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calderonv\Downloads\"/>
    </mc:Choice>
  </mc:AlternateContent>
  <xr:revisionPtr revIDLastSave="0" documentId="13_ncr:1_{479F390A-ACC9-4087-AB12-44BF4C47BAA5}" xr6:coauthVersionLast="47" xr6:coauthVersionMax="47" xr10:uidLastSave="{00000000-0000-0000-0000-000000000000}"/>
  <bookViews>
    <workbookView xWindow="-120" yWindow="-120" windowWidth="21840" windowHeight="13140" tabRatio="777" firstSheet="2" activeTab="6" xr2:uid="{00000000-000D-0000-FFFF-FFFF00000000}"/>
  </bookViews>
  <sheets>
    <sheet name="Etapas de Implementación" sheetId="21" state="hidden" r:id="rId1"/>
    <sheet name="VAL INTEGRA_EXCEL" sheetId="31" state="hidden" r:id="rId2"/>
    <sheet name="Matriz_Reporte" sheetId="8" r:id="rId3"/>
    <sheet name="Matriz_KPI_Adicionales" sheetId="32" state="hidden" r:id="rId4"/>
    <sheet name="Tablero_Mando_Integral" sheetId="19" r:id="rId5"/>
    <sheet name="Mapa_Estrategico" sheetId="16" r:id="rId6"/>
    <sheet name="Tablero_Indicadores" sheetId="18" r:id="rId7"/>
    <sheet name="Resultados_Perspectivas_Grafico" sheetId="27" state="hidden" r:id="rId8"/>
    <sheet name="Resultados_Objetivos" sheetId="26" state="hidden" r:id="rId9"/>
    <sheet name="Resultados_Perspectivas_Datos" sheetId="28" state="hidden" r:id="rId10"/>
    <sheet name="REPORTE" sheetId="23" state="hidden" r:id="rId11"/>
    <sheet name="Pesos_Ponderados_Objetivos" sheetId="14" state="hidden" r:id="rId12"/>
    <sheet name="Matriz_Reporte (2)" sheetId="24" state="hidden" r:id="rId13"/>
  </sheets>
  <definedNames>
    <definedName name="_xlnm._FilterDatabase" localSheetId="3" hidden="1">Matriz_KPI_Adicionales!$A$1:$R$18</definedName>
    <definedName name="_xlnm._FilterDatabase" localSheetId="2" hidden="1">Matriz_Reporte!$A$1:$U$111</definedName>
    <definedName name="_xlnm._FilterDatabase" localSheetId="12" hidden="1">'Matriz_Reporte (2)'!$A$1:$Q$121</definedName>
    <definedName name="_xlnm._FilterDatabase" localSheetId="10" hidden="1">REPORTE!$A$2:$U$28</definedName>
    <definedName name="_xlnm._FilterDatabase" localSheetId="1" hidden="1">'VAL INTEGRA_EXCEL'!$A$1:$B$27</definedName>
    <definedName name="_xlnm.Print_Area" localSheetId="5">Mapa_Estrategico!$A$1:$T$49</definedName>
    <definedName name="_xlnm.Print_Area" localSheetId="6">Tablero_Indicadores!$A$1:$D$62</definedName>
    <definedName name="_xlnm.Print_Area" localSheetId="4">Tablero_Mando_Integral!$B$2:$J$47</definedName>
    <definedName name="Depend" localSheetId="0">#REF!</definedName>
    <definedName name="Depend" localSheetId="10">#REF!</definedName>
    <definedName name="Depend">#REF!</definedName>
    <definedName name="GTT" localSheetId="0">#REF!</definedName>
    <definedName name="GTT" localSheetId="10">#REF!</definedName>
    <definedName name="GTT">#REF!</definedName>
    <definedName name="Porcent" localSheetId="0">#REF!</definedName>
    <definedName name="Porcent" localSheetId="10">#REF!</definedName>
    <definedName name="Porcent">#REF!</definedName>
  </definedNames>
  <calcPr calcId="191028"/>
  <pivotCaches>
    <pivotCache cacheId="0" r:id="rId14"/>
    <pivotCache cacheId="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8" l="1"/>
  <c r="O24" i="19"/>
  <c r="P100" i="8"/>
  <c r="Q100" i="8" s="1"/>
  <c r="P97" i="8"/>
  <c r="Q97" i="8" s="1"/>
  <c r="P6" i="8"/>
  <c r="P14" i="8"/>
  <c r="P22" i="8"/>
  <c r="G250" i="27"/>
  <c r="F250" i="27"/>
  <c r="G249" i="27"/>
  <c r="F249" i="27"/>
  <c r="G248" i="27"/>
  <c r="F248" i="27"/>
  <c r="G247" i="27"/>
  <c r="F247" i="27"/>
  <c r="G246" i="27"/>
  <c r="F246" i="27"/>
  <c r="E245" i="27"/>
  <c r="P65" i="8"/>
  <c r="Q65" i="8" s="1"/>
  <c r="Q36" i="8"/>
  <c r="P79" i="8"/>
  <c r="Q79" i="8" s="1"/>
  <c r="P76" i="8"/>
  <c r="Q76" i="8" s="1"/>
  <c r="P73" i="8"/>
  <c r="G48" i="28"/>
  <c r="G39" i="28"/>
  <c r="G16" i="28"/>
  <c r="B46" i="16"/>
  <c r="R19" i="16"/>
  <c r="B19" i="16"/>
  <c r="S38" i="19"/>
  <c r="Q38" i="19"/>
  <c r="S18" i="19"/>
  <c r="Q18" i="19"/>
  <c r="Q28" i="19"/>
  <c r="S7" i="19"/>
  <c r="S28" i="19"/>
  <c r="Q7" i="19"/>
  <c r="B6" i="16"/>
  <c r="J19" i="26" l="1"/>
  <c r="J15" i="26"/>
  <c r="J14" i="26"/>
  <c r="G8" i="28"/>
  <c r="P35" i="8"/>
  <c r="Q35" i="8" s="1"/>
  <c r="P94" i="8"/>
  <c r="P91" i="8"/>
  <c r="P88" i="8"/>
  <c r="P85" i="8"/>
  <c r="Q94" i="8"/>
  <c r="Q91" i="8"/>
  <c r="Q88" i="8"/>
  <c r="Q85" i="8"/>
  <c r="J17" i="19"/>
  <c r="J27" i="19"/>
  <c r="J7" i="19"/>
  <c r="J37" i="19"/>
  <c r="Q26" i="8" l="1"/>
  <c r="Q49" i="8"/>
  <c r="Q57" i="8"/>
  <c r="Q53" i="8"/>
  <c r="Q67" i="8"/>
  <c r="Q27" i="8"/>
  <c r="Q55" i="8"/>
  <c r="Q52" i="8"/>
  <c r="Q66" i="8"/>
  <c r="P106" i="8"/>
  <c r="Q73" i="8"/>
  <c r="P34" i="8"/>
  <c r="P31" i="8"/>
  <c r="F369" i="27"/>
  <c r="F363" i="27"/>
  <c r="F362" i="27"/>
  <c r="F356" i="27"/>
  <c r="F341" i="27"/>
  <c r="F340" i="27"/>
  <c r="F318" i="27"/>
  <c r="G370" i="27"/>
  <c r="F370" i="27"/>
  <c r="G369" i="27"/>
  <c r="E368" i="27"/>
  <c r="G363" i="27"/>
  <c r="G362" i="27"/>
  <c r="E361" i="27"/>
  <c r="G356" i="27"/>
  <c r="G355" i="27"/>
  <c r="E354" i="27"/>
  <c r="G348" i="27"/>
  <c r="F348" i="27"/>
  <c r="G347" i="27"/>
  <c r="F347" i="27"/>
  <c r="E346" i="27"/>
  <c r="G341" i="27"/>
  <c r="G340" i="27"/>
  <c r="E339" i="27"/>
  <c r="G333" i="27"/>
  <c r="F333" i="27"/>
  <c r="G332" i="27"/>
  <c r="F332" i="27"/>
  <c r="E331" i="27"/>
  <c r="G325" i="27"/>
  <c r="F325" i="27"/>
  <c r="G324" i="27"/>
  <c r="F324" i="27"/>
  <c r="E323" i="27"/>
  <c r="G318" i="27"/>
  <c r="G317" i="27"/>
  <c r="E316" i="27"/>
  <c r="G311" i="27"/>
  <c r="G310" i="27"/>
  <c r="F311" i="27"/>
  <c r="E309" i="27"/>
  <c r="G303" i="27"/>
  <c r="F303" i="27"/>
  <c r="G302" i="27"/>
  <c r="F302" i="27"/>
  <c r="E301" i="27"/>
  <c r="G296" i="27"/>
  <c r="F296" i="27"/>
  <c r="G295" i="27"/>
  <c r="E294" i="27"/>
  <c r="G290" i="27"/>
  <c r="G289" i="27"/>
  <c r="G288" i="27"/>
  <c r="E287" i="27"/>
  <c r="P18" i="32"/>
  <c r="P17" i="32"/>
  <c r="P15" i="32"/>
  <c r="P14" i="32"/>
  <c r="P13" i="32"/>
  <c r="P4" i="32"/>
  <c r="P5" i="32"/>
  <c r="P3" i="32"/>
  <c r="Q28" i="8"/>
  <c r="Q9" i="8"/>
  <c r="P36" i="8"/>
  <c r="P28" i="8"/>
  <c r="P17" i="8"/>
  <c r="P9" i="8"/>
  <c r="P30" i="8"/>
  <c r="P110" i="8"/>
  <c r="P32" i="8"/>
  <c r="P29" i="8"/>
  <c r="H17" i="19"/>
  <c r="H27" i="19"/>
  <c r="H37" i="19"/>
  <c r="F17" i="19"/>
  <c r="F27" i="19"/>
  <c r="F37" i="19"/>
  <c r="H7" i="19"/>
  <c r="F7" i="19"/>
  <c r="Q32" i="8" l="1"/>
  <c r="Q31" i="8"/>
  <c r="Q106" i="8"/>
  <c r="Q34" i="8"/>
  <c r="Q29" i="8"/>
  <c r="P58" i="8"/>
  <c r="G273" i="27" l="1"/>
  <c r="G274" i="27"/>
  <c r="G275" i="27"/>
  <c r="G276" i="27"/>
  <c r="G277" i="27"/>
  <c r="G261" i="27"/>
  <c r="G262" i="27"/>
  <c r="G263" i="27"/>
  <c r="G264" i="27"/>
  <c r="G265" i="27"/>
  <c r="G233" i="27"/>
  <c r="G234" i="27"/>
  <c r="G235" i="27"/>
  <c r="G236" i="27"/>
  <c r="G237" i="27"/>
  <c r="G221" i="27"/>
  <c r="G222" i="27"/>
  <c r="G223" i="27"/>
  <c r="G224" i="27"/>
  <c r="G225" i="27"/>
  <c r="G209" i="27"/>
  <c r="G210" i="27"/>
  <c r="G211" i="27"/>
  <c r="G212" i="27"/>
  <c r="G213" i="27"/>
  <c r="G197" i="27"/>
  <c r="G198" i="27"/>
  <c r="G199" i="27"/>
  <c r="G200" i="27"/>
  <c r="G201" i="27"/>
  <c r="G185" i="27"/>
  <c r="G186" i="27"/>
  <c r="G187" i="27"/>
  <c r="G188" i="27"/>
  <c r="G189" i="27"/>
  <c r="G173" i="27"/>
  <c r="G174" i="27"/>
  <c r="G175" i="27"/>
  <c r="G176" i="27"/>
  <c r="G177" i="27"/>
  <c r="G161" i="27"/>
  <c r="G162" i="27"/>
  <c r="G163" i="27"/>
  <c r="G164" i="27"/>
  <c r="G165" i="27"/>
  <c r="G149" i="27"/>
  <c r="G150" i="27"/>
  <c r="G151" i="27"/>
  <c r="G152" i="27"/>
  <c r="G153" i="27"/>
  <c r="G137" i="27"/>
  <c r="G138" i="27"/>
  <c r="G139" i="27"/>
  <c r="G140" i="27"/>
  <c r="G141" i="27"/>
  <c r="G125" i="27"/>
  <c r="G126" i="27"/>
  <c r="G127" i="27"/>
  <c r="G128" i="27"/>
  <c r="G129" i="27"/>
  <c r="G113" i="27"/>
  <c r="G114" i="27"/>
  <c r="G115" i="27"/>
  <c r="G116" i="27"/>
  <c r="G117" i="27"/>
  <c r="G101" i="27"/>
  <c r="G102" i="27"/>
  <c r="G103" i="27"/>
  <c r="G104" i="27"/>
  <c r="G105" i="27"/>
  <c r="G89" i="27"/>
  <c r="G90" i="27"/>
  <c r="G91" i="27"/>
  <c r="G92" i="27"/>
  <c r="G93" i="27"/>
  <c r="G77" i="27"/>
  <c r="G78" i="27"/>
  <c r="G79" i="27"/>
  <c r="G80" i="27"/>
  <c r="G81" i="27"/>
  <c r="G65" i="27"/>
  <c r="G66" i="27"/>
  <c r="G67" i="27"/>
  <c r="G68" i="27"/>
  <c r="G69" i="27"/>
  <c r="G53" i="27"/>
  <c r="G54" i="27"/>
  <c r="G55" i="27"/>
  <c r="G56" i="27"/>
  <c r="G57" i="27"/>
  <c r="G41" i="27"/>
  <c r="G42" i="27"/>
  <c r="G43" i="27"/>
  <c r="G44" i="27"/>
  <c r="G45" i="27"/>
  <c r="G29" i="27"/>
  <c r="G30" i="27"/>
  <c r="G31" i="27"/>
  <c r="G32" i="27"/>
  <c r="G33" i="27"/>
  <c r="G17" i="27"/>
  <c r="G18" i="27"/>
  <c r="G19" i="27"/>
  <c r="G20" i="27"/>
  <c r="G21" i="27"/>
  <c r="G6" i="27"/>
  <c r="G7" i="27"/>
  <c r="G8" i="27"/>
  <c r="G9" i="27"/>
  <c r="G5" i="27"/>
  <c r="F277" i="27"/>
  <c r="F276" i="27"/>
  <c r="F275" i="27"/>
  <c r="F274" i="27"/>
  <c r="F273" i="27"/>
  <c r="F265" i="27"/>
  <c r="F264" i="27"/>
  <c r="F263" i="27"/>
  <c r="F262" i="27"/>
  <c r="F261" i="27"/>
  <c r="F237" i="27"/>
  <c r="F236" i="27"/>
  <c r="F235" i="27"/>
  <c r="F234" i="27"/>
  <c r="F233" i="27"/>
  <c r="F225" i="27"/>
  <c r="F224" i="27"/>
  <c r="F223" i="27"/>
  <c r="F222" i="27"/>
  <c r="F221" i="27"/>
  <c r="F213" i="27"/>
  <c r="F212" i="27"/>
  <c r="F211" i="27"/>
  <c r="F210" i="27"/>
  <c r="F209" i="27"/>
  <c r="F201" i="27"/>
  <c r="F200" i="27"/>
  <c r="F199" i="27"/>
  <c r="F198" i="27"/>
  <c r="F197" i="27"/>
  <c r="F189" i="27"/>
  <c r="F188" i="27"/>
  <c r="F187" i="27"/>
  <c r="F186" i="27"/>
  <c r="F185" i="27"/>
  <c r="F177" i="27"/>
  <c r="F176" i="27"/>
  <c r="F175" i="27"/>
  <c r="F174" i="27"/>
  <c r="F173" i="27"/>
  <c r="F165" i="27"/>
  <c r="F164" i="27"/>
  <c r="F163" i="27"/>
  <c r="F162" i="27"/>
  <c r="F161" i="27"/>
  <c r="F153" i="27"/>
  <c r="F152" i="27"/>
  <c r="F151" i="27"/>
  <c r="F150" i="27"/>
  <c r="F149" i="27"/>
  <c r="F141" i="27"/>
  <c r="F140" i="27"/>
  <c r="F139" i="27"/>
  <c r="F138" i="27"/>
  <c r="F137" i="27"/>
  <c r="F129" i="27"/>
  <c r="F128" i="27"/>
  <c r="F127" i="27"/>
  <c r="F126" i="27"/>
  <c r="F125" i="27"/>
  <c r="F117" i="27"/>
  <c r="F116" i="27"/>
  <c r="F115" i="27"/>
  <c r="F114" i="27"/>
  <c r="F113" i="27"/>
  <c r="F105" i="27"/>
  <c r="F104" i="27"/>
  <c r="F103" i="27"/>
  <c r="F102" i="27"/>
  <c r="F101" i="27"/>
  <c r="F93" i="27"/>
  <c r="F92" i="27"/>
  <c r="F91" i="27"/>
  <c r="F90" i="27"/>
  <c r="F89" i="27"/>
  <c r="F81" i="27"/>
  <c r="F80" i="27"/>
  <c r="F79" i="27"/>
  <c r="F78" i="27"/>
  <c r="F77" i="27"/>
  <c r="F69" i="27"/>
  <c r="F68" i="27"/>
  <c r="F67" i="27"/>
  <c r="F66" i="27"/>
  <c r="F65" i="27"/>
  <c r="F57" i="27"/>
  <c r="F56" i="27"/>
  <c r="F55" i="27"/>
  <c r="F54" i="27"/>
  <c r="F53" i="27"/>
  <c r="F45" i="27"/>
  <c r="F44" i="27"/>
  <c r="F43" i="27"/>
  <c r="F42" i="27"/>
  <c r="F41" i="27"/>
  <c r="F33" i="27"/>
  <c r="F32" i="27"/>
  <c r="F31" i="27"/>
  <c r="F30" i="27"/>
  <c r="F29" i="27"/>
  <c r="F21" i="27"/>
  <c r="F20" i="27"/>
  <c r="F19" i="27"/>
  <c r="F18" i="27"/>
  <c r="F17" i="27"/>
  <c r="F6" i="27"/>
  <c r="F7" i="27"/>
  <c r="F8" i="27"/>
  <c r="F9" i="27"/>
  <c r="F5" i="27"/>
  <c r="E40" i="27"/>
  <c r="P70" i="8" l="1"/>
  <c r="Q70" i="8" s="1"/>
  <c r="P69" i="8"/>
  <c r="Q69" i="8" s="1"/>
  <c r="P48" i="8"/>
  <c r="E232" i="27"/>
  <c r="E220" i="27"/>
  <c r="E208" i="27"/>
  <c r="E196" i="27"/>
  <c r="E184" i="27"/>
  <c r="E172" i="27"/>
  <c r="E160" i="27"/>
  <c r="E148" i="27"/>
  <c r="E136" i="27"/>
  <c r="E124" i="27"/>
  <c r="E112" i="27"/>
  <c r="E100" i="27"/>
  <c r="E88" i="27"/>
  <c r="E76" i="27"/>
  <c r="E64" i="27"/>
  <c r="Q68" i="8"/>
  <c r="S29" i="24" l="1"/>
  <c r="S53" i="24"/>
  <c r="P64" i="8"/>
  <c r="Q64" i="8" s="1"/>
  <c r="P63" i="8"/>
  <c r="Q63" i="8" s="1"/>
  <c r="P62" i="8"/>
  <c r="Q62" i="8" s="1"/>
  <c r="P47" i="8"/>
  <c r="P21" i="8"/>
  <c r="Q21" i="8" s="1"/>
  <c r="P13" i="8"/>
  <c r="Q13" i="8" s="1"/>
  <c r="P5" i="8"/>
  <c r="Q5" i="8" s="1"/>
  <c r="P20" i="8"/>
  <c r="P12" i="8"/>
  <c r="P4" i="8"/>
  <c r="Q4" i="8" s="1"/>
  <c r="P24" i="8"/>
  <c r="P16" i="8"/>
  <c r="P23" i="8"/>
  <c r="Q23" i="8" s="1"/>
  <c r="P60" i="8"/>
  <c r="P50" i="8"/>
  <c r="Q50" i="8" s="1"/>
  <c r="P25" i="8"/>
  <c r="Q25" i="8" s="1"/>
  <c r="Q58" i="8"/>
  <c r="Q48" i="8"/>
  <c r="P46" i="8"/>
  <c r="P45" i="8"/>
  <c r="P19" i="8"/>
  <c r="P18" i="8"/>
  <c r="Q18" i="8" s="1"/>
  <c r="P10" i="8"/>
  <c r="Q10" i="8" s="1"/>
  <c r="P2" i="8"/>
  <c r="Q2" i="8" s="1"/>
  <c r="N152" i="24"/>
  <c r="P126" i="24"/>
  <c r="P125" i="24"/>
  <c r="P124" i="24"/>
  <c r="P73" i="24"/>
  <c r="S72" i="24"/>
  <c r="P68" i="24"/>
  <c r="P61" i="24"/>
  <c r="P60" i="24"/>
  <c r="P59" i="24"/>
  <c r="P49" i="24"/>
  <c r="U46" i="24"/>
  <c r="P44" i="24"/>
  <c r="P37" i="24"/>
  <c r="P36" i="24"/>
  <c r="P35" i="24"/>
  <c r="N32" i="24"/>
  <c r="P32" i="24" s="1"/>
  <c r="N29" i="24"/>
  <c r="V28" i="24"/>
  <c r="P15" i="24"/>
  <c r="P13" i="24"/>
  <c r="P12" i="24"/>
  <c r="P11" i="24"/>
  <c r="H6" i="28" l="1"/>
  <c r="H48" i="28"/>
  <c r="H16" i="28"/>
  <c r="H39" i="28"/>
  <c r="N11" i="8"/>
  <c r="P11" i="8" s="1"/>
  <c r="Q11" i="8" s="1"/>
  <c r="Q46" i="8" l="1"/>
  <c r="Q45" i="8"/>
  <c r="Q17" i="8" l="1"/>
  <c r="D31" i="14" l="1"/>
  <c r="D28" i="14"/>
  <c r="D25" i="14"/>
  <c r="D17" i="14"/>
  <c r="D3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Marcela Moreno Clavijo</author>
  </authors>
  <commentList>
    <comment ref="G9" authorId="0" shapeId="0" xr:uid="{AAB59484-0119-43D8-96C7-65251A3E54FC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17" authorId="0" shapeId="0" xr:uid="{63A68CE3-2E4F-47E3-BE6A-F80D5E3829D7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28" authorId="0" shapeId="0" xr:uid="{07C3E33E-7C1A-4F38-996C-6A19409BD6E9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36" authorId="0" shapeId="0" xr:uid="{CA114CB0-BCA2-4968-B56E-B2C7F4C1C246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44" authorId="0" shapeId="0" xr:uid="{08AB9DE9-D0E3-4E62-A6FE-19209BAD1652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</commentList>
</comments>
</file>

<file path=xl/sharedStrings.xml><?xml version="1.0" encoding="utf-8"?>
<sst xmlns="http://schemas.openxmlformats.org/spreadsheetml/2006/main" count="2753" uniqueCount="322">
  <si>
    <t>ETAPAS DE IMPLEMENTACIÓN DEL CUADRO DE MANDO INTEGRAL (BSC)</t>
  </si>
  <si>
    <t>Línea de Tiempo Formulación PEI 23-26​</t>
  </si>
  <si>
    <t>Análisis de la gestión institucional​</t>
  </si>
  <si>
    <t>Analisis interno y externo</t>
  </si>
  <si>
    <t>Análisis de contexto estratégico (Internacional-Nacional)​</t>
  </si>
  <si>
    <t xml:space="preserve"> Elaboración propuesta inicial PEI 23-26 (OAP)​</t>
  </si>
  <si>
    <t>Aprobación ajustes por parte de DG y documentación​</t>
  </si>
  <si>
    <t>Aprobación por parte de Consejo Directivo Acuerdo No 05​</t>
  </si>
  <si>
    <t>Socialización nueva plataforma estratégica y articulación de  la gestión del Invima con la nueva PEI 23-26 ​</t>
  </si>
  <si>
    <t>Elaboración de tablero de control</t>
  </si>
  <si>
    <t>Elaboración de mapa estrategico</t>
  </si>
  <si>
    <t>INDICADORES TMI INTEGRA</t>
  </si>
  <si>
    <t>ESTA EN TMI EXCEL?</t>
  </si>
  <si>
    <t>Acciones ejecutadas para ilegalidad y contrabando</t>
  </si>
  <si>
    <t>SI</t>
  </si>
  <si>
    <t>NOMBRE DIFERENTE</t>
  </si>
  <si>
    <t>Cobertura de la IVC por enfoque de riesgo</t>
  </si>
  <si>
    <t>NO</t>
  </si>
  <si>
    <t>Cobertura de la IVC por enfoque de riesgo DCAPPHD</t>
  </si>
  <si>
    <t>Cobertura de la IVC por enfoque de riesgo DDMOT</t>
  </si>
  <si>
    <t>Cubrimiento de planta de personal</t>
  </si>
  <si>
    <t>Cumplimiento del POA dentro del programa institucional 1 IVC</t>
  </si>
  <si>
    <t>Cumplimiento del POA dentro del programa institucional 2 Apoyo</t>
  </si>
  <si>
    <t>Cumplimiento del POA dentro del programa institucional 4 TI</t>
  </si>
  <si>
    <t>Cumplimiento estándares sanitarios</t>
  </si>
  <si>
    <t>Cumplimiento Proyectos Programa Apoyo Ojetivo 2</t>
  </si>
  <si>
    <t>Cumplimiento Proyectos Programa IVC Ojetivo 1</t>
  </si>
  <si>
    <t>Cumplimiento Proyectos Programa TI Ojetivo 4</t>
  </si>
  <si>
    <t>Ejecución física de inversión</t>
  </si>
  <si>
    <t>Ejecución presupuestal de inversión</t>
  </si>
  <si>
    <t>Exportación productos competencia Invima a mercados abiertos</t>
  </si>
  <si>
    <t>Medición de gestión institucional MIPG-FURAG</t>
  </si>
  <si>
    <t>Mercados abiertos</t>
  </si>
  <si>
    <t>Nuevos establecimientos certificados DCAPPHD</t>
  </si>
  <si>
    <t>Nuevos establecimientos certificados DDMOT</t>
  </si>
  <si>
    <t>Nuevos establecimientos certificados DMPB</t>
  </si>
  <si>
    <t>Porcentaje de CIS negados en los procesos de inspeccion sanitaria de importación de productos</t>
  </si>
  <si>
    <t>Recaudo efectivo por cobro de tarifas de los servicios prestados por la entidad</t>
  </si>
  <si>
    <t>Recursos de cooperación asignados al fortalecimiento institucional</t>
  </si>
  <si>
    <t>Recursos de reposición resueltos a favor del Invima</t>
  </si>
  <si>
    <t>Rotación de personal</t>
  </si>
  <si>
    <t>Variación multas ejecutoriadas</t>
  </si>
  <si>
    <t>Ejecución presupuestal de funcionamiento</t>
  </si>
  <si>
    <t>INTEGRA ID 527</t>
  </si>
  <si>
    <t>Cumplimiento del Plan Anual de Adquisiciones</t>
  </si>
  <si>
    <t>INTEGRA ID 525</t>
  </si>
  <si>
    <t xml:space="preserve">Nivel de Satisfacción del servicio prestado </t>
  </si>
  <si>
    <t>INTEGRA ID 250</t>
  </si>
  <si>
    <t>Ejecución física programas institucionales (Proyectos) objetivo 1</t>
  </si>
  <si>
    <t>NO ESTÁ EN INTEGRA SE CREA ID 799</t>
  </si>
  <si>
    <t>Ejecución física programas institucionales (Proyectos) objetivo 2</t>
  </si>
  <si>
    <t>NO ESTÁ EN INTEGRA SE CREA ID 800</t>
  </si>
  <si>
    <t>Ejecución física programas institucionales (Proyectos) objetivo 4</t>
  </si>
  <si>
    <t>NO ESTÁ EN INTEGRA SE CREA ID 801</t>
  </si>
  <si>
    <t>Ingreso efectivo por cobro persuasivo y/o coactivo</t>
  </si>
  <si>
    <t>INTEGRA ID 550</t>
  </si>
  <si>
    <t>Cumplimiento del POA dentro del programa institucional 3</t>
  </si>
  <si>
    <t>NO SE MIDE EN NINGUNO</t>
  </si>
  <si>
    <t>OBJETIVO ESTRATEGICO</t>
  </si>
  <si>
    <t>NIVEL DEL INDICADOR</t>
  </si>
  <si>
    <t>PERSPECTIVA</t>
  </si>
  <si>
    <t>NOMBRE</t>
  </si>
  <si>
    <t>FORMULA</t>
  </si>
  <si>
    <t>OBJETIVO</t>
  </si>
  <si>
    <t>PERIODICIDAD</t>
  </si>
  <si>
    <t>FUENTE</t>
  </si>
  <si>
    <t>RESPONSABLE</t>
  </si>
  <si>
    <t>Peso</t>
  </si>
  <si>
    <t>Peso Objetivo</t>
  </si>
  <si>
    <t>Vigencia</t>
  </si>
  <si>
    <t>Meta</t>
  </si>
  <si>
    <t>Numerador</t>
  </si>
  <si>
    <t>Denominador</t>
  </si>
  <si>
    <t>Resultado</t>
  </si>
  <si>
    <t>Resultado Ponderado</t>
  </si>
  <si>
    <t>OBSERVACIONES</t>
  </si>
  <si>
    <t>ID Kawak</t>
  </si>
  <si>
    <t>Estado Kawak</t>
  </si>
  <si>
    <t>Operativo</t>
  </si>
  <si>
    <t>Aprendizaje y Desarrollo</t>
  </si>
  <si>
    <t>Numero de personas nombradas/No de personas autorizadas con presupuesto aprobado</t>
  </si>
  <si>
    <t>Determinar el Porcentaje de personas nombradas en la entidad de acuerdo con la planta autorizada</t>
  </si>
  <si>
    <t>Trimestral</t>
  </si>
  <si>
    <t>Grupo de Talento Humano</t>
  </si>
  <si>
    <t>Número de funcionarios de carrera y provisionales desvinculados / Número total de funcionarios de carrera y provisionales que conforman la planta de la entidad ) X 100</t>
  </si>
  <si>
    <t xml:space="preserve">Determinar el nivel de rotación de personal de carrera y provisional </t>
  </si>
  <si>
    <t>Estratégico</t>
  </si>
  <si>
    <t>Financiera</t>
  </si>
  <si>
    <t>Recursos de funcionamiento obligados en la vigencia/ Recursos de funcionamiento asignados en la vigencia.</t>
  </si>
  <si>
    <t>Realizar seguimiento al desempeño en la ejecución financiera de los recursos de funcionamiento para cada trimestre de la vigencia.</t>
  </si>
  <si>
    <t>SIIF Nación</t>
  </si>
  <si>
    <t>Recursos de inversión obligados en la vigencia/ Recursos de inversión asignados en la vigencia.</t>
  </si>
  <si>
    <t>Realizar seguimiento al desempeño en la ejecución financiera de los recursos de inversión para cada trimestre de la vigencia.</t>
  </si>
  <si>
    <t>Táctico</t>
  </si>
  <si>
    <t>Procesos</t>
  </si>
  <si>
    <t>Resultado de la medición de periodo</t>
  </si>
  <si>
    <t>Determinar el nivel de mejoramiento en la calificación del FURAG</t>
  </si>
  <si>
    <t>Anual</t>
  </si>
  <si>
    <t>Grupo de Gestión de Mejoramiento Organizacional</t>
  </si>
  <si>
    <t>Número de procesos que se suscribieron en el trimestre/número total de procesos que se programaron para suscribir en el trimestre.</t>
  </si>
  <si>
    <t xml:space="preserve">Establecer el porcentaje de cumplimiento en la suscripción de los procesos de adquisición de bienes y servicios del Instituto </t>
  </si>
  <si>
    <t>Grupo de Gestión Contractual</t>
  </si>
  <si>
    <t>% de ejecución física de los proyectos para la vigencia.</t>
  </si>
  <si>
    <t>Determinar el % de cumplimiento de las actividades establecidas en los proyectos de inversión para cada trimestre de la vigencia</t>
  </si>
  <si>
    <t>PIIP</t>
  </si>
  <si>
    <t># de mercados abiertos/# mercados proyectados</t>
  </si>
  <si>
    <t xml:space="preserve">Determinar el porcentaje de mercados de alimentos de origen animal abiertos </t>
  </si>
  <si>
    <t>Oficina de Asuntos Internacionales</t>
  </si>
  <si>
    <t>Numero de personas nombradas/No de personas autorizadas(por decreto)</t>
  </si>
  <si>
    <t>Numero de personas nombradas/No de personas autorizadas (por decreto)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</si>
  <si>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2</t>
    </r>
  </si>
  <si>
    <t>número de proyectos del programa que finalizaron la vigencia en estado bueno/número total de proyectos del programa</t>
  </si>
  <si>
    <t>Determinar el desempeño de los programas mediante el cumplimiento de las actividades de los proyectos asociados a cada uno de ellos.</t>
  </si>
  <si>
    <t>Semestral</t>
  </si>
  <si>
    <t>Oficina Asesora de Planeación</t>
  </si>
  <si>
    <t>Porcentaje de ejecución física y de gestión del programa para la vigencia.</t>
  </si>
  <si>
    <t>Determinar el Porcentaje de cumplimiento de las actividades establecidas en  los proyectos institucionales asociados a los programas para cada trimestre de la vigencia</t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</si>
  <si>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2</t>
    </r>
  </si>
  <si>
    <t>Porcentaje de ejecución física y de gestión del POA dentro de los programas en la vigencia</t>
  </si>
  <si>
    <t>Determinar el Porcentaje de cumplimiento de las acciones establecidas en el POA asociados a los programas para cada trimestre de la vigencia</t>
  </si>
  <si>
    <t>Numero de personas nombradas/No de personas autorizadas</t>
  </si>
  <si>
    <t xml:space="preserve">Cubrimiento de planta de personal </t>
  </si>
  <si>
    <t>Número de acciones ejecutadas para ilegalidad y contrabando/Número de denuncias recibidas</t>
  </si>
  <si>
    <t>Determinar el porcentaje de acciones ejecutadas sobre las denuncias allegadas al Grupo Unidad de Reacción Inmediata por ilegalidad y contrabando.</t>
  </si>
  <si>
    <t>Grupo Unidad de Reacción Inmediata.</t>
  </si>
  <si>
    <t>Secretaría General</t>
  </si>
  <si>
    <t>Porcentaje de recursos de reposición resueltos a favor del Invima</t>
  </si>
  <si>
    <t>(Número de recursos de reposición resueltos con decisión de no reponer en la vigencia / Total de recursos de reposición resueltos en la vigencia.) x 100</t>
  </si>
  <si>
    <t>Determinar el porcentaje de recursos que confirman decisiones de procesos sancionatorios del INVIMA</t>
  </si>
  <si>
    <t>Base de Datos Dirección de Responsabilidad Sanitaria</t>
  </si>
  <si>
    <t>Dirección de Responsabilidad Sanitaria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</si>
  <si>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1</t>
    </r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</si>
  <si>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4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</si>
  <si>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1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</si>
  <si>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3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</si>
  <si>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4</t>
    </r>
  </si>
  <si>
    <t>Cliente</t>
  </si>
  <si>
    <t>N° de calificaciones realizadas por los ciudadanos con resultados buena o excelente	/ N° total de calificaciones realizadas por los ciudadanos</t>
  </si>
  <si>
    <t>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</t>
  </si>
  <si>
    <t>Oficina de Atención al Ciudadano</t>
  </si>
  <si>
    <r>
      <t>Cumplimiento de los</t>
    </r>
    <r>
      <rPr>
        <b/>
        <sz val="10"/>
        <color rgb="FF000000"/>
        <rFont val="Arial"/>
        <family val="2"/>
      </rPr>
      <t xml:space="preserve"> proyectos</t>
    </r>
    <r>
      <rPr>
        <sz val="10"/>
        <color rgb="FF000000"/>
        <rFont val="Arial"/>
        <family val="2"/>
      </rPr>
      <t xml:space="preserve"> dentro de los programas institucionales objetivo 2</t>
    </r>
  </si>
  <si>
    <r>
      <t xml:space="preserve">Cumplimiento del </t>
    </r>
    <r>
      <rPr>
        <b/>
        <sz val="10"/>
        <color rgb="FF000000"/>
        <rFont val="Arial"/>
        <family val="2"/>
      </rPr>
      <t>POA</t>
    </r>
    <r>
      <rPr>
        <sz val="10"/>
        <color rgb="FF000000"/>
        <rFont val="Arial"/>
        <family val="2"/>
      </rPr>
      <t xml:space="preserve"> dentro de los programas institucionales objetivo 2</t>
    </r>
  </si>
  <si>
    <t>Dinero recaudado  por la gestión de la Oficina Asesora Jurídica en el marco del control sanitario</t>
  </si>
  <si>
    <t>Recuperar el monto establecido en sanciones pecuniarias a favor del instituto resultado de procesos sancionatorios, disciplinarios y judiciales.</t>
  </si>
  <si>
    <t>Oficina Asesora Jurídica</t>
  </si>
  <si>
    <t>Obsoleto en Kawak</t>
  </si>
  <si>
    <t>NOMBRE INDICADOR</t>
  </si>
  <si>
    <t>Perspectivas</t>
  </si>
  <si>
    <t>Objetivos Estratégicos</t>
  </si>
  <si>
    <t>Ejecución Vigencia 2025</t>
  </si>
  <si>
    <t>Ejecución Acumulada 2023-2026</t>
  </si>
  <si>
    <t>Clientes</t>
  </si>
  <si>
    <t>1.</t>
  </si>
  <si>
    <t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</si>
  <si>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>2.</t>
  </si>
  <si>
    <t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</si>
  <si>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Finanicera</t>
  </si>
  <si>
    <t>3.</t>
  </si>
  <si>
    <t>Fomentar la integración regional sanitaria con el fin de optimizar  las capacidades de la entidad para contribuir con la transformación productiva del país</t>
  </si>
  <si>
    <t>4.</t>
  </si>
  <si>
    <t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</si>
  <si>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RESULTADO ACUMULADO INDICADORES
Corte 30-Jun-2025</t>
  </si>
  <si>
    <t>Perspectiva</t>
  </si>
  <si>
    <t xml:space="preserve">
Procesos</t>
  </si>
  <si>
    <t>ADICIONALES</t>
  </si>
  <si>
    <t>Etiquetas de fila</t>
  </si>
  <si>
    <t>Promedio de Resultado</t>
  </si>
  <si>
    <t>Promedio de Meta</t>
  </si>
  <si>
    <t>Total general</t>
  </si>
  <si>
    <t>Cumplimiento de los proyectos dentro de los programas institucionales objetivo 1</t>
  </si>
  <si>
    <t>Cumplimiento de los proyectos dentro de los programas institucionales objetivo 2</t>
  </si>
  <si>
    <t>Cumplimiento de los proyectos dentro de los programas institucionales objetivo 4</t>
  </si>
  <si>
    <t>Cumplimiento del POA dentro de los programas institucionales objetivo 1</t>
  </si>
  <si>
    <t>Cumplimiento del POA dentro de los programas institucionales objetivo 2</t>
  </si>
  <si>
    <t>Cumplimiento del POA dentro de los programas institucionales objetivo 3</t>
  </si>
  <si>
    <t>Cumplimiento del POA dentro de los programas institucionales objetivo 4</t>
  </si>
  <si>
    <t>Suma de Numerador</t>
  </si>
  <si>
    <t xml:space="preserve">Rotación de personal </t>
  </si>
  <si>
    <t>INDICADORES ADICIONALES</t>
  </si>
  <si>
    <t>Promedio de Resultado Ponderado</t>
  </si>
  <si>
    <t>Etiquetas de columna</t>
  </si>
  <si>
    <t>TABLERO DE CONTROL</t>
  </si>
  <si>
    <t>LÍNEA BASE 2022</t>
  </si>
  <si>
    <t>META 2023-2026</t>
  </si>
  <si>
    <t>EJECUCIÓN 2023-2026</t>
  </si>
  <si>
    <t>META 2023</t>
  </si>
  <si>
    <t>EJECUCIÓN 2023</t>
  </si>
  <si>
    <t>META 2024</t>
  </si>
  <si>
    <t>EJECUCIÓN 2024</t>
  </si>
  <si>
    <t>META 2025</t>
  </si>
  <si>
    <t>EJECUCIÓN 2025</t>
  </si>
  <si>
    <t>META 2026</t>
  </si>
  <si>
    <t>EJECUCIÓN 2026</t>
  </si>
  <si>
    <t>TIEMPO DE IMPLEMENTACIÓN</t>
  </si>
  <si>
    <t xml:space="preserve">2
</t>
  </si>
  <si>
    <t>ESTRATEGICO</t>
  </si>
  <si>
    <t>FINANCIERA</t>
  </si>
  <si>
    <t>Realizar seguimiento al desempeño en la ejecución financiera de los recursos de inversión para cada trimestre de la vigencia. 
Se reportará los estados de CDP,RP y PAGOS</t>
  </si>
  <si>
    <t>PROCESOS</t>
  </si>
  <si>
    <t>Porcentaje de ejecución física de los proyectos de inversión para la vigencia.</t>
  </si>
  <si>
    <t>Determinar el Porcentaje de cumplimiento de las actividades establecidas en los proyectos de inversión para cada trimestre de la vigencia</t>
  </si>
  <si>
    <t>Realizar seguimiento al desempeño en la ejecución financiera de los recursos de funcionamiento para cada trimestre de la vigencia.
Se reportará los estados de CDP,RP y PAGOS</t>
  </si>
  <si>
    <t xml:space="preserve">1
</t>
  </si>
  <si>
    <t>Cobertura de la IVC</t>
  </si>
  <si>
    <r>
      <t xml:space="preserve"># de establecimientos vigilados/# de establecimientos incluidos en el censo
</t>
    </r>
    <r>
      <rPr>
        <sz val="10"/>
        <color rgb="FFFF0000"/>
        <rFont val="Arial"/>
        <family val="2"/>
      </rPr>
      <t>por Disciplina</t>
    </r>
    <r>
      <rPr>
        <sz val="10"/>
        <rFont val="Arial"/>
        <family val="2"/>
      </rPr>
      <t xml:space="preserve">
</t>
    </r>
  </si>
  <si>
    <t>Establecer la cobertira de la IVC de los establecimientos competencia del Invima</t>
  </si>
  <si>
    <t>Segundo trimestre 2024</t>
  </si>
  <si>
    <t># de establecimientos que cumplen con los estándares sanitarios / # total de establecimientos vigilados Visitados</t>
  </si>
  <si>
    <t>Establecer elcumplimiento de los estándares sanitarios de los establecimientos vigilados por el Invima</t>
  </si>
  <si>
    <t>Recaudo efectivo por cobro persuasivo y/o coactivo</t>
  </si>
  <si>
    <t>Oficina Asesora Juridica</t>
  </si>
  <si>
    <t>Recaudo efectivo por cobro de tarifas de los servicios prestados por la entidad.</t>
  </si>
  <si>
    <t>Dinero recaudado por cobro de tarifas de los servicios prestados por la entidad.</t>
  </si>
  <si>
    <t>Realizar seguimiento a la informacion de los ingresos por tarifas con el fin de revisar que las proyecciones de ingresos se cumplan oportunamente</t>
  </si>
  <si>
    <t>Secretaria General</t>
  </si>
  <si>
    <t xml:space="preserve">4
</t>
  </si>
  <si>
    <t>CLIENTES</t>
  </si>
  <si>
    <t>Automatización de trámites y servicios</t>
  </si>
  <si>
    <t># de trámites y servicios automatizados y en producción/# de trámites y servicios priorizados para automatización.</t>
  </si>
  <si>
    <t>Determinar el Porcentaje de trámites y servicios automatizados y en producción en el periodo.</t>
  </si>
  <si>
    <t>Oficina de Tecnologias de la Información</t>
  </si>
  <si>
    <t>Segunto trimestre 2024</t>
  </si>
  <si>
    <t xml:space="preserve">3
</t>
  </si>
  <si>
    <t>Mercados Abiertos</t>
  </si>
  <si>
    <t>Satisfacción usuarios externos</t>
  </si>
  <si>
    <t>Porcentaje de satisfacción de usuarios</t>
  </si>
  <si>
    <t>Determinar el porcentaje de satisfacción de los usuarios del Invima referente a: Calidad del servicio, Resolución de inquietudes, Tiempos de respuesta y satisfacción en general.</t>
  </si>
  <si>
    <t>Grupo de gestión de mejoramiento organizacional</t>
  </si>
  <si>
    <t>APRENDIZAJE Y DESARROLLO</t>
  </si>
  <si>
    <t>Fortalecimiento de los porcesos en el marco de la cooperación</t>
  </si>
  <si>
    <t>Numero de acciones de mejora implementados/Numero de comisiones de cooperación internacionales realizadas</t>
  </si>
  <si>
    <t>Determinar las acciones de mejora implementadas en el Instituto producto de las comisiones de cooperación internacional realizadas</t>
  </si>
  <si>
    <t xml:space="preserve">Efectividad de los Controles de seguridad de información </t>
  </si>
  <si>
    <r>
      <t xml:space="preserve">Numero de controles de seguridad de incidentes efectivos
</t>
    </r>
    <r>
      <rPr>
        <sz val="10"/>
        <color rgb="FFFF0000"/>
        <rFont val="Arial"/>
        <family val="2"/>
      </rPr>
      <t xml:space="preserve">
EFECTIVIDAD EN LOS CONTROLES DE SEGURIDDA INCIDENTES</t>
    </r>
  </si>
  <si>
    <t>Determinar los nuevos controles de seguirdad implementados en el Instituto</t>
  </si>
  <si>
    <t>TACTICO</t>
  </si>
  <si>
    <t>Número de contratos que se suscribieron en el trimestre/número total de procesos que se programaron para suscribir en el trimestre.</t>
  </si>
  <si>
    <t>Establecer el Porcentaje de contratos suscritos dentro de los tiempos inicialmente establecidos en el trimestre.</t>
  </si>
  <si>
    <t>Grupo de gestión contractual</t>
  </si>
  <si>
    <t>Medición de gestión institucional  MIPG-FURAG</t>
  </si>
  <si>
    <t>Calificación del periodo actual - Calificación del periodo anterior</t>
  </si>
  <si>
    <t xml:space="preserve">Oportunidad en las respuestas de denuncias </t>
  </si>
  <si>
    <t># de denuncias atendidas dentro de los tiempos establecidos/#total de denuncias recibidas</t>
  </si>
  <si>
    <t>Determinar el Porcentaje de denuncias atendidas dentro de los tiempos establecidos</t>
  </si>
  <si>
    <t xml:space="preserve">Oprtunidad en trámites resueltos </t>
  </si>
  <si>
    <r>
      <t xml:space="preserve"># de trámites (por código de tarifas)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 xml:space="preserve">)/# total de trámites (por código de tarifas) recibidos </t>
    </r>
  </si>
  <si>
    <t xml:space="preserve">Determinar Porcentaje de trámites resueltos dentro los tiempos establecidos. </t>
  </si>
  <si>
    <t>Oportunidad en la atención de PQRS</t>
  </si>
  <si>
    <t>Numero de PQRS atendidas oportunamente/ Numero de PQRS recibidas</t>
  </si>
  <si>
    <t>Determinar el Porcentaje de PQR atendidos oportunamente</t>
  </si>
  <si>
    <t>Ejecución física programas institucionales (Proyectos)</t>
  </si>
  <si>
    <t>OPERATIVO</t>
  </si>
  <si>
    <r>
      <t>Cumplimiento de los</t>
    </r>
    <r>
      <rPr>
        <b/>
        <sz val="10"/>
        <color theme="1"/>
        <rFont val="Arial"/>
        <family val="2"/>
      </rPr>
      <t xml:space="preserve"> proyectos</t>
    </r>
    <r>
      <rPr>
        <sz val="10"/>
        <color theme="1"/>
        <rFont val="Arial"/>
        <family val="2"/>
      </rPr>
      <t xml:space="preserve"> dentro de los programas institucionales</t>
    </r>
  </si>
  <si>
    <t>Informativo</t>
  </si>
  <si>
    <t>Cumplimiento de los estandares de categorización de los proyectos dentro de los programas institucionales</t>
  </si>
  <si>
    <t>número de proyectos del programa que finalizaron la vigencia en estado tolerable/número total de proyectos del programa</t>
  </si>
  <si>
    <t>número de proyectos del programa que finalizaron la vigencia en estado crítico /número total de proyectos del programa</t>
  </si>
  <si>
    <r>
      <t xml:space="preserve">Cumplimiento del </t>
    </r>
    <r>
      <rPr>
        <b/>
        <sz val="10"/>
        <color theme="1"/>
        <rFont val="Arial"/>
        <family val="2"/>
      </rPr>
      <t>POA</t>
    </r>
    <r>
      <rPr>
        <sz val="10"/>
        <color theme="1"/>
        <rFont val="Arial"/>
        <family val="2"/>
      </rPr>
      <t xml:space="preserve"> dentro de los programas institucionales</t>
    </r>
  </si>
  <si>
    <t>Porcentaje de ejeución fisica y de gestión del POA dentro de los programas en la vigencia</t>
  </si>
  <si>
    <t>Disponibilidad de los sistemas de información</t>
  </si>
  <si>
    <t>Tiempo de operación de los servidores/Tiempo de operación programado</t>
  </si>
  <si>
    <t>Determinar el tiempo de operación de los servidores del Instituto</t>
  </si>
  <si>
    <t>Número de funcionarios de carrera y provisionales desvinculados / Número total de de  funcionarios de carrera y provisionales que conforman la planta de la entidad ) X 100</t>
  </si>
  <si>
    <t>Mensual</t>
  </si>
  <si>
    <t>Cumplimiento tiempo estándar de capacitación</t>
  </si>
  <si>
    <t>Número de personas capacitadas con el estándar de tiempo de capacitación/Número 
de personas de planta</t>
  </si>
  <si>
    <t xml:space="preserve">Determinar el número de personas capacitadas con el tiempo estándar definido
</t>
  </si>
  <si>
    <t>quitar</t>
  </si>
  <si>
    <t>Pasar a SIG</t>
  </si>
  <si>
    <t>Gestión de demandas y procesos</t>
  </si>
  <si>
    <t>Numero de procesos y demandas a favor de la entidad/Numero de procesos y demandas recibidos por la entidad</t>
  </si>
  <si>
    <t>Determinar el Porcentaje de éxito a favor de la entidad en la gesti[on de demandas y procesos</t>
  </si>
  <si>
    <t>Gestión de hallazgos administrativos de la contraloria</t>
  </si>
  <si>
    <t>Número de hallazgos administrativos cerrados eficazmente/Numero de hallazgos administrativos emitidos por la contraloria</t>
  </si>
  <si>
    <t>Determinar la gestión de la entidad frente a los hallazgos administrativos emitidos por la Contraloria</t>
  </si>
  <si>
    <t>Oficina de Control Interno</t>
  </si>
  <si>
    <t>Gestión de hallazgos fiscales de la contraloria</t>
  </si>
  <si>
    <t>Número de hallazgos fiscales cerrados eficazmente/Numero de hallazgos fiscales emitidos por la contraloria</t>
  </si>
  <si>
    <t>Determinar la gestión de la entidad frente a los hallazgos fiscales emitidos por la Contraloria</t>
  </si>
  <si>
    <t>% objetivo</t>
  </si>
  <si>
    <t>DESCRIPCIÓN</t>
  </si>
  <si>
    <t>Los directivos de la empresa identifi can aquellosprocesos más críticos que infl uyen en la consecución de los objetivos de los accionistas yclientes. De esta manera, los objetivos e indicadores derivan en estrategias que buscansatisfacer las expectativas del accionista y del cliente seleccionado. Entre los diversosindicadores de esta perspectiva se encuentran: gestión de la marca, nuevos productos yservicios, liderazgo de aprovisionamiento, servicio posventa, etc.</t>
  </si>
  <si>
    <t>CLIENTE</t>
  </si>
  <si>
    <t>Permite a las empresas equiparar los indicadores clave de susclientes (satisfacción, retención, adquisición y rentabilidad) con los segmentos de clientes ymercado donde opera la empresa. Asimismo, permite identifi car y medir las propuestas devalor para el cliente. Los indicadores centrales incluyen la cuota de mercado, el incrementode clientes, la satisfacción y la rentabilidad de clientes.</t>
  </si>
  <si>
    <t>Desarrolla objetivos e indicadores queimpulsan el aprendizaje y el crecimiento de la organización y de sus empleados. Los objetivosde esta perspectiva buscan proporcionar la infraestructura necesaria para alcanzar losobjetivos en las tres perspectivas anteriores. Los indicadores clave de esta perspectiva son laretención del empleado y su productividad, las cuales dependen de su satisfacción en laempresa; para lograr esto, las empresas despliegan estrategias para mejorar el clima laboral,elevar las competencias del personal y desarrollar la infraestructura tecnológica necesaria.</t>
  </si>
  <si>
    <t>FINANCIERO</t>
  </si>
  <si>
    <t>Las medidas de actuación fi nanciera indican si laimplementación de la estrategia en una empresa está contribuyendo a su mejora medianteobjetivos, indicadores y acciones estratégicas. Son tres los temas estratégicos en laperspectiva fi nanciera: el crecimiento y diversifi cación de los ingresos, la reducción decostos/mejoras de la productividad y la utilización de los activos/estrategia de inversión. Losobjetivos e indicadores están relacionados con la rentabilidad de la empresa, el retorno sobrela inversión, el retorno sobre los activos, entre otros.</t>
  </si>
  <si>
    <t>PORCENTAJE PESO TABLERO</t>
  </si>
  <si>
    <t>NIVEL</t>
  </si>
  <si>
    <t>INDICADORES POR OBJETIVO</t>
  </si>
  <si>
    <t>OBJETIVO 1</t>
  </si>
  <si>
    <t>Total</t>
  </si>
  <si>
    <t>OBJETIVO 2</t>
  </si>
  <si>
    <t>OBJETIVO 3</t>
  </si>
  <si>
    <t>OBJETIVO 4</t>
  </si>
  <si>
    <t>Total Indicadores</t>
  </si>
  <si>
    <r>
      <t xml:space="preserve">Numero de personas nombradas/No de personas autorizadas </t>
    </r>
    <r>
      <rPr>
        <sz val="10"/>
        <color rgb="FFFF0000"/>
        <rFont val="Arial"/>
        <family val="2"/>
      </rPr>
      <t>con presupuesto aprobado</t>
    </r>
  </si>
  <si>
    <t>El denominador que corresponde a los retiros esta en Procesos con el ID 401</t>
  </si>
  <si>
    <t># de trámites y servicios digitalizados y en producción/# de trámites y servicios priorizados para automatización.</t>
  </si>
  <si>
    <t>Determinar el % de trámites y servicios automatizados y en producción en el periodo.</t>
  </si>
  <si>
    <r>
      <t xml:space="preserve"># de denuncias atendidas dentro de los tiempos establecidos/#total de denuncias recibidas </t>
    </r>
    <r>
      <rPr>
        <sz val="10"/>
        <color rgb="FFFF0000"/>
        <rFont val="Arial"/>
        <family val="2"/>
      </rPr>
      <t>(Aclarar a qué tipo de denuncias)</t>
    </r>
  </si>
  <si>
    <t>Determinar el % de denuncias atendidas dentro de los tiempos establecidos</t>
  </si>
  <si>
    <t>Determinar el % de PQR atendidos oportunamente</t>
  </si>
  <si>
    <r>
      <t xml:space="preserve"># de trámites </t>
    </r>
    <r>
      <rPr>
        <sz val="10"/>
        <color rgb="FF00B0F0"/>
        <rFont val="Arial"/>
        <family val="2"/>
      </rPr>
      <t>(por código de tarifas)</t>
    </r>
    <r>
      <rPr>
        <sz val="10"/>
        <color theme="1"/>
        <rFont val="Arial"/>
        <family val="2"/>
      </rPr>
      <t xml:space="preserve">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>)/# total de trámites (por código de tarifas) recibidos</t>
    </r>
    <r>
      <rPr>
        <sz val="10"/>
        <color rgb="FFFF0000"/>
        <rFont val="Arial"/>
        <family val="2"/>
      </rPr>
      <t xml:space="preserve"> (Crear indicador multiserie)</t>
    </r>
  </si>
  <si>
    <t>%  de satisfacción de usuarios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</si>
  <si>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persuasivo y/o coactivo</t>
    </r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</si>
  <si>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de tarifas de los servicios prestados por la entidad.</t>
    </r>
  </si>
  <si>
    <t>Establecer la cobertura de la IVC de los establecimientos competencia del Invima</t>
  </si>
  <si>
    <t>Determinar el procentaje de acciones ejecutadas sobre las denuncias allegadas al Grupo Unidad de Reacción Inmediata por ilegalidad y contrabando.</t>
  </si>
  <si>
    <t>(Número de recursos de reposicion resueltos con desición de no reponer en la vigencia / Total de recursos de reposición resueltos en la vigencia.) x 100</t>
  </si>
  <si>
    <t>Nuevos establecimientos certificados</t>
  </si>
  <si>
    <t>Número total de nuevos establecimientos certificados</t>
  </si>
  <si>
    <t>Determinar la cantidad de nuevos establecimientos cumplen con estándares específicos de calidad en una vigencia</t>
  </si>
  <si>
    <t>Grupo de Investigación Clínica, Grupo técnico de Medicamentos y Productos Biológicos, Grupo de Apoyo a las Salas Especializadas de la Comisión Revisora, Base de datos interna de visitas con propósito de certificación de los grupos internos mencionados.</t>
  </si>
  <si>
    <t>Dirección de Medicamentos y Productos Biológicos</t>
  </si>
  <si>
    <t>NA</t>
  </si>
  <si>
    <t>Base datos Grupo Técnico</t>
  </si>
  <si>
    <t>Dirección de Dispositivos Médicos y Otras Tecnológias</t>
  </si>
  <si>
    <t>(Valor multas ejecutoriadas en el periodo anterior -Valor multas ejecutoriadas en el periodo vigente) /Valor ejecutoriadas en el periodo anterior) *100</t>
  </si>
  <si>
    <t>Determinar el porcentaje de variación  de  las multas ejecutoriadas de  la vigencia actual con respecto a la vigencia anterior</t>
  </si>
  <si>
    <t>TABLERO DE MANDO INTEGRAL
CORTE: 30-JUN-2025</t>
  </si>
  <si>
    <t>MAPA ESTRATÉGICO POR PERSPECTIVAS
Resultado Acumulado Corte 30-Jun-2025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</si>
</sst>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\ #,##0.00;[Red]\-&quot;$&quot;\ #,##0.00"/>
    <numFmt numFmtId="43" formatCode="_-* #,##0.00_-;\-* #,##0.00_-;_-* &quot;-&quot;??_-;_-@_-"/>
    <numFmt numFmtId="164" formatCode="0.0%"/>
    <numFmt numFmtId="165" formatCode="#,##0.0"/>
    <numFmt numFmtId="166" formatCode="#,##0;[Red]#,##0"/>
    <numFmt numFmtId="167" formatCode="_-* #,##0_-;\-* #,##0_-;_-* &quot;-&quot;??_-;_-@_-"/>
    <numFmt numFmtId="168" formatCode="_-* #,##0.0_-;\-* #,##0.0_-;_-* &quot;-&quot;??_-;_-@_-"/>
  </numFmts>
  <fonts count="47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sz val="16"/>
      <color rgb="FF264A45"/>
      <name val="Arial Narrow"/>
      <family val="2"/>
    </font>
    <font>
      <sz val="10"/>
      <color rgb="FF00B0F0"/>
      <name val="Arial"/>
      <family val="2"/>
    </font>
    <font>
      <b/>
      <sz val="10"/>
      <name val="Arial"/>
      <family val="2"/>
    </font>
    <font>
      <b/>
      <sz val="20"/>
      <color theme="1"/>
      <name val="Arial Black"/>
      <family val="2"/>
    </font>
    <font>
      <sz val="12"/>
      <color theme="3" tint="-0.499984740745262"/>
      <name val="Arial Black"/>
      <family val="2"/>
    </font>
    <font>
      <sz val="12"/>
      <color theme="8" tint="-0.249977111117893"/>
      <name val="Arial Black"/>
      <family val="2"/>
    </font>
    <font>
      <sz val="18"/>
      <color theme="7" tint="-0.249977111117893"/>
      <name val="Arial Black"/>
      <family val="2"/>
    </font>
    <font>
      <sz val="18"/>
      <color theme="6" tint="-0.249977111117893"/>
      <name val="Arial Black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theme="1"/>
      <name val="Arial"/>
    </font>
    <font>
      <b/>
      <sz val="20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0"/>
      <color rgb="FFFF0000"/>
      <name val="Aptos Narrow"/>
      <family val="2"/>
    </font>
    <font>
      <sz val="14"/>
      <color theme="1"/>
      <name val="Aptos Narrow"/>
      <family val="2"/>
    </font>
    <font>
      <sz val="12"/>
      <color theme="1"/>
      <name val="Aptos Narrow"/>
      <family val="2"/>
    </font>
    <font>
      <sz val="18"/>
      <color theme="1"/>
      <name val="Aptos Narrow"/>
      <family val="2"/>
    </font>
    <font>
      <sz val="12"/>
      <color theme="7" tint="-0.249977111117893"/>
      <name val="Aptos Narrow"/>
      <family val="2"/>
    </font>
    <font>
      <b/>
      <sz val="14"/>
      <color theme="1"/>
      <name val="Aptos Narrow"/>
      <family val="2"/>
    </font>
    <font>
      <b/>
      <sz val="16"/>
      <color theme="1"/>
      <name val="Aptos Narrow"/>
      <family val="2"/>
    </font>
    <font>
      <b/>
      <sz val="24"/>
      <color theme="1"/>
      <name val="Aptos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3FCFD"/>
        <bgColor indexed="64"/>
      </patternFill>
    </fill>
    <fill>
      <patternFill patternType="solid">
        <fgColor rgb="FFF2FAF0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ECFE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DAEAE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C3"/>
        <bgColor indexed="64"/>
      </patternFill>
    </fill>
    <fill>
      <patternFill patternType="solid">
        <fgColor rgb="FF3282B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2" fillId="0" borderId="0"/>
    <xf numFmtId="9" fontId="34" fillId="0" borderId="0" applyFont="0" applyFill="0" applyBorder="0" applyAlignment="0" applyProtection="0"/>
  </cellStyleXfs>
  <cellXfs count="365">
    <xf numFmtId="0" fontId="0" fillId="0" borderId="0" xfId="0"/>
    <xf numFmtId="0" fontId="0" fillId="2" borderId="0" xfId="0" applyFill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pivotButton="1"/>
    <xf numFmtId="9" fontId="7" fillId="0" borderId="1" xfId="0" applyNumberFormat="1" applyFont="1" applyBorder="1" applyAlignment="1">
      <alignment vertical="center"/>
    </xf>
    <xf numFmtId="9" fontId="7" fillId="0" borderId="1" xfId="0" applyNumberFormat="1" applyFont="1" applyBorder="1" applyAlignment="1">
      <alignment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9" fontId="7" fillId="0" borderId="1" xfId="3" applyFont="1" applyBorder="1" applyAlignment="1">
      <alignment vertical="center"/>
    </xf>
    <xf numFmtId="0" fontId="0" fillId="0" borderId="1" xfId="0" applyBorder="1"/>
    <xf numFmtId="0" fontId="17" fillId="0" borderId="0" xfId="4" applyFont="1"/>
    <xf numFmtId="0" fontId="14" fillId="9" borderId="0" xfId="4" applyFont="1" applyFill="1" applyAlignment="1">
      <alignment horizontal="center" vertical="center" wrapText="1"/>
    </xf>
    <xf numFmtId="0" fontId="14" fillId="9" borderId="1" xfId="4" applyFont="1" applyFill="1" applyBorder="1" applyAlignment="1">
      <alignment horizontal="center" vertical="center" wrapText="1"/>
    </xf>
    <xf numFmtId="0" fontId="14" fillId="9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4" fillId="11" borderId="1" xfId="4" applyFont="1" applyFill="1" applyBorder="1" applyAlignment="1">
      <alignment horizontal="center" vertical="center"/>
    </xf>
    <xf numFmtId="0" fontId="14" fillId="11" borderId="1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/>
    </xf>
    <xf numFmtId="0" fontId="17" fillId="0" borderId="4" xfId="4" applyFont="1" applyBorder="1" applyAlignment="1">
      <alignment vertical="center"/>
    </xf>
    <xf numFmtId="0" fontId="17" fillId="0" borderId="4" xfId="4" applyFont="1" applyBorder="1" applyAlignment="1">
      <alignment vertical="center" wrapText="1"/>
    </xf>
    <xf numFmtId="0" fontId="17" fillId="0" borderId="1" xfId="4" applyFont="1" applyBorder="1" applyAlignment="1">
      <alignment vertical="center"/>
    </xf>
    <xf numFmtId="0" fontId="17" fillId="12" borderId="1" xfId="4" applyFont="1" applyFill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 wrapText="1"/>
    </xf>
    <xf numFmtId="0" fontId="17" fillId="0" borderId="2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17" fillId="13" borderId="1" xfId="4" applyFont="1" applyFill="1" applyBorder="1" applyAlignment="1">
      <alignment vertical="center" wrapText="1"/>
    </xf>
    <xf numFmtId="0" fontId="17" fillId="0" borderId="5" xfId="4" applyFont="1" applyBorder="1" applyAlignment="1">
      <alignment vertical="center" wrapText="1"/>
    </xf>
    <xf numFmtId="0" fontId="17" fillId="12" borderId="1" xfId="4" applyFont="1" applyFill="1" applyBorder="1" applyAlignment="1">
      <alignment vertical="center" wrapText="1"/>
    </xf>
    <xf numFmtId="0" fontId="17" fillId="14" borderId="1" xfId="4" applyFont="1" applyFill="1" applyBorder="1" applyAlignment="1">
      <alignment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 wrapText="1" inden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6" fillId="0" borderId="1" xfId="4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17" fillId="2" borderId="1" xfId="4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0" fontId="16" fillId="0" borderId="0" xfId="4" applyFont="1" applyAlignment="1">
      <alignment horizontal="center"/>
    </xf>
    <xf numFmtId="10" fontId="17" fillId="0" borderId="0" xfId="3" applyNumberFormat="1" applyFont="1"/>
    <xf numFmtId="0" fontId="18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17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3" fillId="0" borderId="0" xfId="4" applyFont="1" applyAlignment="1">
      <alignment vertical="center"/>
    </xf>
    <xf numFmtId="0" fontId="22" fillId="0" borderId="0" xfId="4" applyFont="1"/>
    <xf numFmtId="0" fontId="22" fillId="0" borderId="1" xfId="4" applyFont="1" applyBorder="1" applyAlignment="1">
      <alignment horizontal="center"/>
    </xf>
    <xf numFmtId="0" fontId="17" fillId="17" borderId="4" xfId="4" applyFont="1" applyFill="1" applyBorder="1" applyAlignment="1">
      <alignment vertical="center"/>
    </xf>
    <xf numFmtId="0" fontId="17" fillId="17" borderId="1" xfId="4" applyFont="1" applyFill="1" applyBorder="1" applyAlignment="1">
      <alignment vertical="center" wrapText="1"/>
    </xf>
    <xf numFmtId="0" fontId="17" fillId="17" borderId="1" xfId="4" applyFont="1" applyFill="1" applyBorder="1" applyAlignment="1">
      <alignment vertical="center"/>
    </xf>
    <xf numFmtId="0" fontId="6" fillId="0" borderId="2" xfId="4" applyFont="1" applyBorder="1" applyAlignment="1">
      <alignment vertical="center" wrapText="1"/>
    </xf>
    <xf numFmtId="0" fontId="17" fillId="0" borderId="3" xfId="4" applyFont="1" applyBorder="1" applyAlignment="1">
      <alignment vertical="center" wrapText="1"/>
    </xf>
    <xf numFmtId="0" fontId="17" fillId="0" borderId="2" xfId="4" applyFont="1" applyBorder="1" applyAlignment="1">
      <alignment vertical="center" wrapText="1"/>
    </xf>
    <xf numFmtId="0" fontId="6" fillId="17" borderId="1" xfId="4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9" fontId="7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Fill="1"/>
    <xf numFmtId="0" fontId="10" fillId="17" borderId="0" xfId="0" applyFont="1" applyFill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9" fontId="10" fillId="17" borderId="1" xfId="3" applyFont="1" applyFill="1" applyBorder="1" applyAlignment="1">
      <alignment horizontal="center" vertical="center"/>
    </xf>
    <xf numFmtId="9" fontId="10" fillId="17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17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6" fillId="0" borderId="1" xfId="0" applyFont="1" applyBorder="1" applyAlignment="1">
      <alignment vertical="center" wrapText="1"/>
    </xf>
    <xf numFmtId="0" fontId="17" fillId="0" borderId="1" xfId="4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0" fillId="0" borderId="1" xfId="3" applyFont="1" applyFill="1" applyBorder="1"/>
    <xf numFmtId="3" fontId="0" fillId="0" borderId="1" xfId="0" applyNumberFormat="1" applyBorder="1"/>
    <xf numFmtId="3" fontId="0" fillId="11" borderId="1" xfId="0" applyNumberFormat="1" applyFill="1" applyBorder="1"/>
    <xf numFmtId="9" fontId="0" fillId="0" borderId="1" xfId="3" applyFont="1" applyBorder="1"/>
    <xf numFmtId="0" fontId="7" fillId="0" borderId="3" xfId="0" applyFont="1" applyBorder="1" applyAlignment="1">
      <alignment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vertical="center"/>
    </xf>
    <xf numFmtId="0" fontId="7" fillId="18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center"/>
    </xf>
    <xf numFmtId="9" fontId="7" fillId="18" borderId="1" xfId="3" applyFont="1" applyFill="1" applyBorder="1" applyAlignment="1">
      <alignment vertical="center"/>
    </xf>
    <xf numFmtId="9" fontId="7" fillId="18" borderId="1" xfId="0" applyNumberFormat="1" applyFont="1" applyFill="1" applyBorder="1" applyAlignment="1">
      <alignment vertical="center"/>
    </xf>
    <xf numFmtId="3" fontId="7" fillId="18" borderId="1" xfId="0" applyNumberFormat="1" applyFont="1" applyFill="1" applyBorder="1" applyAlignment="1">
      <alignment vertical="center"/>
    </xf>
    <xf numFmtId="0" fontId="0" fillId="18" borderId="1" xfId="0" applyFill="1" applyBorder="1"/>
    <xf numFmtId="9" fontId="7" fillId="18" borderId="1" xfId="0" applyNumberFormat="1" applyFont="1" applyFill="1" applyBorder="1" applyAlignment="1">
      <alignment vertical="center" wrapText="1"/>
    </xf>
    <xf numFmtId="8" fontId="0" fillId="0" borderId="0" xfId="0" applyNumberFormat="1"/>
    <xf numFmtId="0" fontId="17" fillId="18" borderId="1" xfId="4" applyFont="1" applyFill="1" applyBorder="1" applyAlignment="1">
      <alignment vertical="center" wrapText="1"/>
    </xf>
    <xf numFmtId="0" fontId="7" fillId="18" borderId="5" xfId="0" applyFont="1" applyFill="1" applyBorder="1" applyAlignment="1">
      <alignment vertical="center"/>
    </xf>
    <xf numFmtId="166" fontId="7" fillId="18" borderId="1" xfId="0" applyNumberFormat="1" applyFont="1" applyFill="1" applyBorder="1" applyAlignment="1">
      <alignment vertical="center" wrapText="1"/>
    </xf>
    <xf numFmtId="3" fontId="7" fillId="18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9" fontId="7" fillId="0" borderId="0" xfId="3" applyFont="1" applyFill="1" applyBorder="1" applyAlignment="1">
      <alignment vertical="center"/>
    </xf>
    <xf numFmtId="9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18" borderId="5" xfId="0" applyFont="1" applyFill="1" applyBorder="1" applyAlignment="1">
      <alignment vertical="center" wrapText="1"/>
    </xf>
    <xf numFmtId="3" fontId="16" fillId="18" borderId="1" xfId="0" applyNumberFormat="1" applyFont="1" applyFill="1" applyBorder="1" applyAlignment="1">
      <alignment vertical="center" wrapText="1"/>
    </xf>
    <xf numFmtId="0" fontId="0" fillId="18" borderId="1" xfId="0" applyFill="1" applyBorder="1" applyAlignment="1">
      <alignment horizontal="center"/>
    </xf>
    <xf numFmtId="1" fontId="7" fillId="18" borderId="1" xfId="0" applyNumberFormat="1" applyFont="1" applyFill="1" applyBorder="1" applyAlignment="1">
      <alignment vertical="center" wrapText="1"/>
    </xf>
    <xf numFmtId="165" fontId="7" fillId="18" borderId="1" xfId="0" applyNumberFormat="1" applyFont="1" applyFill="1" applyBorder="1" applyAlignment="1">
      <alignment vertical="center"/>
    </xf>
    <xf numFmtId="0" fontId="17" fillId="18" borderId="1" xfId="4" applyFont="1" applyFill="1" applyBorder="1" applyAlignment="1">
      <alignment vertical="center"/>
    </xf>
    <xf numFmtId="0" fontId="16" fillId="18" borderId="1" xfId="4" applyFont="1" applyFill="1" applyBorder="1" applyAlignment="1">
      <alignment vertical="center"/>
    </xf>
    <xf numFmtId="164" fontId="7" fillId="18" borderId="1" xfId="0" applyNumberFormat="1" applyFont="1" applyFill="1" applyBorder="1" applyAlignment="1">
      <alignment vertical="center" wrapText="1"/>
    </xf>
    <xf numFmtId="10" fontId="7" fillId="18" borderId="1" xfId="0" applyNumberFormat="1" applyFont="1" applyFill="1" applyBorder="1" applyAlignment="1">
      <alignment vertical="center" wrapText="1"/>
    </xf>
    <xf numFmtId="0" fontId="0" fillId="19" borderId="1" xfId="0" applyFill="1" applyBorder="1"/>
    <xf numFmtId="0" fontId="7" fillId="19" borderId="1" xfId="0" applyFont="1" applyFill="1" applyBorder="1" applyAlignment="1">
      <alignment vertical="center"/>
    </xf>
    <xf numFmtId="0" fontId="7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wrapText="1"/>
    </xf>
    <xf numFmtId="9" fontId="0" fillId="19" borderId="1" xfId="3" applyFont="1" applyFill="1" applyBorder="1"/>
    <xf numFmtId="9" fontId="0" fillId="19" borderId="1" xfId="0" applyNumberFormat="1" applyFill="1" applyBorder="1"/>
    <xf numFmtId="3" fontId="0" fillId="19" borderId="1" xfId="0" applyNumberFormat="1" applyFill="1" applyBorder="1"/>
    <xf numFmtId="9" fontId="7" fillId="16" borderId="1" xfId="0" applyNumberFormat="1" applyFont="1" applyFill="1" applyBorder="1" applyAlignment="1">
      <alignment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vertical="center"/>
    </xf>
    <xf numFmtId="0" fontId="7" fillId="19" borderId="2" xfId="0" applyFont="1" applyFill="1" applyBorder="1" applyAlignment="1">
      <alignment horizontal="center" vertical="center"/>
    </xf>
    <xf numFmtId="0" fontId="17" fillId="19" borderId="1" xfId="4" applyFont="1" applyFill="1" applyBorder="1" applyAlignment="1">
      <alignment vertical="center" wrapText="1"/>
    </xf>
    <xf numFmtId="0" fontId="6" fillId="19" borderId="1" xfId="4" applyFont="1" applyFill="1" applyBorder="1" applyAlignment="1">
      <alignment vertical="center" wrapText="1"/>
    </xf>
    <xf numFmtId="0" fontId="17" fillId="19" borderId="1" xfId="4" applyFont="1" applyFill="1" applyBorder="1" applyAlignment="1">
      <alignment horizontal="left" vertical="center" wrapText="1"/>
    </xf>
    <xf numFmtId="0" fontId="17" fillId="19" borderId="1" xfId="4" applyFont="1" applyFill="1" applyBorder="1" applyAlignment="1">
      <alignment vertical="center"/>
    </xf>
    <xf numFmtId="0" fontId="17" fillId="19" borderId="2" xfId="4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vertical="center" wrapText="1"/>
    </xf>
    <xf numFmtId="9" fontId="7" fillId="19" borderId="1" xfId="3" applyFont="1" applyFill="1" applyBorder="1" applyAlignment="1">
      <alignment vertical="center"/>
    </xf>
    <xf numFmtId="9" fontId="7" fillId="19" borderId="1" xfId="0" applyNumberFormat="1" applyFont="1" applyFill="1" applyBorder="1" applyAlignment="1">
      <alignment vertical="center" wrapText="1"/>
    </xf>
    <xf numFmtId="9" fontId="7" fillId="19" borderId="1" xfId="0" applyNumberFormat="1" applyFont="1" applyFill="1" applyBorder="1" applyAlignment="1">
      <alignment vertical="center"/>
    </xf>
    <xf numFmtId="0" fontId="7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vertical="center" wrapText="1"/>
    </xf>
    <xf numFmtId="0" fontId="7" fillId="19" borderId="5" xfId="0" applyFont="1" applyFill="1" applyBorder="1" applyAlignment="1">
      <alignment vertical="center" wrapText="1"/>
    </xf>
    <xf numFmtId="9" fontId="6" fillId="19" borderId="1" xfId="3" applyFont="1" applyFill="1" applyBorder="1" applyAlignment="1">
      <alignment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/>
    </xf>
    <xf numFmtId="0" fontId="6" fillId="18" borderId="1" xfId="4" applyFont="1" applyFill="1" applyBorder="1" applyAlignment="1">
      <alignment vertical="center" wrapText="1"/>
    </xf>
    <xf numFmtId="0" fontId="17" fillId="18" borderId="1" xfId="4" applyFont="1" applyFill="1" applyBorder="1" applyAlignment="1">
      <alignment horizontal="left" vertical="center" wrapText="1"/>
    </xf>
    <xf numFmtId="0" fontId="17" fillId="18" borderId="2" xfId="4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vertical="center" wrapText="1"/>
    </xf>
    <xf numFmtId="3" fontId="6" fillId="18" borderId="1" xfId="0" applyNumberFormat="1" applyFont="1" applyFill="1" applyBorder="1" applyAlignment="1">
      <alignment vertical="center" wrapText="1"/>
    </xf>
    <xf numFmtId="9" fontId="6" fillId="18" borderId="1" xfId="3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9" fontId="7" fillId="2" borderId="1" xfId="0" applyNumberFormat="1" applyFont="1" applyFill="1" applyBorder="1" applyAlignment="1">
      <alignment vertical="center" wrapText="1"/>
    </xf>
    <xf numFmtId="10" fontId="7" fillId="19" borderId="1" xfId="0" applyNumberFormat="1" applyFont="1" applyFill="1" applyBorder="1" applyAlignment="1">
      <alignment vertical="center" wrapText="1"/>
    </xf>
    <xf numFmtId="10" fontId="7" fillId="19" borderId="1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0" fillId="20" borderId="8" xfId="0" applyFill="1" applyBorder="1"/>
    <xf numFmtId="0" fontId="0" fillId="0" borderId="0" xfId="0" applyAlignment="1">
      <alignment vertical="center"/>
    </xf>
    <xf numFmtId="164" fontId="0" fillId="0" borderId="0" xfId="0" applyNumberFormat="1"/>
    <xf numFmtId="164" fontId="13" fillId="20" borderId="9" xfId="0" applyNumberFormat="1" applyFont="1" applyFill="1" applyBorder="1"/>
    <xf numFmtId="3" fontId="10" fillId="17" borderId="1" xfId="0" applyNumberFormat="1" applyFont="1" applyFill="1" applyBorder="1" applyAlignment="1">
      <alignment horizontal="center" vertical="center" wrapText="1"/>
    </xf>
    <xf numFmtId="9" fontId="0" fillId="0" borderId="0" xfId="3" applyFont="1"/>
    <xf numFmtId="1" fontId="0" fillId="0" borderId="0" xfId="0" applyNumberFormat="1"/>
    <xf numFmtId="0" fontId="0" fillId="5" borderId="0" xfId="0" applyFill="1"/>
    <xf numFmtId="0" fontId="0" fillId="8" borderId="0" xfId="0" applyFill="1"/>
    <xf numFmtId="0" fontId="0" fillId="6" borderId="0" xfId="0" applyFill="1"/>
    <xf numFmtId="0" fontId="0" fillId="7" borderId="0" xfId="0" applyFill="1"/>
    <xf numFmtId="164" fontId="27" fillId="2" borderId="0" xfId="0" applyNumberFormat="1" applyFont="1" applyFill="1"/>
    <xf numFmtId="164" fontId="28" fillId="2" borderId="0" xfId="0" applyNumberFormat="1" applyFont="1" applyFill="1" applyAlignment="1">
      <alignment vertical="top"/>
    </xf>
    <xf numFmtId="164" fontId="28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9" fontId="6" fillId="2" borderId="1" xfId="3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" fillId="0" borderId="0" xfId="5"/>
    <xf numFmtId="0" fontId="20" fillId="22" borderId="10" xfId="5" applyFont="1" applyFill="1" applyBorder="1" applyAlignment="1">
      <alignment horizontal="left" vertical="center" wrapText="1" indent="1"/>
    </xf>
    <xf numFmtId="0" fontId="20" fillId="22" borderId="0" xfId="5" applyFont="1" applyFill="1" applyAlignment="1">
      <alignment horizontal="left" vertical="center" wrapText="1" indent="1"/>
    </xf>
    <xf numFmtId="0" fontId="6" fillId="2" borderId="1" xfId="6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vertical="center" wrapText="1"/>
    </xf>
    <xf numFmtId="0" fontId="6" fillId="2" borderId="0" xfId="6" applyFont="1" applyFill="1" applyAlignment="1">
      <alignment horizontal="center" vertical="center" wrapText="1"/>
    </xf>
    <xf numFmtId="0" fontId="31" fillId="0" borderId="0" xfId="5" applyFont="1"/>
    <xf numFmtId="9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0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9" fontId="16" fillId="2" borderId="1" xfId="3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0" fillId="0" borderId="1" xfId="8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13" fillId="23" borderId="0" xfId="0" applyFont="1" applyFill="1"/>
    <xf numFmtId="10" fontId="0" fillId="0" borderId="0" xfId="0" applyNumberFormat="1"/>
    <xf numFmtId="167" fontId="0" fillId="0" borderId="0" xfId="7" applyNumberFormat="1" applyFont="1"/>
    <xf numFmtId="9" fontId="16" fillId="2" borderId="1" xfId="0" applyNumberFormat="1" applyFont="1" applyFill="1" applyBorder="1" applyAlignment="1">
      <alignment horizontal="center" vertical="center" wrapText="1"/>
    </xf>
    <xf numFmtId="9" fontId="16" fillId="2" borderId="1" xfId="3" applyFont="1" applyFill="1" applyBorder="1" applyAlignment="1">
      <alignment horizontal="center" vertical="center" wrapText="1"/>
    </xf>
    <xf numFmtId="0" fontId="1" fillId="0" borderId="0" xfId="5" applyFont="1"/>
    <xf numFmtId="0" fontId="16" fillId="2" borderId="1" xfId="6" applyFont="1" applyFill="1" applyBorder="1" applyAlignment="1">
      <alignment horizontal="center" vertical="center" wrapText="1"/>
    </xf>
    <xf numFmtId="164" fontId="7" fillId="21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10" fontId="17" fillId="0" borderId="1" xfId="3" applyNumberFormat="1" applyFont="1" applyBorder="1" applyAlignment="1">
      <alignment horizontal="center" vertical="center"/>
    </xf>
    <xf numFmtId="168" fontId="17" fillId="0" borderId="1" xfId="7" applyNumberFormat="1" applyFont="1" applyBorder="1" applyAlignment="1">
      <alignment horizontal="center" vertical="center"/>
    </xf>
    <xf numFmtId="167" fontId="17" fillId="0" borderId="1" xfId="7" applyNumberFormat="1" applyFont="1" applyBorder="1" applyAlignment="1">
      <alignment horizontal="center" vertical="center"/>
    </xf>
    <xf numFmtId="0" fontId="0" fillId="24" borderId="0" xfId="0" applyFill="1"/>
    <xf numFmtId="10" fontId="17" fillId="2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25" borderId="1" xfId="4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4" fontId="0" fillId="0" borderId="0" xfId="0" applyNumberFormat="1"/>
    <xf numFmtId="10" fontId="0" fillId="0" borderId="0" xfId="3" applyNumberFormat="1" applyFont="1"/>
    <xf numFmtId="0" fontId="35" fillId="2" borderId="1" xfId="0" applyFont="1" applyFill="1" applyBorder="1" applyAlignment="1">
      <alignment horizontal="center"/>
    </xf>
    <xf numFmtId="10" fontId="7" fillId="2" borderId="1" xfId="3" applyNumberFormat="1" applyFont="1" applyFill="1" applyBorder="1" applyAlignment="1">
      <alignment horizontal="center" vertical="center" wrapText="1"/>
    </xf>
    <xf numFmtId="10" fontId="7" fillId="2" borderId="1" xfId="3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164" fontId="16" fillId="2" borderId="1" xfId="3" applyNumberFormat="1" applyFont="1" applyFill="1" applyBorder="1" applyAlignment="1">
      <alignment horizontal="center" vertical="center"/>
    </xf>
    <xf numFmtId="9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center" vertical="center" wrapText="1"/>
    </xf>
    <xf numFmtId="0" fontId="37" fillId="26" borderId="17" xfId="0" applyFont="1" applyFill="1" applyBorder="1" applyAlignment="1">
      <alignment vertical="center" wrapText="1"/>
    </xf>
    <xf numFmtId="0" fontId="37" fillId="26" borderId="0" xfId="0" applyFont="1" applyFill="1" applyAlignment="1">
      <alignment vertical="center" wrapText="1"/>
    </xf>
    <xf numFmtId="0" fontId="38" fillId="26" borderId="0" xfId="0" applyFont="1" applyFill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horizontal="center" vertical="center" wrapText="1"/>
    </xf>
    <xf numFmtId="164" fontId="37" fillId="2" borderId="0" xfId="0" applyNumberFormat="1" applyFont="1" applyFill="1"/>
    <xf numFmtId="0" fontId="38" fillId="2" borderId="17" xfId="0" applyFont="1" applyFill="1" applyBorder="1" applyAlignment="1">
      <alignment horizontal="right"/>
    </xf>
    <xf numFmtId="0" fontId="37" fillId="2" borderId="0" xfId="0" applyFont="1" applyFill="1" applyAlignment="1">
      <alignment horizontal="right"/>
    </xf>
    <xf numFmtId="0" fontId="41" fillId="2" borderId="0" xfId="0" applyFont="1" applyFill="1"/>
    <xf numFmtId="164" fontId="37" fillId="2" borderId="18" xfId="0" applyNumberFormat="1" applyFont="1" applyFill="1" applyBorder="1"/>
    <xf numFmtId="0" fontId="37" fillId="2" borderId="0" xfId="0" applyFont="1" applyFill="1" applyAlignment="1">
      <alignment horizontal="center"/>
    </xf>
    <xf numFmtId="0" fontId="37" fillId="2" borderId="18" xfId="0" applyFont="1" applyFill="1" applyBorder="1"/>
    <xf numFmtId="0" fontId="37" fillId="2" borderId="14" xfId="0" applyFont="1" applyFill="1" applyBorder="1"/>
    <xf numFmtId="0" fontId="37" fillId="2" borderId="15" xfId="0" applyFont="1" applyFill="1" applyBorder="1"/>
    <xf numFmtId="0" fontId="37" fillId="2" borderId="16" xfId="0" applyFont="1" applyFill="1" applyBorder="1"/>
    <xf numFmtId="0" fontId="38" fillId="26" borderId="17" xfId="0" applyFont="1" applyFill="1" applyBorder="1" applyAlignment="1">
      <alignment horizontal="center" vertical="center" wrapText="1"/>
    </xf>
    <xf numFmtId="0" fontId="37" fillId="2" borderId="17" xfId="0" applyFont="1" applyFill="1" applyBorder="1"/>
    <xf numFmtId="0" fontId="37" fillId="2" borderId="18" xfId="0" applyFont="1" applyFill="1" applyBorder="1" applyAlignment="1">
      <alignment horizontal="center"/>
    </xf>
    <xf numFmtId="9" fontId="38" fillId="2" borderId="18" xfId="0" applyNumberFormat="1" applyFont="1" applyFill="1" applyBorder="1" applyAlignment="1">
      <alignment horizontal="center" vertical="center"/>
    </xf>
    <xf numFmtId="9" fontId="43" fillId="2" borderId="0" xfId="0" applyNumberFormat="1" applyFont="1" applyFill="1"/>
    <xf numFmtId="164" fontId="37" fillId="2" borderId="0" xfId="0" applyNumberFormat="1" applyFont="1" applyFill="1" applyAlignment="1">
      <alignment horizontal="center"/>
    </xf>
    <xf numFmtId="164" fontId="37" fillId="2" borderId="18" xfId="0" applyNumberFormat="1" applyFont="1" applyFill="1" applyBorder="1" applyAlignment="1">
      <alignment horizontal="center"/>
    </xf>
    <xf numFmtId="0" fontId="38" fillId="2" borderId="0" xfId="0" applyFont="1" applyFill="1"/>
    <xf numFmtId="164" fontId="38" fillId="2" borderId="0" xfId="0" applyNumberFormat="1" applyFont="1" applyFill="1"/>
    <xf numFmtId="164" fontId="37" fillId="2" borderId="15" xfId="0" applyNumberFormat="1" applyFont="1" applyFill="1" applyBorder="1"/>
    <xf numFmtId="164" fontId="0" fillId="0" borderId="0" xfId="3" applyNumberFormat="1" applyFont="1"/>
    <xf numFmtId="0" fontId="37" fillId="27" borderId="0" xfId="0" applyFont="1" applyFill="1" applyAlignment="1">
      <alignment vertical="center"/>
    </xf>
    <xf numFmtId="0" fontId="39" fillId="27" borderId="0" xfId="0" applyFont="1" applyFill="1" applyAlignment="1">
      <alignment vertical="center" wrapText="1"/>
    </xf>
    <xf numFmtId="0" fontId="37" fillId="27" borderId="0" xfId="0" applyFont="1" applyFill="1"/>
    <xf numFmtId="0" fontId="38" fillId="27" borderId="0" xfId="0" applyFont="1" applyFill="1"/>
    <xf numFmtId="0" fontId="22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/>
    </xf>
    <xf numFmtId="164" fontId="42" fillId="2" borderId="0" xfId="0" applyNumberFormat="1" applyFont="1" applyFill="1" applyAlignment="1">
      <alignment horizontal="center" vertical="center" wrapText="1"/>
    </xf>
    <xf numFmtId="164" fontId="42" fillId="2" borderId="18" xfId="0" applyNumberFormat="1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wrapText="1"/>
    </xf>
    <xf numFmtId="0" fontId="38" fillId="2" borderId="14" xfId="0" applyFont="1" applyFill="1" applyBorder="1" applyAlignment="1">
      <alignment horizontal="center" wrapText="1"/>
    </xf>
    <xf numFmtId="164" fontId="42" fillId="2" borderId="15" xfId="0" applyNumberFormat="1" applyFont="1" applyFill="1" applyBorder="1" applyAlignment="1">
      <alignment horizontal="center" vertical="center" wrapText="1"/>
    </xf>
    <xf numFmtId="164" fontId="42" fillId="2" borderId="16" xfId="0" applyNumberFormat="1" applyFont="1" applyFill="1" applyBorder="1" applyAlignment="1">
      <alignment horizontal="center" vertical="center" wrapText="1"/>
    </xf>
    <xf numFmtId="0" fontId="45" fillId="26" borderId="11" xfId="0" applyFont="1" applyFill="1" applyBorder="1" applyAlignment="1">
      <alignment horizontal="center" vertical="center"/>
    </xf>
    <xf numFmtId="0" fontId="45" fillId="26" borderId="12" xfId="0" applyFont="1" applyFill="1" applyBorder="1" applyAlignment="1">
      <alignment horizontal="center" vertical="center"/>
    </xf>
    <xf numFmtId="0" fontId="45" fillId="26" borderId="13" xfId="0" applyFont="1" applyFill="1" applyBorder="1" applyAlignment="1">
      <alignment horizontal="center" vertical="center"/>
    </xf>
    <xf numFmtId="164" fontId="42" fillId="2" borderId="18" xfId="0" applyNumberFormat="1" applyFont="1" applyFill="1" applyBorder="1" applyAlignment="1">
      <alignment vertical="center" wrapText="1"/>
    </xf>
    <xf numFmtId="0" fontId="41" fillId="2" borderId="0" xfId="0" applyFont="1" applyFill="1" applyAlignment="1">
      <alignment horizontal="center" vertical="center" wrapText="1"/>
    </xf>
    <xf numFmtId="164" fontId="42" fillId="2" borderId="0" xfId="0" applyNumberFormat="1" applyFont="1" applyFill="1" applyAlignment="1">
      <alignment vertical="center" wrapText="1"/>
    </xf>
    <xf numFmtId="9" fontId="42" fillId="2" borderId="0" xfId="0" applyNumberFormat="1" applyFont="1" applyFill="1" applyAlignment="1">
      <alignment vertical="center" wrapText="1"/>
    </xf>
    <xf numFmtId="0" fontId="44" fillId="2" borderId="17" xfId="0" applyFont="1" applyFill="1" applyBorder="1" applyAlignment="1">
      <alignment horizontal="right" vertical="center"/>
    </xf>
    <xf numFmtId="0" fontId="46" fillId="2" borderId="11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164" fontId="3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0" fillId="24" borderId="0" xfId="0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7" fillId="17" borderId="1" xfId="4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/>
    </xf>
    <xf numFmtId="0" fontId="17" fillId="17" borderId="2" xfId="4" applyFont="1" applyFill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15" borderId="6" xfId="0" applyFont="1" applyFill="1" applyBorder="1" applyAlignment="1">
      <alignment horizontal="center"/>
    </xf>
    <xf numFmtId="0" fontId="18" fillId="15" borderId="5" xfId="0" applyFont="1" applyFill="1" applyBorder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/>
    </xf>
  </cellXfs>
  <cellStyles count="10">
    <cellStyle name="Hipervínculo 2" xfId="2" xr:uid="{00000000-0005-0000-0000-000000000000}"/>
    <cellStyle name="Millares" xfId="7" builtinId="3"/>
    <cellStyle name="Normal" xfId="0" builtinId="0"/>
    <cellStyle name="Normal 2" xfId="1" xr:uid="{00000000-0005-0000-0000-000002000000}"/>
    <cellStyle name="Normal 3" xfId="4" xr:uid="{00000000-0005-0000-0000-000003000000}"/>
    <cellStyle name="Normal 3 2" xfId="6" xr:uid="{6B516EE1-1D2B-405B-885A-9138A8AE10FA}"/>
    <cellStyle name="Normal 4" xfId="5" xr:uid="{D8E60E4C-6E6A-42C0-8221-B2D8856EFB2A}"/>
    <cellStyle name="Normal 4 2" xfId="8" xr:uid="{C084D5EC-604F-4FEC-8A64-ADAEF2E95D5F}"/>
    <cellStyle name="Porcentaje" xfId="3" builtinId="5"/>
    <cellStyle name="Porcentaje 2 3" xfId="9" xr:uid="{060E2938-23F0-4FCA-ACD1-D7C05A080BFB}"/>
  </cellStyles>
  <dxfs count="8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" formatCode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Light16"/>
  <colors>
    <mruColors>
      <color rgb="FF3282B8"/>
      <color rgb="FF41AADF"/>
      <color rgb="FF9BCDC3"/>
      <color rgb="FF77BBAE"/>
      <color rgb="FFF1F9FD"/>
      <color rgb="FFF2FAF0"/>
      <color rgb="FFECFEF9"/>
      <color rgb="FFE3FCFD"/>
      <color rgb="FFFF990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70488191162144E-2"/>
          <c:y val="6.376363363010523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8-47C3-8B08-49FD6DD11FB2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8-47C3-8B08-49FD6DD11FB2}"/>
              </c:ext>
            </c:extLst>
          </c:dPt>
          <c:val>
            <c:numRef>
              <c:f>Resultados_Perspectivas_Datos!$G$39:$H$39</c:f>
              <c:numCache>
                <c:formatCode>0.0%</c:formatCode>
                <c:ptCount val="2"/>
                <c:pt idx="0">
                  <c:v>0.60291078049309221</c:v>
                </c:pt>
                <c:pt idx="1">
                  <c:v>0.39708921950690779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8-47C3-8B08-49FD6DD1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Resultados_Perspectivas_Grafico!$E$52</c:f>
          <c:strCache>
            <c:ptCount val="1"/>
            <c:pt idx="0">
              <c:v>Acciones ejecutadas para ilegalidad y contrabando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371150729335484"/>
          <c:w val="0.88586601307189539"/>
          <c:h val="0.384228672462059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Resultados_Perspectivas_Grafico!$F$52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Resultados_Perspectivas_Grafico!$E$53:$E$57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Resultados_Perspectivas_Grafico!$F$53:$F$57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Resultados_Perspectivas_Grafico!$G$52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A-48AE-AC8E-766A0FA27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3A-48AE-AC8E-766A0FA27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3A-48AE-AC8E-766A0FA27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3A-48AE-AC8E-766A0FA27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Resultados_Perspectivas_Grafico!$E$53:$E$57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Resultados_Perspectivas_Grafico!$G$53:$G$57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A-48AE-AC8E-766A0FA2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Resultados_Perspectivas_Grafico!$E$64</c:f>
          <c:strCache>
            <c:ptCount val="1"/>
            <c:pt idx="0">
              <c:v>Cumplimiento de los proyectos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Resultados_Perspectivas_Grafico!$F$64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Resultados_Perspectivas_Grafico!$E$65:$E$69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Resultados_Perspectivas_Grafico!$F$65:$F$69</c:f>
              <c:numCache>
                <c:formatCode>0.0%</c:formatCode>
                <c:ptCount val="5"/>
                <c:pt idx="0">
                  <c:v>0</c:v>
                </c:pt>
                <c:pt idx="1">
                  <c:v>0.77777777777777779</c:v>
                </c:pt>
                <c:pt idx="2">
                  <c:v>0.8</c:v>
                </c:pt>
                <c:pt idx="3">
                  <c:v>0.73913043478260865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E-4EA1-AC67-EBD058CC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1"/>
          <c:order val="1"/>
          <c:tx>
            <c:strRef>
              <c:f>Resultados_Perspectivas_Grafico!$G$64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0-434C-90D2-156497219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0-434C-90D2-156497219D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0-434C-90D2-156497219D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0-434C-90D2-156497219D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Resultados_Perspectivas_Grafico!$E$65:$E$69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Resultados_Perspectivas_Grafico!$G$65:$G$69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34C-90D2-15649721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Resultados_Perspectivas_Grafico!$E$76</c:f>
          <c:strCache>
            <c:ptCount val="1"/>
            <c:pt idx="0">
              <c:v>Cumplimiento de los proyectos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Resultados_Perspectivas_Grafico!$F$76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Resultados_Perspectivas_Grafico!$E$77:$E$81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Resultados_Perspectivas_Grafico!$F$77:$F$81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0.33333333333333331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B-4FE9-9907-F171599B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Resultados_Perspectivas_Grafico!$G$76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9-4F43-AAD4-908CB88B8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9-4F43-AAD4-908CB88B8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9-4F43-AAD4-908CB88B8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9-4F43-AAD4-908CB88B8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Resultados_Perspectivas_Grafico!$E$77:$E$81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Resultados_Perspectivas_Grafico!$G$77:$G$81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9-4F43-AAD4-908CB88B8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Resultados_Perspectivas_Grafico!$E$88</c:f>
          <c:strCache>
            <c:ptCount val="1"/>
            <c:pt idx="0">
              <c:v>Cumplimiento de los proyectos dentro de los programas institucionales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676166560035722"/>
          <c:w val="0.88586601307189539"/>
          <c:h val="0.4611775952149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Resultados_Perspectivas_Grafico!$F$88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Resultados_Perspectivas_Grafico!$E$89:$E$93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Resultados_Perspectivas_Grafico!$F$89:$F$93</c:f>
              <c:numCache>
                <c:formatCode>0.0%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8-4D54-A2BD-E002C7BA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Resultados_Perspectivas_Grafico!$G$88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0-4C27-BBC8-35AA3BD6D3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0-4C27-BBC8-35AA3BD6D3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0-4C27-BBC8-35AA3BD6D3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0-4C27-BBC8-35AA3BD6D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Resultados_Perspectivas_Grafico!$E$89:$E$93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Resultados_Perspectivas_Grafico!$G$89:$G$93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0-4C27-BBC8-35AA3BD6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  <c:max val="1.2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Resultados_Perspectivas_Grafico!$E$148</c:f>
          <c:strCache>
            <c:ptCount val="1"/>
            <c:pt idx="0">
              <c:v>Cumplimiento del POA dentro de los programas institucionales objetivo 4</c:v>
            </c:pt>
          </c:strCache>
        </c:strRef>
      </c:tx>
      <c:layout>
        <c:manualLayout>
          <c:xMode val="edge"/>
          <c:yMode val="edge"/>
          <c:x val="0.1909822219396258"/>
          <c:y val="3.804744696388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2766304042541241"/>
          <c:w val="0.88586601307189539"/>
          <c:h val="0.5302758065422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Resultados_Perspectivas_Grafico!$F$148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Resultados_Perspectivas_Grafico!$E$149:$E$153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Resultados_Perspectivas_Grafico!$F$149:$F$153</c:f>
              <c:numCache>
                <c:formatCode>0.0%</c:formatCode>
                <c:ptCount val="5"/>
                <c:pt idx="0">
                  <c:v>0</c:v>
                </c:pt>
                <c:pt idx="1">
                  <c:v>0.89629999999999999</c:v>
                </c:pt>
                <c:pt idx="2">
                  <c:v>0.9869</c:v>
                </c:pt>
                <c:pt idx="3">
                  <c:v>0.37189349497620161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11A-A371-25147B66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Resultados_Perspectivas_Grafico!$G$148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F3-4FAD-A320-D8D461821D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F3-4FAD-A320-D8D461821D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F3-4FAD-A320-D8D461821D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F3-4FAD-A320-D8D461821D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Resultados_Perspectivas_Grafico!$E$149:$E$153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Resultados_Perspectivas_Grafico!$G$149:$G$153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3-4FAD-A320-D8D46182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57595672934931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Resultados_Perspectivas_Grafico!$E$160</c:f>
          <c:strCache>
            <c:ptCount val="1"/>
            <c:pt idx="0">
              <c:v>Ejecución física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864634437645849"/>
          <c:w val="0.88586601307189539"/>
          <c:h val="0.50929349723462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Resultados_Perspectivas_Grafico!$F$160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Resultados_Perspectivas_Grafico!$E$161:$E$165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Resultados_Perspectivas_Grafico!$F$161:$F$165</c:f>
              <c:numCache>
                <c:formatCode>0.0%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0.91</c:v>
                </c:pt>
                <c:pt idx="3">
                  <c:v>0.22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024"/>
        <c:axId val="452985808"/>
      </c:barChart>
      <c:lineChart>
        <c:grouping val="standard"/>
        <c:varyColors val="0"/>
        <c:ser>
          <c:idx val="2"/>
          <c:order val="1"/>
          <c:tx>
            <c:strRef>
              <c:f>Resultados_Perspectivas_Grafico!$G$160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5F-42F7-85A1-B23AFAD93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F-42F7-85A1-B23AFAD93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F-42F7-85A1-B23AFAD933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5F-42F7-85A1-B23AFAD93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Resultados_Perspectivas_Grafico!$E$161:$E$165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Resultados_Perspectivas_Grafico!$G$161:$G$165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818259988839803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Resultados_Perspectivas_Grafico!$E$172</c:f>
          <c:strCache>
            <c:ptCount val="1"/>
            <c:pt idx="0">
              <c:v>Ejecución física programas institucionales (Proyectos)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303028482373728"/>
          <c:w val="0.88586601307189539"/>
          <c:h val="0.39490947084903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Resultados_Perspectivas_Grafico!$F$172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Resultados_Perspectivas_Grafico!$E$173:$E$177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Resultados_Perspectivas_Grafico!$F$173:$F$177</c:f>
              <c:numCache>
                <c:formatCode>0.0%</c:formatCode>
                <c:ptCount val="5"/>
                <c:pt idx="0">
                  <c:v>0</c:v>
                </c:pt>
                <c:pt idx="1">
                  <c:v>0.92</c:v>
                </c:pt>
                <c:pt idx="2">
                  <c:v>0.97</c:v>
                </c:pt>
                <c:pt idx="3">
                  <c:v>0.48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A-431D-B59E-A16A16C5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Resultados_Perspectivas_Grafico!$G$172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B-4624-B7D0-753B78B95B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B-4624-B7D0-753B78B95B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B-4624-B7D0-753B78B95B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B-4624-B7D0-753B78B95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Resultados_Perspectivas_Grafico!$E$173:$E$177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Resultados_Perspectivas_Grafico!$G$173:$G$177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624-B7D0-753B78B9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3055094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Resultados_Perspectivas_Grafico!$E$4</c:f>
          <c:strCache>
            <c:ptCount val="1"/>
            <c:pt idx="0">
              <c:v>Nivel de Satisfacción del servicio prestado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Resultados_Perspectivas_Grafico!$E$5:$E$9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Resultados_Perspectivas_Grafico!$F$5:$F$9</c:f>
              <c:numCache>
                <c:formatCode>0.0%</c:formatCode>
                <c:ptCount val="5"/>
                <c:pt idx="0">
                  <c:v>0.48113207547169812</c:v>
                </c:pt>
                <c:pt idx="1">
                  <c:v>0.66294349540078845</c:v>
                </c:pt>
                <c:pt idx="2">
                  <c:v>0.77708549671166494</c:v>
                </c:pt>
                <c:pt idx="3">
                  <c:v>0.7745740498034076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44-4A58-A881-B8C7348DA4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44-4A58-A881-B8C7348DA4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44-4A58-A881-B8C7348DA4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44-4A58-A881-B8C7348DA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Resultados_Perspectivas_Grafico!$E$5:$E$9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Resultados_Perspectivas_Grafico!$G$5:$G$9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284363621528456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Resultados_Perspectivas_Grafico!$E$184</c:f>
          <c:strCache>
            <c:ptCount val="1"/>
            <c:pt idx="0">
              <c:v>Ejecución física programas institucionales (Proyectos)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558457111194523"/>
          <c:w val="0.88586601307189539"/>
          <c:h val="0.51235562228537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Resultados_Perspectivas_Grafico!$F$184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Resultados_Perspectivas_Grafico!$E$185:$E$189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Resultados_Perspectivas_Grafico!$F$185:$F$189</c:f>
              <c:numCache>
                <c:formatCode>0.0%</c:formatCode>
                <c:ptCount val="5"/>
                <c:pt idx="0">
                  <c:v>0</c:v>
                </c:pt>
                <c:pt idx="1">
                  <c:v>0.66</c:v>
                </c:pt>
                <c:pt idx="2">
                  <c:v>0.5</c:v>
                </c:pt>
                <c:pt idx="3">
                  <c:v>0.54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1-45D9-AF4E-012F2B87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6592"/>
        <c:axId val="45298776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Resultados_Perspectivas_Grafico!$G$184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F-4E93-9CD1-767C1A9A1F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F-4E93-9CD1-767C1A9A1F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F-4E93-9CD1-767C1A9A1F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F-4E93-9CD1-767C1A9A1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Resultados_Perspectivas_Grafico!$E$185:$E$189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Resultados_Perspectivas_Grafico!$G$185:$G$189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F-4E93-9CD1-767C1A9A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6592"/>
        <c:axId val="452987768"/>
      </c:lineChart>
      <c:catAx>
        <c:axId val="4529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7768"/>
        <c:crosses val="autoZero"/>
        <c:auto val="1"/>
        <c:lblAlgn val="ctr"/>
        <c:lblOffset val="100"/>
        <c:noMultiLvlLbl val="0"/>
      </c:catAx>
      <c:valAx>
        <c:axId val="4529877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6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13891259565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Resultados_Perspectivas_Grafico!$E$100</c:f>
          <c:strCache>
            <c:ptCount val="1"/>
            <c:pt idx="0">
              <c:v>Cumplimiento del Plan Anual de Adquisiciones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504252960972235"/>
          <c:w val="0.88586601307189539"/>
          <c:h val="0.5028973611085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Resultados_Perspectivas_Grafico!$F$100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Resultados_Perspectivas_Grafico!$E$101:$E$105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Resultados_Perspectivas_Grafico!$F$101:$F$105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0.81244671781756184</c:v>
                </c:pt>
                <c:pt idx="3">
                  <c:v>0.80540540540540539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9-4CD8-8DDF-CFDFB4B5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Resultados_Perspectivas_Grafico!$G$100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47-49CB-9B8F-BD99F4F5F5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7-49CB-9B8F-BD99F4F5F5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7-49CB-9B8F-BD99F4F5F5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7-49CB-9B8F-BD99F4F5F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Resultados_Perspectivas_Grafico!$E$101:$E$105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Resultados_Perspectivas_Grafico!$G$101:$G$105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8-425C-8E25-A8D3C791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E99-47BF-B6BF-B2219067B7E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3-BE99-47BF-B6BF-B2219067B7EB}"/>
              </c:ext>
            </c:extLst>
          </c:dPt>
          <c:val>
            <c:numRef>
              <c:f>Resultados_Perspectivas_Datos!$G$16:$H$16</c:f>
              <c:numCache>
                <c:formatCode>0.0%</c:formatCode>
                <c:ptCount val="2"/>
                <c:pt idx="0">
                  <c:v>0.56637590560437723</c:v>
                </c:pt>
                <c:pt idx="1">
                  <c:v>0.43362409439562277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99-47BF-B6BF-B221906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Resultados_Perspectivas_Grafico!$E$112</c:f>
          <c:strCache>
            <c:ptCount val="1"/>
            <c:pt idx="0">
              <c:v>Cumplimiento del POA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2453981461207215"/>
          <c:w val="0.88586601307189539"/>
          <c:h val="0.433400481716663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Resultados_Perspectivas_Grafico!$F$112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Resultados_Perspectivas_Grafico!$E$113:$E$117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Resultados_Perspectivas_Grafico!$F$113:$F$117</c:f>
              <c:numCache>
                <c:formatCode>0.0%</c:formatCode>
                <c:ptCount val="5"/>
                <c:pt idx="0">
                  <c:v>0</c:v>
                </c:pt>
                <c:pt idx="1">
                  <c:v>0.94969999999999999</c:v>
                </c:pt>
                <c:pt idx="2">
                  <c:v>0.90849999999999997</c:v>
                </c:pt>
                <c:pt idx="3">
                  <c:v>0.4839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0"/>
          <c:order val="1"/>
          <c:tx>
            <c:strRef>
              <c:f>Resultados_Perspectivas_Grafico!$G$112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5-41FF-BBF6-9347AF1769E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5-41FF-BBF6-9347AF176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5-41FF-BBF6-9347AF176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5-41FF-BBF6-9347AF176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Resultados_Perspectivas_Grafico!$E$113:$E$117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Resultados_Perspectivas_Grafico!$G$113:$G$117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Resultados_Perspectivas_Grafico!$E$124</c:f>
          <c:strCache>
            <c:ptCount val="1"/>
            <c:pt idx="0">
              <c:v>Cumplimiento del POA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161740018976724"/>
          <c:w val="0.88586601307189539"/>
          <c:h val="0.39632289613896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Resultados_Perspectivas_Grafico!$F$124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Resultados_Perspectivas_Grafico!$E$125:$E$129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Resultados_Perspectivas_Grafico!$F$125:$F$129</c:f>
              <c:numCache>
                <c:formatCode>0.0%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0.94330000000000003</c:v>
                </c:pt>
                <c:pt idx="3">
                  <c:v>0.48256828524146717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99-4C8E-B40E-47724B79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3-4E2A-AEEB-05FE73783B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3-4E2A-AEEB-05FE73783B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3-4E2A-AEEB-05FE73783B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3-4E2A-AEEB-05FE73783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Resultados_Perspectivas_Grafico!$E$125:$E$129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Resultados_Perspectivas_Grafico!$G$125:$G$129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E2A-AEEB-05FE7378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09099932778718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Resultados_Perspectivas_Grafico!$E$136</c:f>
          <c:strCache>
            <c:ptCount val="1"/>
            <c:pt idx="0">
              <c:v>Cumplimiento del POA dentro de los programas institucionales objetivo 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4.1939499707460678E-2"/>
          <c:w val="0.88586601307189539"/>
          <c:h val="0.7160003910107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Resultados_Perspectivas_Grafico!$F$136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Resultados_Perspectivas_Grafico!$E$137:$E$141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Resultados_Perspectivas_Grafico!$F$137:$F$141</c:f>
              <c:numCache>
                <c:formatCode>0.0%</c:formatCode>
                <c:ptCount val="5"/>
                <c:pt idx="0">
                  <c:v>0</c:v>
                </c:pt>
                <c:pt idx="1">
                  <c:v>0.98209999999999997</c:v>
                </c:pt>
                <c:pt idx="2">
                  <c:v>0.89</c:v>
                </c:pt>
                <c:pt idx="3">
                  <c:v>0.41474361790521042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93-40F7-AAA6-2D65713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Resultados_Perspectivas_Grafico!$G$136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F2B-AB61-5481A3063C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40-4F2B-AB61-5481A3063C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F2B-AB61-5481A3063C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0-4F2B-AB61-5481A3063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Resultados_Perspectivas_Grafico!$E$137:$E$141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Resultados_Perspectivas_Grafico!$G$137:$G$141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F2B-AB61-5481A306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Resultados_Perspectivas_Grafico!$E$196</c:f>
          <c:strCache>
            <c:ptCount val="1"/>
            <c:pt idx="0">
              <c:v>Ejecución física programas institucionales (Proyectos)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6.3634125277915579E-2"/>
          <c:w val="0.88586601307189539"/>
          <c:h val="0.69430645131653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Resultados_Perspectivas_Grafico!$F$196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Resultados_Perspectivas_Grafico!$E$197:$E$201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Resultados_Perspectivas_Grafico!$F$197:$F$201</c:f>
              <c:numCache>
                <c:formatCode>0.0%</c:formatCode>
                <c:ptCount val="5"/>
                <c:pt idx="0">
                  <c:v>0</c:v>
                </c:pt>
                <c:pt idx="1">
                  <c:v>0.96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7-4552-8A23-9A17493D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Resultados_Perspectivas_Grafico!$G$196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45-4B23-AA9E-84C136BF01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45-4B23-AA9E-84C136BF01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5-4B23-AA9E-84C136BF01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5-4B23-AA9E-84C136BF01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Resultados_Perspectivas_Grafico!$E$197:$E$201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Resultados_Perspectivas_Grafico!$G$197:$G$201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177-9CB4-81F73A13D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0783281797144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Resultados_Perspectivas_Grafico!$E$208</c:f>
          <c:strCache>
            <c:ptCount val="1"/>
            <c:pt idx="0">
              <c:v>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5353876118552824"/>
          <c:w val="0.88586601307189539"/>
          <c:h val="0.4044018154089262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Resultados_Perspectivas_Grafico!$F$208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Resultados_Perspectivas_Grafico!$E$209:$E$213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Resultados_Perspectivas_Grafico!$F$209:$F$213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0.625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0-44C8-A15E-C8FA551C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024"/>
        <c:axId val="452985808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Resultados_Perspectivas_Grafico!$G$208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0-44C8-A15E-C8FA551CFE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0-44C8-A15E-C8FA551CFE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20-44C8-A15E-C8FA551CFE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20-44C8-A15E-C8FA551CFE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Resultados_Perspectivas_Grafico!$E$209:$E$213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Resultados_Perspectivas_Grafico!$G$209:$G$213</c:f>
              <c:numCache>
                <c:formatCode>0.0%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20-44C8-A15E-C8FA551C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Resultados_Perspectivas_Grafico!$E$220</c:f>
          <c:strCache>
            <c:ptCount val="1"/>
            <c:pt idx="0">
              <c:v>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Resultados_Perspectivas_Grafico!$F$220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Resultados_Perspectivas_Grafico!$E$221:$E$225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Resultados_Perspectivas_Grafico!$F$221:$F$225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Resultados_Perspectivas_Grafico!$G$220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9-4FE0-B4A0-36C2040867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9-4FE0-B4A0-36C2040867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9-4FE0-B4A0-36C2040867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89-4FE0-B4A0-36C204086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Resultados_Perspectivas_Grafico!$E$221:$E$225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Resultados_Perspectivas_Grafico!$G$221:$G$225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9"/>
        </c:scaling>
        <c:delete val="1"/>
        <c:axPos val="l"/>
        <c:numFmt formatCode="0" sourceLinked="1"/>
        <c:majorTickMark val="out"/>
        <c:minorTickMark val="none"/>
        <c:tickLblPos val="nextTo"/>
        <c:crossAx val="45298855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Resultados_Perspectivas_Grafico!$E$232</c:f>
          <c:strCache>
            <c:ptCount val="1"/>
            <c:pt idx="0">
              <c:v>Porcentaje de recursos de reposición resueltos a favor del Invima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Resultados_Perspectivas_Grafico!$F$232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Resultados_Perspectivas_Grafico!$E$233:$E$237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Resultados_Perspectivas_Grafico!$F$233:$F$237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0.78947368421052633</c:v>
                </c:pt>
                <c:pt idx="3">
                  <c:v>0.7640449438202247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BC-43F2-85DC-64F17C1C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Resultados_Perspectivas_Grafico!$G$232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B-4C9D-B1CF-8E7173E473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1B-4C9D-B1CF-8E7173E473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1B-4C9D-B1CF-8E7173E473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B-4C9D-B1CF-8E7173E47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Resultados_Perspectivas_Grafico!$E$233:$E$237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Resultados_Perspectivas_Grafico!$G$233:$G$237</c:f>
              <c:numCache>
                <c:formatCode>0.0%</c:formatCode>
                <c:ptCount val="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B-4C9D-B1CF-8E7173E4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8139802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Resultados_Perspectivas_Grafico!$E$40</c:f>
          <c:strCache>
            <c:ptCount val="1"/>
            <c:pt idx="0">
              <c:v>Ingreso efectivo por cobro persuasivo y/o coactivo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791667595077005"/>
          <c:w val="0.88586601307189539"/>
          <c:h val="0.3800233887528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Resultados_Perspectivas_Grafico!$F$40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Resultados_Perspectivas_Grafico!$E$41:$E$45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Resultados_Perspectivas_Grafico!$F$41:$F$45</c:f>
              <c:numCache>
                <c:formatCode>0.0%</c:formatCode>
                <c:ptCount val="5"/>
                <c:pt idx="0">
                  <c:v>0</c:v>
                </c:pt>
                <c:pt idx="1">
                  <c:v>0.8532404718693285</c:v>
                </c:pt>
                <c:pt idx="2">
                  <c:v>0.99991077103817627</c:v>
                </c:pt>
                <c:pt idx="3">
                  <c:v>0.42056159175000002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2"/>
          <c:order val="1"/>
          <c:tx>
            <c:strRef>
              <c:f>Resultados_Perspectivas_Grafico!$G$40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C-4F2E-9B9E-67D54F29A8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C-4F2E-9B9E-67D54F29A8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C-4F2E-9B9E-67D54F29A8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C-4F2E-9B9E-67D54F29A8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Resultados_Perspectivas_Grafico!$E$41:$E$45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Resultados_Perspectivas_Grafico!$G$41:$G$45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Resultados_Perspectivas_Grafico!$E$287</c:f>
          <c:strCache>
            <c:ptCount val="1"/>
            <c:pt idx="0">
              <c:v>Cobertura de la IVC por enfoque de riesgo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Resultados_Perspectivas_Grafico!$F$287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Resultados_Perspectivas_Grafico!$E$288:$E$289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Resultados_Perspectivas_Grafico!$F$288:$F$289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15D4-4262-B125-ABA1663B0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Resultados_Perspectivas_Grafico!$E$294</c:f>
          <c:strCache>
            <c:ptCount val="1"/>
            <c:pt idx="0">
              <c:v>Cobertura de la IVC por enfoque de riesgo DCAPPHD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Resultados_Perspectivas_Grafico!$F$294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Resultados_Perspectivas_Grafico!$E$295:$E$296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Resultados_Perspectivas_Grafico!$F$295:$F$296</c:f>
              <c:numCache>
                <c:formatCode>0.0%</c:formatCode>
                <c:ptCount val="2"/>
                <c:pt idx="1">
                  <c:v>1.8238665971860343E-3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B-48F2-AEFD-48F37545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D-4AC7-902F-DEFF9AA5BBB3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D-4AC7-902F-DEFF9AA5BBB3}"/>
              </c:ext>
            </c:extLst>
          </c:dPt>
          <c:val>
            <c:numRef>
              <c:f>Resultados_Perspectivas_Datos!$G$48:$H$48</c:f>
              <c:numCache>
                <c:formatCode>0.0%</c:formatCode>
                <c:ptCount val="2"/>
                <c:pt idx="0">
                  <c:v>0.72986443381180233</c:v>
                </c:pt>
                <c:pt idx="1">
                  <c:v>0.27013556618819767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D-4AC7-902F-DEFF9AA5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Resultados_Perspectivas_Grafico!$E$301</c:f>
          <c:strCache>
            <c:ptCount val="1"/>
            <c:pt idx="0">
              <c:v>Cobertura de la IVC por enfoque de riesgo DDMOT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Resultados_Perspectivas_Grafico!$F$301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Resultados_Perspectivas_Grafico!$E$302:$E$303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Resultados_Perspectivas_Grafico!$F$302:$F$303</c:f>
              <c:numCache>
                <c:formatCode>0.0%</c:formatCode>
                <c:ptCount val="2"/>
                <c:pt idx="0">
                  <c:v>0.78125</c:v>
                </c:pt>
                <c:pt idx="1">
                  <c:v>0.86363636363636365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0-472C-897F-BD3D71D3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Resultados_Perspectivas_Grafico!$E$309</c:f>
          <c:strCache>
            <c:ptCount val="1"/>
            <c:pt idx="0">
              <c:v>Cumplimiento estándares sanitarios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Resultados_Perspectivas_Grafico!$F$309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Resultados_Perspectivas_Grafico!$E$310:$E$311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Resultados_Perspectivas_Grafico!$F$310:$F$311</c:f>
              <c:numCache>
                <c:formatCode>0.0%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0-47E6-ADBB-934F6B69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Resultados_Perspectivas_Grafico!$E$316</c:f>
          <c:strCache>
            <c:ptCount val="1"/>
            <c:pt idx="0">
              <c:v>Exportación productos competencia Invima a 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Resultados_Perspectivas_Grafico!$F$316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Resultados_Perspectivas_Grafico!$E$317:$E$318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Resultados_Perspectivas_Grafico!$F$317:$F$318</c:f>
              <c:numCache>
                <c:formatCode>_-* #,##0_-;\-* #,##0_-;_-* "-"??_-;_-@_-</c:formatCode>
                <c:ptCount val="2"/>
                <c:pt idx="1">
                  <c:v>39748164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2-4B78-8BF7-638CBC3C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Resultados_Perspectivas_Grafico!$E$323</c:f>
          <c:strCache>
            <c:ptCount val="1"/>
            <c:pt idx="0">
              <c:v>Nuevos establecimientos certificados DCAPPHD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Resultados_Perspectivas_Grafico!$F$323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Resultados_Perspectivas_Grafico!$E$324:$E$325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Resultados_Perspectivas_Grafico!$F$324:$F$325</c:f>
              <c:numCache>
                <c:formatCode>_-* #,##0_-;\-* #,##0_-;_-* "-"??_-;_-@_-</c:formatCode>
                <c:ptCount val="2"/>
                <c:pt idx="0">
                  <c:v>97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5-4BD9-BE12-8FE7E78E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Resultados_Perspectivas_Grafico!$E$331</c:f>
          <c:strCache>
            <c:ptCount val="1"/>
            <c:pt idx="0">
              <c:v>Nuevos establecimientos certificados DDMOT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Resultados_Perspectivas_Grafico!$F$331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Resultados_Perspectivas_Grafico!$E$332:$E$333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Resultados_Perspectivas_Grafico!$F$332:$F$333</c:f>
              <c:numCache>
                <c:formatCode>_-* #,##0_-;\-* #,##0_-;_-* "-"??_-;_-@_-</c:formatCode>
                <c:ptCount val="2"/>
                <c:pt idx="0">
                  <c:v>123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F-4B5D-8BD5-94399DE1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Resultados_Perspectivas_Grafico!$E$339</c:f>
          <c:strCache>
            <c:ptCount val="1"/>
            <c:pt idx="0">
              <c:v>Nuevos establecimientos certificados DMPB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Resultados_Perspectivas_Grafico!$F$339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Resultados_Perspectivas_Grafico!$E$340:$E$341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Resultados_Perspectivas_Grafico!$F$340:$F$341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3-47E7-AB13-02457607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Resultados_Perspectivas_Grafico!$E$346</c:f>
          <c:strCache>
            <c:ptCount val="1"/>
            <c:pt idx="0">
              <c:v>Porcentaje de CIS negados en los procesos de inspeccion sanitaria de importación de productos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Resultados_Perspectivas_Grafico!$F$346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Resultados_Perspectivas_Grafico!$E$347:$E$348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Resultados_Perspectivas_Grafico!$F$347:$F$348</c:f>
              <c:numCache>
                <c:formatCode>0.0%</c:formatCode>
                <c:ptCount val="2"/>
                <c:pt idx="0">
                  <c:v>2.5249169435215945E-3</c:v>
                </c:pt>
                <c:pt idx="1">
                  <c:v>1.9518327378589388E-3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C-43E2-A01C-D10ED62F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Resultados_Perspectivas_Grafico!$E$354</c:f>
          <c:strCache>
            <c:ptCount val="1"/>
            <c:pt idx="0">
              <c:v>Recaudo efectivo por cobro de tarifas de los servicios prestados por la entidad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Resultados_Perspectivas_Grafico!$F$354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Resultados_Perspectivas_Grafico!$E$355:$E$356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Resultados_Perspectivas_Grafico!$F$355:$F$356</c:f>
              <c:numCache>
                <c:formatCode>0.0%</c:formatCode>
                <c:ptCount val="2"/>
                <c:pt idx="1">
                  <c:v>0.51678095324138207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5E6-B01E-F90BCE121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Resultados_Perspectivas_Grafico!$E$361</c:f>
          <c:strCache>
            <c:ptCount val="1"/>
            <c:pt idx="0">
              <c:v>Recursos de cooperación asignados al fortalecimiento institucional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Resultados_Perspectivas_Grafico!$F$361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Resultados_Perspectivas_Grafico!$E$362:$E$363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Resultados_Perspectivas_Grafico!$F$362:$F$363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2-49DF-AA6E-EBDD07D5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Resultados_Perspectivas_Grafico!$E$368</c:f>
          <c:strCache>
            <c:ptCount val="1"/>
            <c:pt idx="0">
              <c:v>Variación multas ejecutoriadas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Resultados_Perspectivas_Grafico!$F$368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Resultados_Perspectivas_Grafico!$E$369:$E$370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Resultados_Perspectivas_Grafico!$F$369:$F$370</c:f>
              <c:numCache>
                <c:formatCode>0.0%</c:formatCode>
                <c:ptCount val="2"/>
                <c:pt idx="0">
                  <c:v>0</c:v>
                </c:pt>
                <c:pt idx="1">
                  <c:v>0.55327816822783604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9-44DE-9CC6-A0D4D8803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Resultados_Perspectivas_Grafico!$E$245</c:f>
          <c:strCache>
            <c:ptCount val="1"/>
            <c:pt idx="0">
              <c:v>Medición de gestión institucional MIPG-FURAG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spc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Resultados_Perspectivas_Grafico!$F$245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Resultados_Perspectivas_Grafico!$E$246:$E$250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Resultados_Perspectivas_Grafico!$F$246:$F$250</c:f>
              <c:numCache>
                <c:formatCode>0.0%</c:formatCode>
                <c:ptCount val="5"/>
                <c:pt idx="0">
                  <c:v>0.91500000000000004</c:v>
                </c:pt>
                <c:pt idx="1">
                  <c:v>0.90800000000000003</c:v>
                </c:pt>
                <c:pt idx="2">
                  <c:v>0.92400000000000004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01-430C-BA7D-CC47641E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Resultados_Perspectivas_Grafico!$G$245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Resultados_Perspectivas_Grafico!$E$246:$E$250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Resultados_Perspectivas_Grafico!$G$246:$G$250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01-430C-BA7D-CC47641E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16642935907292"/>
          <c:h val="0.11438274679061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Arial Narrow" panose="020B0606020202030204" pitchFamily="34" charset="0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FFFF00"/>
                  </a:gs>
                  <a:gs pos="28000">
                    <a:srgbClr val="FFFF00"/>
                  </a:gs>
                  <a:gs pos="75000">
                    <a:srgbClr val="FF9900"/>
                  </a:gs>
                  <a:gs pos="100000">
                    <a:srgbClr val="EE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3A4-4F8F-AF7D-ADBA1DB4A0B9}"/>
              </c:ext>
            </c:extLst>
          </c:dPt>
          <c:dPt>
            <c:idx val="1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B3A4-4F8F-AF7D-ADBA1DB4A0B9}"/>
              </c:ext>
            </c:extLst>
          </c:dPt>
          <c:val>
            <c:numRef>
              <c:f>Resultados_Perspectivas_Datos!$G$6:$H$6</c:f>
              <c:numCache>
                <c:formatCode>0.0%</c:formatCode>
                <c:ptCount val="2"/>
                <c:pt idx="0">
                  <c:v>0.58279027418838447</c:v>
                </c:pt>
                <c:pt idx="1">
                  <c:v>0.41720972581161553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4-4F8F-AF7D-ADBA1DB4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Resultados_Perspectivas_Grafico!$E$260</c:f>
          <c:strCache>
            <c:ptCount val="1"/>
            <c:pt idx="0">
              <c:v>Cubrimiento de planta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Resultados_Perspectivas_Grafico!$F$260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Resultados_Perspectivas_Grafico!$E$261:$E$265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Resultados_Perspectivas_Grafico!$F$261:$F$265</c:f>
              <c:numCache>
                <c:formatCode>0.0%</c:formatCode>
                <c:ptCount val="5"/>
                <c:pt idx="0">
                  <c:v>0.88712121212121209</c:v>
                </c:pt>
                <c:pt idx="1">
                  <c:v>0.89696969696969697</c:v>
                </c:pt>
                <c:pt idx="2">
                  <c:v>0.88787878787878793</c:v>
                </c:pt>
                <c:pt idx="3">
                  <c:v>0.91212121212121211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Resultados_Perspectivas_Grafico!$G$260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2-46E8-86C1-3E633CF324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2-46E8-86C1-3E633CF324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2-46E8-86C1-3E633CF324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2-46E8-86C1-3E633CF32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Resultados_Perspectivas_Grafico!$E$261:$E$265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Resultados_Perspectivas_Grafico!$G$261:$G$265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6E8-86C1-3E633CF3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7720"/>
        <c:axId val="427363208"/>
      </c:line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Resultados_Perspectivas_Grafico!$E$272</c:f>
          <c:strCache>
            <c:ptCount val="1"/>
            <c:pt idx="0">
              <c:v>Rotación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Resultados_Perspectivas_Grafico!$F$272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Resultados_Perspectivas_Grafico!$E$273:$E$277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Resultados_Perspectivas_Grafico!$F$273:$F$277</c:f>
              <c:numCache>
                <c:formatCode>0.0%</c:formatCode>
                <c:ptCount val="5"/>
                <c:pt idx="0">
                  <c:v>0</c:v>
                </c:pt>
                <c:pt idx="1">
                  <c:v>5.4607508532423209E-2</c:v>
                </c:pt>
                <c:pt idx="2">
                  <c:v>6.9965870307167236E-2</c:v>
                </c:pt>
                <c:pt idx="3">
                  <c:v>3.0730897009966777E-2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6152"/>
        <c:axId val="427356544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Resultados_Perspectivas_Grafico!$G$272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3-42A6-853D-EA46995CAC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3-42A6-853D-EA46995CAC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53-42A6-853D-EA46995CAC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3-42A6-853D-EA46995CA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Resultados_Perspectivas_Grafico!$E$273:$E$277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Resultados_Perspectivas_Grafico!$G$273:$G$277</c:f>
              <c:numCache>
                <c:formatCode>0.0%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2A6-853D-EA46995C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152"/>
        <c:axId val="427356544"/>
      </c:lineChart>
      <c:catAx>
        <c:axId val="4273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56544"/>
        <c:crosses val="autoZero"/>
        <c:auto val="1"/>
        <c:lblAlgn val="ctr"/>
        <c:lblOffset val="100"/>
        <c:noMultiLvlLbl val="0"/>
      </c:catAx>
      <c:valAx>
        <c:axId val="4273565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Resultados_Perspectivas_Grafico!$E$16</c:f>
          <c:strCache>
            <c:ptCount val="1"/>
            <c:pt idx="0">
              <c:v>Ejecución presupuestal de funcionamiento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Resultados_Perspectivas_Grafico!$F$16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Resultados_Perspectivas_Grafico!$E$17:$E$21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Resultados_Perspectivas_Grafico!$F$17:$F$21</c:f>
              <c:numCache>
                <c:formatCode>0.0%</c:formatCode>
                <c:ptCount val="5"/>
                <c:pt idx="0">
                  <c:v>0.9019376900541819</c:v>
                </c:pt>
                <c:pt idx="1">
                  <c:v>0.97135209071374562</c:v>
                </c:pt>
                <c:pt idx="2">
                  <c:v>0.95212618299055685</c:v>
                </c:pt>
                <c:pt idx="3">
                  <c:v>0.36832712747303642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0"/>
          <c:order val="1"/>
          <c:tx>
            <c:strRef>
              <c:f>Resultados_Perspectivas_Grafico!$G$16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1F-4586-8928-160BD5A9FA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1F-4586-8928-160BD5A9FA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1F-4586-8928-160BD5A9FA4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1F-4586-8928-160BD5A9FA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Resultados_Perspectivas_Grafico!$E$17:$E$21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Resultados_Perspectivas_Grafico!$G$17:$G$21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586-8928-160BD5A9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Resultados_Perspectivas_Grafico!$E$28</c:f>
          <c:strCache>
            <c:ptCount val="1"/>
            <c:pt idx="0">
              <c:v>Ejecución presupuestal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Resultados_Perspectivas_Grafico!$E$29:$E$33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Resultados_Perspectivas_Grafico!$F$29:$F$33</c:f>
              <c:numCache>
                <c:formatCode>0.0%</c:formatCode>
                <c:ptCount val="5"/>
                <c:pt idx="0">
                  <c:v>0.73259734001764043</c:v>
                </c:pt>
                <c:pt idx="1">
                  <c:v>0.71251879032999998</c:v>
                </c:pt>
                <c:pt idx="2">
                  <c:v>0.83387187146677799</c:v>
                </c:pt>
                <c:pt idx="3">
                  <c:v>0.2684318150120637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487B-BBD9-D0A78E1492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7-487B-BBD9-D0A78E1492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87-487B-BBD9-D0A78E1492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7-487B-BBD9-D0A78E14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Resultados_Perspectivas_Grafico!$E$29:$E$33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Resultados_Perspectivas_Grafico!$G$29:$G$33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87B-BBD9-D0A78E14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chart" Target="../charts/chart5.xml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9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1.svg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0" Type="http://schemas.openxmlformats.org/officeDocument/2006/relationships/chart" Target="../charts/chart4.xml"/><Relationship Id="rId4" Type="http://schemas.openxmlformats.org/officeDocument/2006/relationships/image" Target="../media/image10.svg"/><Relationship Id="rId9" Type="http://schemas.openxmlformats.org/officeDocument/2006/relationships/chart" Target="../charts/chart3.xml"/><Relationship Id="rId1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26" Type="http://schemas.openxmlformats.org/officeDocument/2006/relationships/chart" Target="../charts/chart22.xml"/><Relationship Id="rId39" Type="http://schemas.openxmlformats.org/officeDocument/2006/relationships/chart" Target="../charts/chart35.xml"/><Relationship Id="rId21" Type="http://schemas.openxmlformats.org/officeDocument/2006/relationships/chart" Target="../charts/chart18.xml"/><Relationship Id="rId34" Type="http://schemas.openxmlformats.org/officeDocument/2006/relationships/chart" Target="../charts/chart30.xml"/><Relationship Id="rId42" Type="http://schemas.openxmlformats.org/officeDocument/2006/relationships/chart" Target="../charts/chart38.xml"/><Relationship Id="rId7" Type="http://schemas.openxmlformats.org/officeDocument/2006/relationships/image" Target="../media/image3.svg"/><Relationship Id="rId2" Type="http://schemas.openxmlformats.org/officeDocument/2006/relationships/image" Target="../media/image6.png"/><Relationship Id="rId16" Type="http://schemas.openxmlformats.org/officeDocument/2006/relationships/chart" Target="../charts/chart13.xml"/><Relationship Id="rId20" Type="http://schemas.openxmlformats.org/officeDocument/2006/relationships/chart" Target="../charts/chart17.xml"/><Relationship Id="rId29" Type="http://schemas.openxmlformats.org/officeDocument/2006/relationships/chart" Target="../charts/chart25.xml"/><Relationship Id="rId41" Type="http://schemas.openxmlformats.org/officeDocument/2006/relationships/chart" Target="../charts/chart37.xml"/><Relationship Id="rId1" Type="http://schemas.openxmlformats.org/officeDocument/2006/relationships/chart" Target="../charts/chart6.xml"/><Relationship Id="rId6" Type="http://schemas.openxmlformats.org/officeDocument/2006/relationships/image" Target="../media/image2.png"/><Relationship Id="rId11" Type="http://schemas.openxmlformats.org/officeDocument/2006/relationships/chart" Target="../charts/chart8.xml"/><Relationship Id="rId24" Type="http://schemas.openxmlformats.org/officeDocument/2006/relationships/chart" Target="../charts/chart20.xml"/><Relationship Id="rId32" Type="http://schemas.openxmlformats.org/officeDocument/2006/relationships/chart" Target="../charts/chart28.xml"/><Relationship Id="rId37" Type="http://schemas.openxmlformats.org/officeDocument/2006/relationships/chart" Target="../charts/chart33.xml"/><Relationship Id="rId40" Type="http://schemas.openxmlformats.org/officeDocument/2006/relationships/chart" Target="../charts/chart36.xml"/><Relationship Id="rId5" Type="http://schemas.openxmlformats.org/officeDocument/2006/relationships/image" Target="../media/image9.svg"/><Relationship Id="rId15" Type="http://schemas.openxmlformats.org/officeDocument/2006/relationships/chart" Target="../charts/chart12.xml"/><Relationship Id="rId23" Type="http://schemas.openxmlformats.org/officeDocument/2006/relationships/chart" Target="../charts/chart19.xml"/><Relationship Id="rId28" Type="http://schemas.openxmlformats.org/officeDocument/2006/relationships/chart" Target="../charts/chart24.xml"/><Relationship Id="rId36" Type="http://schemas.openxmlformats.org/officeDocument/2006/relationships/chart" Target="../charts/chart3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31" Type="http://schemas.openxmlformats.org/officeDocument/2006/relationships/chart" Target="../charts/chart27.xml"/><Relationship Id="rId44" Type="http://schemas.openxmlformats.org/officeDocument/2006/relationships/chart" Target="../charts/chart40.xml"/><Relationship Id="rId4" Type="http://schemas.openxmlformats.org/officeDocument/2006/relationships/image" Target="../media/image8.png"/><Relationship Id="rId9" Type="http://schemas.openxmlformats.org/officeDocument/2006/relationships/image" Target="../media/image5.svg"/><Relationship Id="rId14" Type="http://schemas.openxmlformats.org/officeDocument/2006/relationships/chart" Target="../charts/chart11.xml"/><Relationship Id="rId22" Type="http://schemas.openxmlformats.org/officeDocument/2006/relationships/image" Target="../media/image13.png"/><Relationship Id="rId27" Type="http://schemas.openxmlformats.org/officeDocument/2006/relationships/chart" Target="../charts/chart23.xml"/><Relationship Id="rId30" Type="http://schemas.openxmlformats.org/officeDocument/2006/relationships/chart" Target="../charts/chart26.xml"/><Relationship Id="rId35" Type="http://schemas.openxmlformats.org/officeDocument/2006/relationships/chart" Target="../charts/chart31.xml"/><Relationship Id="rId43" Type="http://schemas.openxmlformats.org/officeDocument/2006/relationships/chart" Target="../charts/chart39.xml"/><Relationship Id="rId8" Type="http://schemas.openxmlformats.org/officeDocument/2006/relationships/image" Target="../media/image4.png"/><Relationship Id="rId3" Type="http://schemas.openxmlformats.org/officeDocument/2006/relationships/image" Target="../media/image7.svg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5" Type="http://schemas.openxmlformats.org/officeDocument/2006/relationships/chart" Target="../charts/chart21.xml"/><Relationship Id="rId33" Type="http://schemas.openxmlformats.org/officeDocument/2006/relationships/chart" Target="../charts/chart29.xml"/><Relationship Id="rId38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1</xdr:row>
      <xdr:rowOff>27214</xdr:rowOff>
    </xdr:from>
    <xdr:to>
      <xdr:col>3</xdr:col>
      <xdr:colOff>1319894</xdr:colOff>
      <xdr:row>2</xdr:row>
      <xdr:rowOff>358443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7A215-8500-82A9-A0EC-BC03FD1C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8" y="204107"/>
          <a:ext cx="1728107" cy="698622"/>
        </a:xfrm>
        <a:prstGeom prst="rect">
          <a:avLst/>
        </a:prstGeom>
      </xdr:spPr>
    </xdr:pic>
    <xdr:clientData/>
  </xdr:twoCellAnchor>
  <xdr:oneCellAnchor>
    <xdr:from>
      <xdr:col>14</xdr:col>
      <xdr:colOff>137079</xdr:colOff>
      <xdr:row>28</xdr:row>
      <xdr:rowOff>9524</xdr:rowOff>
    </xdr:from>
    <xdr:ext cx="715918" cy="684622"/>
    <xdr:pic>
      <xdr:nvPicPr>
        <xdr:cNvPr id="4" name="Gráfico 9" descr="Tabla de decisiones contorno">
          <a:extLst>
            <a:ext uri="{FF2B5EF4-FFF2-40B4-BE49-F238E27FC236}">
              <a16:creationId xmlns:a16="http://schemas.microsoft.com/office/drawing/2014/main" id="{974FBF23-DE5C-4AB7-9F00-C82C98F6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14329" y="5139417"/>
          <a:ext cx="715918" cy="684622"/>
        </a:xfrm>
        <a:prstGeom prst="rect">
          <a:avLst/>
        </a:prstGeom>
      </xdr:spPr>
    </xdr:pic>
    <xdr:clientData/>
  </xdr:oneCellAnchor>
  <xdr:oneCellAnchor>
    <xdr:from>
      <xdr:col>14</xdr:col>
      <xdr:colOff>161572</xdr:colOff>
      <xdr:row>37</xdr:row>
      <xdr:rowOff>101600</xdr:rowOff>
    </xdr:from>
    <xdr:ext cx="720000" cy="784408"/>
    <xdr:pic>
      <xdr:nvPicPr>
        <xdr:cNvPr id="5" name="Gráfico 4" descr="Aspiración contorno">
          <a:extLst>
            <a:ext uri="{FF2B5EF4-FFF2-40B4-BE49-F238E27FC236}">
              <a16:creationId xmlns:a16="http://schemas.microsoft.com/office/drawing/2014/main" id="{75AB333F-2CF7-4A3F-B66B-7C65A7EF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638822" y="6279243"/>
          <a:ext cx="720000" cy="784408"/>
        </a:xfrm>
        <a:prstGeom prst="rect">
          <a:avLst/>
        </a:prstGeom>
      </xdr:spPr>
    </xdr:pic>
    <xdr:clientData/>
  </xdr:oneCellAnchor>
  <xdr:oneCellAnchor>
    <xdr:from>
      <xdr:col>14</xdr:col>
      <xdr:colOff>161571</xdr:colOff>
      <xdr:row>8</xdr:row>
      <xdr:rowOff>23133</xdr:rowOff>
    </xdr:from>
    <xdr:ext cx="720000" cy="720907"/>
    <xdr:pic>
      <xdr:nvPicPr>
        <xdr:cNvPr id="6" name="Gráfico 5" descr="Reseña de cliente contorno">
          <a:extLst>
            <a:ext uri="{FF2B5EF4-FFF2-40B4-BE49-F238E27FC236}">
              <a16:creationId xmlns:a16="http://schemas.microsoft.com/office/drawing/2014/main" id="{3708225B-91AE-484B-B7D6-B8B20968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638821" y="2241097"/>
          <a:ext cx="720000" cy="720907"/>
        </a:xfrm>
        <a:prstGeom prst="rect">
          <a:avLst/>
        </a:prstGeom>
      </xdr:spPr>
    </xdr:pic>
    <xdr:clientData/>
  </xdr:oneCellAnchor>
  <xdr:oneCellAnchor>
    <xdr:from>
      <xdr:col>14</xdr:col>
      <xdr:colOff>120750</xdr:colOff>
      <xdr:row>19</xdr:row>
      <xdr:rowOff>108856</xdr:rowOff>
    </xdr:from>
    <xdr:ext cx="720000" cy="722155"/>
    <xdr:pic>
      <xdr:nvPicPr>
        <xdr:cNvPr id="7" name="Gráfico 6" descr="Caja fuerte contorno">
          <a:extLst>
            <a:ext uri="{FF2B5EF4-FFF2-40B4-BE49-F238E27FC236}">
              <a16:creationId xmlns:a16="http://schemas.microsoft.com/office/drawing/2014/main" id="{6013B206-C25A-4AE3-A844-C5913787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598000" y="3973285"/>
          <a:ext cx="720000" cy="7221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709609</xdr:colOff>
      <xdr:row>20</xdr:row>
      <xdr:rowOff>96616</xdr:rowOff>
    </xdr:from>
    <xdr:to>
      <xdr:col>18</xdr:col>
      <xdr:colOff>772271</xdr:colOff>
      <xdr:row>30</xdr:row>
      <xdr:rowOff>46793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0EE6ACD-C970-4109-AA84-3DD156AD8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11067</xdr:colOff>
      <xdr:row>17</xdr:row>
      <xdr:rowOff>140691</xdr:rowOff>
    </xdr:from>
    <xdr:to>
      <xdr:col>18</xdr:col>
      <xdr:colOff>759555</xdr:colOff>
      <xdr:row>17</xdr:row>
      <xdr:rowOff>140691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8730F4-94C1-44C0-A47F-0813225E45AB}"/>
            </a:ext>
          </a:extLst>
        </xdr:cNvPr>
        <xdr:cNvCxnSpPr/>
      </xdr:nvCxnSpPr>
      <xdr:spPr>
        <a:xfrm>
          <a:off x="273005" y="3605410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11067</xdr:colOff>
      <xdr:row>33</xdr:row>
      <xdr:rowOff>156777</xdr:rowOff>
    </xdr:from>
    <xdr:to>
      <xdr:col>18</xdr:col>
      <xdr:colOff>759555</xdr:colOff>
      <xdr:row>33</xdr:row>
      <xdr:rowOff>156777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DDA63EB-A2B8-460E-B030-4318AFDD01D1}"/>
            </a:ext>
          </a:extLst>
        </xdr:cNvPr>
        <xdr:cNvCxnSpPr/>
      </xdr:nvCxnSpPr>
      <xdr:spPr>
        <a:xfrm>
          <a:off x="273005" y="6121808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260119</xdr:colOff>
      <xdr:row>20</xdr:row>
      <xdr:rowOff>39011</xdr:rowOff>
    </xdr:from>
    <xdr:to>
      <xdr:col>3</xdr:col>
      <xdr:colOff>114300</xdr:colOff>
      <xdr:row>30</xdr:row>
      <xdr:rowOff>136072</xdr:rowOff>
    </xdr:to>
    <xdr:graphicFrame macro="">
      <xdr:nvGraphicFramePr>
        <xdr:cNvPr id="27" name="Gráfico 8">
          <a:extLst>
            <a:ext uri="{FF2B5EF4-FFF2-40B4-BE49-F238E27FC236}">
              <a16:creationId xmlns:a16="http://schemas.microsoft.com/office/drawing/2014/main" id="{BA759222-F38D-427F-937A-DD2968BEF5DF}"/>
            </a:ext>
            <a:ext uri="{147F2762-F138-4A5C-976F-8EAC2B608ADB}">
              <a16:predDERef xmlns:a16="http://schemas.microsoft.com/office/drawing/2014/main" pred="{8DDA63EB-A2B8-460E-B030-4318AFDD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391856</xdr:colOff>
      <xdr:row>27</xdr:row>
      <xdr:rowOff>13612</xdr:rowOff>
    </xdr:from>
    <xdr:to>
      <xdr:col>18</xdr:col>
      <xdr:colOff>327632</xdr:colOff>
      <xdr:row>31</xdr:row>
      <xdr:rowOff>97251</xdr:rowOff>
    </xdr:to>
    <xdr:pic>
      <xdr:nvPicPr>
        <xdr:cNvPr id="4" name="Gráfico 15" descr="Tabla de decisiones contorno">
          <a:extLst>
            <a:ext uri="{FF2B5EF4-FFF2-40B4-BE49-F238E27FC236}">
              <a16:creationId xmlns:a16="http://schemas.microsoft.com/office/drawing/2014/main" id="{32292FE5-A872-4DB1-AE11-6E637436E505}"/>
            </a:ext>
            <a:ext uri="{147F2762-F138-4A5C-976F-8EAC2B608ADB}">
              <a16:predDERef xmlns:a16="http://schemas.microsoft.com/office/drawing/2014/main" pred="{BA759222-F38D-427F-937A-DD2968BE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002956" y="5033287"/>
          <a:ext cx="707301" cy="731339"/>
        </a:xfrm>
        <a:prstGeom prst="rect">
          <a:avLst/>
        </a:prstGeom>
      </xdr:spPr>
    </xdr:pic>
    <xdr:clientData/>
  </xdr:twoCellAnchor>
  <xdr:twoCellAnchor editAs="oneCell">
    <xdr:from>
      <xdr:col>7</xdr:col>
      <xdr:colOff>339725</xdr:colOff>
      <xdr:row>42</xdr:row>
      <xdr:rowOff>117471</xdr:rowOff>
    </xdr:from>
    <xdr:to>
      <xdr:col>8</xdr:col>
      <xdr:colOff>288200</xdr:colOff>
      <xdr:row>47</xdr:row>
      <xdr:rowOff>64358</xdr:rowOff>
    </xdr:to>
    <xdr:pic>
      <xdr:nvPicPr>
        <xdr:cNvPr id="18" name="Gráfico 17" descr="Aspiración contorno">
          <a:extLst>
            <a:ext uri="{FF2B5EF4-FFF2-40B4-BE49-F238E27FC236}">
              <a16:creationId xmlns:a16="http://schemas.microsoft.com/office/drawing/2014/main" id="{1DF204D4-695E-43E4-855B-E10C0843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245100" y="7582690"/>
          <a:ext cx="722381" cy="780325"/>
        </a:xfrm>
        <a:prstGeom prst="rect">
          <a:avLst/>
        </a:prstGeom>
      </xdr:spPr>
    </xdr:pic>
    <xdr:clientData/>
  </xdr:twoCellAnchor>
  <xdr:twoCellAnchor editAs="oneCell">
    <xdr:from>
      <xdr:col>7</xdr:col>
      <xdr:colOff>727068</xdr:colOff>
      <xdr:row>3</xdr:row>
      <xdr:rowOff>25400</xdr:rowOff>
    </xdr:from>
    <xdr:to>
      <xdr:col>8</xdr:col>
      <xdr:colOff>676337</xdr:colOff>
      <xdr:row>7</xdr:row>
      <xdr:rowOff>107225</xdr:rowOff>
    </xdr:to>
    <xdr:pic>
      <xdr:nvPicPr>
        <xdr:cNvPr id="20" name="Gráfico 19" descr="Reseña de cliente contorno">
          <a:extLst>
            <a:ext uri="{FF2B5EF4-FFF2-40B4-BE49-F238E27FC236}">
              <a16:creationId xmlns:a16="http://schemas.microsoft.com/office/drawing/2014/main" id="{88299EB5-BEE1-061F-059E-37A491BA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632443" y="1156494"/>
          <a:ext cx="716825" cy="748575"/>
        </a:xfrm>
        <a:prstGeom prst="rect">
          <a:avLst/>
        </a:prstGeom>
      </xdr:spPr>
    </xdr:pic>
    <xdr:clientData/>
  </xdr:twoCellAnchor>
  <xdr:twoCellAnchor>
    <xdr:from>
      <xdr:col>8</xdr:col>
      <xdr:colOff>691236</xdr:colOff>
      <xdr:row>40</xdr:row>
      <xdr:rowOff>14168</xdr:rowOff>
    </xdr:from>
    <xdr:to>
      <xdr:col>11</xdr:col>
      <xdr:colOff>122464</xdr:colOff>
      <xdr:row>49</xdr:row>
      <xdr:rowOff>137154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87B378-A796-46A7-A932-736384E6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2</xdr:row>
      <xdr:rowOff>66675</xdr:rowOff>
    </xdr:from>
    <xdr:to>
      <xdr:col>10</xdr:col>
      <xdr:colOff>60000</xdr:colOff>
      <xdr:row>12</xdr:row>
      <xdr:rowOff>31425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4FFD3C3-373D-430D-8632-6EB2672A0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425651</xdr:colOff>
      <xdr:row>27</xdr:row>
      <xdr:rowOff>95255</xdr:rowOff>
    </xdr:from>
    <xdr:to>
      <xdr:col>2</xdr:col>
      <xdr:colOff>370951</xdr:colOff>
      <xdr:row>31</xdr:row>
      <xdr:rowOff>142155</xdr:rowOff>
    </xdr:to>
    <xdr:pic>
      <xdr:nvPicPr>
        <xdr:cNvPr id="17" name="Gráfico 16" descr="Caja fuerte contorno">
          <a:extLst>
            <a:ext uri="{FF2B5EF4-FFF2-40B4-BE49-F238E27FC236}">
              <a16:creationId xmlns:a16="http://schemas.microsoft.com/office/drawing/2014/main" id="{0C2A14D0-25BD-4AD8-B30F-C2F2EA6D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97794" y="5143505"/>
          <a:ext cx="720907" cy="700043"/>
        </a:xfrm>
        <a:prstGeom prst="rect">
          <a:avLst/>
        </a:prstGeom>
      </xdr:spPr>
    </xdr:pic>
    <xdr:clientData/>
  </xdr:twoCellAnchor>
  <xdr:twoCellAnchor>
    <xdr:from>
      <xdr:col>0</xdr:col>
      <xdr:colOff>258537</xdr:colOff>
      <xdr:row>2</xdr:row>
      <xdr:rowOff>101600</xdr:rowOff>
    </xdr:from>
    <xdr:to>
      <xdr:col>19</xdr:col>
      <xdr:colOff>54430</xdr:colOff>
      <xdr:row>51</xdr:row>
      <xdr:rowOff>40822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53F19FA-213C-DADA-96CA-432D6D8BCA4A}"/>
            </a:ext>
          </a:extLst>
        </xdr:cNvPr>
        <xdr:cNvSpPr/>
      </xdr:nvSpPr>
      <xdr:spPr>
        <a:xfrm>
          <a:off x="258537" y="1067707"/>
          <a:ext cx="14028964" cy="7940222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666747</xdr:colOff>
      <xdr:row>35</xdr:row>
      <xdr:rowOff>69044</xdr:rowOff>
    </xdr:from>
    <xdr:to>
      <xdr:col>7</xdr:col>
      <xdr:colOff>685028</xdr:colOff>
      <xdr:row>41</xdr:row>
      <xdr:rowOff>148919</xdr:rowOff>
    </xdr:to>
    <xdr:sp macro="" textlink="">
      <xdr:nvSpPr>
        <xdr:cNvPr id="66" name="Rectángulo: esquinas diagonales redondeadas 14">
          <a:extLst>
            <a:ext uri="{FF2B5EF4-FFF2-40B4-BE49-F238E27FC236}">
              <a16:creationId xmlns:a16="http://schemas.microsoft.com/office/drawing/2014/main" id="{62055DC3-BE74-457A-AB3E-C630C6FE5C01}"/>
            </a:ext>
          </a:extLst>
        </xdr:cNvPr>
        <xdr:cNvSpPr/>
      </xdr:nvSpPr>
      <xdr:spPr>
        <a:xfrm>
          <a:off x="3250403" y="6534138"/>
          <a:ext cx="2340000" cy="1080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1</xdr:col>
      <xdr:colOff>469898</xdr:colOff>
      <xdr:row>10</xdr:row>
      <xdr:rowOff>103978</xdr:rowOff>
    </xdr:from>
    <xdr:to>
      <xdr:col>4</xdr:col>
      <xdr:colOff>488180</xdr:colOff>
      <xdr:row>17</xdr:row>
      <xdr:rowOff>19490</xdr:rowOff>
    </xdr:to>
    <xdr:sp macro="" textlink="">
      <xdr:nvSpPr>
        <xdr:cNvPr id="56" name="Rectángulo: esquinas diagonales redondeadas 18">
          <a:extLst>
            <a:ext uri="{FF2B5EF4-FFF2-40B4-BE49-F238E27FC236}">
              <a16:creationId xmlns:a16="http://schemas.microsoft.com/office/drawing/2014/main" id="{844E9A7A-AB8B-4918-AF77-8122D3D5B1A2}"/>
            </a:ext>
          </a:extLst>
        </xdr:cNvPr>
        <xdr:cNvSpPr/>
      </xdr:nvSpPr>
      <xdr:spPr>
        <a:xfrm>
          <a:off x="731836" y="2401884"/>
          <a:ext cx="2340000" cy="1082325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5</xdr:col>
      <xdr:colOff>25992</xdr:colOff>
      <xdr:row>10</xdr:row>
      <xdr:rowOff>112653</xdr:rowOff>
    </xdr:from>
    <xdr:to>
      <xdr:col>8</xdr:col>
      <xdr:colOff>41099</xdr:colOff>
      <xdr:row>17</xdr:row>
      <xdr:rowOff>19490</xdr:rowOff>
    </xdr:to>
    <xdr:sp macro="" textlink="">
      <xdr:nvSpPr>
        <xdr:cNvPr id="57" name="Rectángulo: esquinas diagonales redondeadas 20">
          <a:extLst>
            <a:ext uri="{FF2B5EF4-FFF2-40B4-BE49-F238E27FC236}">
              <a16:creationId xmlns:a16="http://schemas.microsoft.com/office/drawing/2014/main" id="{4D7FB52C-3013-4C12-845D-B19DEEF6A90C}"/>
            </a:ext>
          </a:extLst>
        </xdr:cNvPr>
        <xdr:cNvSpPr/>
      </xdr:nvSpPr>
      <xdr:spPr>
        <a:xfrm>
          <a:off x="3383555" y="2410559"/>
          <a:ext cx="2336825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1</xdr:col>
      <xdr:colOff>469898</xdr:colOff>
      <xdr:row>2</xdr:row>
      <xdr:rowOff>95249</xdr:rowOff>
    </xdr:from>
    <xdr:to>
      <xdr:col>4</xdr:col>
      <xdr:colOff>488180</xdr:colOff>
      <xdr:row>9</xdr:row>
      <xdr:rowOff>8436</xdr:rowOff>
    </xdr:to>
    <xdr:sp macro="" textlink="">
      <xdr:nvSpPr>
        <xdr:cNvPr id="58" name="Rectángulo: esquinas diagonales redondeadas 21">
          <a:extLst>
            <a:ext uri="{FF2B5EF4-FFF2-40B4-BE49-F238E27FC236}">
              <a16:creationId xmlns:a16="http://schemas.microsoft.com/office/drawing/2014/main" id="{B35B88EC-37C2-4845-842F-10F9D5C7FFCF}"/>
            </a:ext>
          </a:extLst>
        </xdr:cNvPr>
        <xdr:cNvSpPr/>
      </xdr:nvSpPr>
      <xdr:spPr>
        <a:xfrm>
          <a:off x="731836" y="1059655"/>
          <a:ext cx="2340000" cy="1080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11</xdr:col>
      <xdr:colOff>673293</xdr:colOff>
      <xdr:row>10</xdr:row>
      <xdr:rowOff>112653</xdr:rowOff>
    </xdr:from>
    <xdr:to>
      <xdr:col>14</xdr:col>
      <xdr:colOff>697924</xdr:colOff>
      <xdr:row>17</xdr:row>
      <xdr:rowOff>19490</xdr:rowOff>
    </xdr:to>
    <xdr:sp macro="" textlink="">
      <xdr:nvSpPr>
        <xdr:cNvPr id="59" name="Rectángulo: esquinas diagonales redondeadas 22">
          <a:extLst>
            <a:ext uri="{FF2B5EF4-FFF2-40B4-BE49-F238E27FC236}">
              <a16:creationId xmlns:a16="http://schemas.microsoft.com/office/drawing/2014/main" id="{85BFB7D3-FC01-4607-A5E3-4B9F4C310E72}"/>
            </a:ext>
          </a:extLst>
        </xdr:cNvPr>
        <xdr:cNvSpPr/>
      </xdr:nvSpPr>
      <xdr:spPr>
        <a:xfrm>
          <a:off x="8674293" y="2410559"/>
          <a:ext cx="234635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15</xdr:col>
      <xdr:colOff>229388</xdr:colOff>
      <xdr:row>10</xdr:row>
      <xdr:rowOff>112653</xdr:rowOff>
    </xdr:from>
    <xdr:to>
      <xdr:col>18</xdr:col>
      <xdr:colOff>247669</xdr:colOff>
      <xdr:row>17</xdr:row>
      <xdr:rowOff>19490</xdr:rowOff>
    </xdr:to>
    <xdr:sp macro="" textlink="">
      <xdr:nvSpPr>
        <xdr:cNvPr id="60" name="Rectángulo: esquinas diagonales redondeadas 23">
          <a:extLst>
            <a:ext uri="{FF2B5EF4-FFF2-40B4-BE49-F238E27FC236}">
              <a16:creationId xmlns:a16="http://schemas.microsoft.com/office/drawing/2014/main" id="{6A59DD7E-2222-4BBA-BA29-46775B0D56DF}"/>
            </a:ext>
          </a:extLst>
        </xdr:cNvPr>
        <xdr:cNvSpPr/>
      </xdr:nvSpPr>
      <xdr:spPr>
        <a:xfrm>
          <a:off x="11326013" y="2410559"/>
          <a:ext cx="234000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11</xdr:col>
      <xdr:colOff>298449</xdr:colOff>
      <xdr:row>26</xdr:row>
      <xdr:rowOff>134131</xdr:rowOff>
    </xdr:from>
    <xdr:to>
      <xdr:col>14</xdr:col>
      <xdr:colOff>316730</xdr:colOff>
      <xdr:row>33</xdr:row>
      <xdr:rowOff>50493</xdr:rowOff>
    </xdr:to>
    <xdr:sp macro="" textlink="">
      <xdr:nvSpPr>
        <xdr:cNvPr id="40" name="Rectángulo: esquinas diagonales redondeadas 24">
          <a:extLst>
            <a:ext uri="{FF2B5EF4-FFF2-40B4-BE49-F238E27FC236}">
              <a16:creationId xmlns:a16="http://schemas.microsoft.com/office/drawing/2014/main" id="{D153AAAB-5718-47A9-A76D-FFAB61428973}"/>
            </a:ext>
          </a:extLst>
        </xdr:cNvPr>
        <xdr:cNvSpPr/>
      </xdr:nvSpPr>
      <xdr:spPr>
        <a:xfrm>
          <a:off x="8299449" y="5099037"/>
          <a:ext cx="2340000" cy="1083175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11</xdr:col>
      <xdr:colOff>295273</xdr:colOff>
      <xdr:row>35</xdr:row>
      <xdr:rowOff>65869</xdr:rowOff>
    </xdr:from>
    <xdr:to>
      <xdr:col>14</xdr:col>
      <xdr:colOff>313554</xdr:colOff>
      <xdr:row>41</xdr:row>
      <xdr:rowOff>145744</xdr:rowOff>
    </xdr:to>
    <xdr:sp macro="" textlink="">
      <xdr:nvSpPr>
        <xdr:cNvPr id="67" name="Rectángulo: esquinas diagonales redondeadas 25">
          <a:extLst>
            <a:ext uri="{FF2B5EF4-FFF2-40B4-BE49-F238E27FC236}">
              <a16:creationId xmlns:a16="http://schemas.microsoft.com/office/drawing/2014/main" id="{D859BCF8-7D2C-41E1-B318-B3236ECD7A0D}"/>
            </a:ext>
          </a:extLst>
        </xdr:cNvPr>
        <xdr:cNvSpPr/>
      </xdr:nvSpPr>
      <xdr:spPr>
        <a:xfrm>
          <a:off x="8296273" y="6530963"/>
          <a:ext cx="2340000" cy="1080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3</xdr:col>
      <xdr:colOff>673103</xdr:colOff>
      <xdr:row>25</xdr:row>
      <xdr:rowOff>84129</xdr:rowOff>
    </xdr:from>
    <xdr:to>
      <xdr:col>6</xdr:col>
      <xdr:colOff>685034</xdr:colOff>
      <xdr:row>32</xdr:row>
      <xdr:rowOff>492</xdr:rowOff>
    </xdr:to>
    <xdr:sp macro="" textlink="">
      <xdr:nvSpPr>
        <xdr:cNvPr id="61" name="Rectángulo: esquinas diagonales redondeadas 26">
          <a:extLst>
            <a:ext uri="{FF2B5EF4-FFF2-40B4-BE49-F238E27FC236}">
              <a16:creationId xmlns:a16="http://schemas.microsoft.com/office/drawing/2014/main" id="{97A0DD18-8EC2-46E4-915C-D5196BD9570E}"/>
            </a:ext>
          </a:extLst>
        </xdr:cNvPr>
        <xdr:cNvSpPr/>
      </xdr:nvSpPr>
      <xdr:spPr>
        <a:xfrm>
          <a:off x="2482853" y="4882348"/>
          <a:ext cx="2333650" cy="1083175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11</xdr:col>
      <xdr:colOff>295274</xdr:colOff>
      <xdr:row>18</xdr:row>
      <xdr:rowOff>76988</xdr:rowOff>
    </xdr:from>
    <xdr:to>
      <xdr:col>14</xdr:col>
      <xdr:colOff>313555</xdr:colOff>
      <xdr:row>24</xdr:row>
      <xdr:rowOff>163213</xdr:rowOff>
    </xdr:to>
    <xdr:sp macro="" textlink="">
      <xdr:nvSpPr>
        <xdr:cNvPr id="39" name="Rectángulo: esquinas diagonales redondeadas 27">
          <a:extLst>
            <a:ext uri="{FF2B5EF4-FFF2-40B4-BE49-F238E27FC236}">
              <a16:creationId xmlns:a16="http://schemas.microsoft.com/office/drawing/2014/main" id="{4495AF17-1902-470C-BF07-66E1A41F1229}"/>
            </a:ext>
          </a:extLst>
        </xdr:cNvPr>
        <xdr:cNvSpPr/>
      </xdr:nvSpPr>
      <xdr:spPr>
        <a:xfrm>
          <a:off x="8296274" y="3708394"/>
          <a:ext cx="2340000" cy="10863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6</xdr:col>
      <xdr:colOff>685035</xdr:colOff>
      <xdr:row>28</xdr:row>
      <xdr:rowOff>127242</xdr:rowOff>
    </xdr:from>
    <xdr:to>
      <xdr:col>11</xdr:col>
      <xdr:colOff>298449</xdr:colOff>
      <xdr:row>38</xdr:row>
      <xdr:rowOff>105807</xdr:rowOff>
    </xdr:to>
    <xdr:cxnSp macro="">
      <xdr:nvCxnSpPr>
        <xdr:cNvPr id="71" name="Conector: angular 32">
          <a:extLst>
            <a:ext uri="{FF2B5EF4-FFF2-40B4-BE49-F238E27FC236}">
              <a16:creationId xmlns:a16="http://schemas.microsoft.com/office/drawing/2014/main" id="{F9DCA316-DA91-7810-F936-C217742173B9}"/>
            </a:ext>
          </a:extLst>
        </xdr:cNvPr>
        <xdr:cNvCxnSpPr>
          <a:stCxn id="67" idx="2"/>
          <a:endCxn id="61" idx="6"/>
        </xdr:cNvCxnSpPr>
      </xdr:nvCxnSpPr>
      <xdr:spPr>
        <a:xfrm rot="10800000">
          <a:off x="4816504" y="5425523"/>
          <a:ext cx="3482945" cy="164544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473251</xdr:colOff>
      <xdr:row>16</xdr:row>
      <xdr:rowOff>28946</xdr:rowOff>
    </xdr:from>
    <xdr:to>
      <xdr:col>11</xdr:col>
      <xdr:colOff>641134</xdr:colOff>
      <xdr:row>36</xdr:row>
      <xdr:rowOff>59589</xdr:rowOff>
    </xdr:to>
    <xdr:cxnSp macro="">
      <xdr:nvCxnSpPr>
        <xdr:cNvPr id="76" name="Conector: angular 32">
          <a:extLst>
            <a:ext uri="{FF2B5EF4-FFF2-40B4-BE49-F238E27FC236}">
              <a16:creationId xmlns:a16="http://schemas.microsoft.com/office/drawing/2014/main" id="{311595D5-9DCA-44B2-BC12-B90EFBEAFA28}"/>
            </a:ext>
          </a:extLst>
        </xdr:cNvPr>
        <xdr:cNvCxnSpPr>
          <a:stCxn id="67" idx="1"/>
          <a:endCxn id="57" idx="5"/>
        </xdr:cNvCxnSpPr>
      </xdr:nvCxnSpPr>
      <xdr:spPr>
        <a:xfrm rot="16200000" flipV="1">
          <a:off x="5328183" y="3377420"/>
          <a:ext cx="3364393" cy="3263508"/>
        </a:xfrm>
        <a:prstGeom prst="bentConnector3">
          <a:avLst>
            <a:gd name="adj1" fmla="val 5098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88911</xdr:colOff>
      <xdr:row>17</xdr:row>
      <xdr:rowOff>19490</xdr:rowOff>
    </xdr:from>
    <xdr:to>
      <xdr:col>4</xdr:col>
      <xdr:colOff>666747</xdr:colOff>
      <xdr:row>38</xdr:row>
      <xdr:rowOff>105807</xdr:rowOff>
    </xdr:to>
    <xdr:cxnSp macro="">
      <xdr:nvCxnSpPr>
        <xdr:cNvPr id="79" name="Conector: angular 32">
          <a:extLst>
            <a:ext uri="{FF2B5EF4-FFF2-40B4-BE49-F238E27FC236}">
              <a16:creationId xmlns:a16="http://schemas.microsoft.com/office/drawing/2014/main" id="{7F37160E-5609-4333-8249-FA4328CF97C4}"/>
            </a:ext>
          </a:extLst>
        </xdr:cNvPr>
        <xdr:cNvCxnSpPr>
          <a:stCxn id="66" idx="2"/>
          <a:endCxn id="56" idx="4"/>
        </xdr:cNvCxnSpPr>
      </xdr:nvCxnSpPr>
      <xdr:spPr>
        <a:xfrm rot="10800000">
          <a:off x="1898661" y="3484209"/>
          <a:ext cx="1351742" cy="3586754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142320</xdr:colOff>
      <xdr:row>11</xdr:row>
      <xdr:rowOff>98502</xdr:rowOff>
    </xdr:from>
    <xdr:to>
      <xdr:col>8</xdr:col>
      <xdr:colOff>349643</xdr:colOff>
      <xdr:row>13</xdr:row>
      <xdr:rowOff>149414</xdr:rowOff>
    </xdr:to>
    <xdr:cxnSp macro="">
      <xdr:nvCxnSpPr>
        <xdr:cNvPr id="89" name="Conector: angular 32">
          <a:extLst>
            <a:ext uri="{FF2B5EF4-FFF2-40B4-BE49-F238E27FC236}">
              <a16:creationId xmlns:a16="http://schemas.microsoft.com/office/drawing/2014/main" id="{EF342CA6-4ECA-4090-B4D4-787DB9781801}"/>
            </a:ext>
          </a:extLst>
        </xdr:cNvPr>
        <xdr:cNvCxnSpPr>
          <a:stCxn id="56" idx="7"/>
          <a:endCxn id="55" idx="2"/>
        </xdr:cNvCxnSpPr>
      </xdr:nvCxnSpPr>
      <xdr:spPr>
        <a:xfrm rot="16200000" flipH="1">
          <a:off x="4185306" y="1103766"/>
          <a:ext cx="384287" cy="3302948"/>
        </a:xfrm>
        <a:prstGeom prst="bentConnector4">
          <a:avLst>
            <a:gd name="adj1" fmla="val -59487"/>
            <a:gd name="adj2" fmla="val 9484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142319</xdr:colOff>
      <xdr:row>8</xdr:row>
      <xdr:rowOff>19672</xdr:rowOff>
    </xdr:from>
    <xdr:to>
      <xdr:col>9</xdr:col>
      <xdr:colOff>748910</xdr:colOff>
      <xdr:row>10</xdr:row>
      <xdr:rowOff>112653</xdr:rowOff>
    </xdr:to>
    <xdr:cxnSp macro="">
      <xdr:nvCxnSpPr>
        <xdr:cNvPr id="99" name="Conector: angular 32">
          <a:extLst>
            <a:ext uri="{FF2B5EF4-FFF2-40B4-BE49-F238E27FC236}">
              <a16:creationId xmlns:a16="http://schemas.microsoft.com/office/drawing/2014/main" id="{01A679F7-BEE8-427F-8B78-025ABD06FDB4}"/>
            </a:ext>
          </a:extLst>
        </xdr:cNvPr>
        <xdr:cNvCxnSpPr>
          <a:stCxn id="58" idx="5"/>
          <a:endCxn id="55" idx="0"/>
        </xdr:cNvCxnSpPr>
      </xdr:nvCxnSpPr>
      <xdr:spPr>
        <a:xfrm rot="16200000" flipH="1">
          <a:off x="4750859" y="-40681"/>
          <a:ext cx="426356" cy="447612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37009</xdr:colOff>
      <xdr:row>11</xdr:row>
      <xdr:rowOff>96847</xdr:rowOff>
    </xdr:from>
    <xdr:to>
      <xdr:col>12</xdr:col>
      <xdr:colOff>251597</xdr:colOff>
      <xdr:row>11</xdr:row>
      <xdr:rowOff>109547</xdr:rowOff>
    </xdr:to>
    <xdr:cxnSp macro="">
      <xdr:nvCxnSpPr>
        <xdr:cNvPr id="103" name="Conector: angular 32">
          <a:extLst>
            <a:ext uri="{FF2B5EF4-FFF2-40B4-BE49-F238E27FC236}">
              <a16:creationId xmlns:a16="http://schemas.microsoft.com/office/drawing/2014/main" id="{97BF77CC-F819-428C-81A8-646919ADA8AA}"/>
            </a:ext>
          </a:extLst>
        </xdr:cNvPr>
        <xdr:cNvCxnSpPr>
          <a:stCxn id="59" idx="1"/>
          <a:endCxn id="55" idx="7"/>
        </xdr:cNvCxnSpPr>
      </xdr:nvCxnSpPr>
      <xdr:spPr>
        <a:xfrm rot="16200000" flipV="1">
          <a:off x="8525906" y="2073544"/>
          <a:ext cx="12700" cy="988494"/>
        </a:xfrm>
        <a:prstGeom prst="bentConnector3">
          <a:avLst>
            <a:gd name="adj1" fmla="val 3038047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691369</xdr:colOff>
      <xdr:row>33</xdr:row>
      <xdr:rowOff>47318</xdr:rowOff>
    </xdr:from>
    <xdr:to>
      <xdr:col>12</xdr:col>
      <xdr:colOff>694543</xdr:colOff>
      <xdr:row>35</xdr:row>
      <xdr:rowOff>69044</xdr:rowOff>
    </xdr:to>
    <xdr:cxnSp macro="">
      <xdr:nvCxnSpPr>
        <xdr:cNvPr id="132" name="Conector: angular 32">
          <a:extLst>
            <a:ext uri="{FF2B5EF4-FFF2-40B4-BE49-F238E27FC236}">
              <a16:creationId xmlns:a16="http://schemas.microsoft.com/office/drawing/2014/main" id="{1494CC54-039F-478B-97EC-1D2BF51FFC0F}"/>
            </a:ext>
          </a:extLst>
        </xdr:cNvPr>
        <xdr:cNvCxnSpPr>
          <a:stCxn id="67" idx="0"/>
          <a:endCxn id="40" idx="4"/>
        </xdr:cNvCxnSpPr>
      </xdr:nvCxnSpPr>
      <xdr:spPr>
        <a:xfrm rot="16200000" flipV="1">
          <a:off x="9290311" y="6355001"/>
          <a:ext cx="355101" cy="3174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691367</xdr:colOff>
      <xdr:row>24</xdr:row>
      <xdr:rowOff>160039</xdr:rowOff>
    </xdr:from>
    <xdr:to>
      <xdr:col>12</xdr:col>
      <xdr:colOff>694542</xdr:colOff>
      <xdr:row>26</xdr:row>
      <xdr:rowOff>134132</xdr:rowOff>
    </xdr:to>
    <xdr:cxnSp macro="">
      <xdr:nvCxnSpPr>
        <xdr:cNvPr id="135" name="Conector: angular 32">
          <a:extLst>
            <a:ext uri="{FF2B5EF4-FFF2-40B4-BE49-F238E27FC236}">
              <a16:creationId xmlns:a16="http://schemas.microsoft.com/office/drawing/2014/main" id="{14D59780-E48C-48E4-B59E-9D634BF7102C}"/>
            </a:ext>
          </a:extLst>
        </xdr:cNvPr>
        <xdr:cNvCxnSpPr>
          <a:stCxn id="40" idx="0"/>
          <a:endCxn id="39" idx="4"/>
        </xdr:cNvCxnSpPr>
      </xdr:nvCxnSpPr>
      <xdr:spPr>
        <a:xfrm rot="5400000" flipH="1" flipV="1">
          <a:off x="9314127" y="4943716"/>
          <a:ext cx="307468" cy="317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374274</xdr:colOff>
      <xdr:row>13</xdr:row>
      <xdr:rowOff>149415</xdr:rowOff>
    </xdr:from>
    <xdr:to>
      <xdr:col>15</xdr:col>
      <xdr:colOff>572073</xdr:colOff>
      <xdr:row>16</xdr:row>
      <xdr:rowOff>28946</xdr:rowOff>
    </xdr:to>
    <xdr:cxnSp macro="">
      <xdr:nvCxnSpPr>
        <xdr:cNvPr id="149" name="Conector: angular 32">
          <a:extLst>
            <a:ext uri="{FF2B5EF4-FFF2-40B4-BE49-F238E27FC236}">
              <a16:creationId xmlns:a16="http://schemas.microsoft.com/office/drawing/2014/main" id="{CDFBFC9B-42BA-47F3-8532-2F164C9B5526}"/>
            </a:ext>
          </a:extLst>
        </xdr:cNvPr>
        <xdr:cNvCxnSpPr>
          <a:stCxn id="60" idx="3"/>
          <a:endCxn id="55" idx="6"/>
        </xdr:cNvCxnSpPr>
      </xdr:nvCxnSpPr>
      <xdr:spPr>
        <a:xfrm rot="5400000" flipH="1">
          <a:off x="9832189" y="1490469"/>
          <a:ext cx="379593" cy="3293424"/>
        </a:xfrm>
        <a:prstGeom prst="bentConnector4">
          <a:avLst>
            <a:gd name="adj1" fmla="val -60222"/>
            <a:gd name="adj2" fmla="val 93453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30659</xdr:colOff>
      <xdr:row>16</xdr:row>
      <xdr:rowOff>28947</xdr:rowOff>
    </xdr:from>
    <xdr:to>
      <xdr:col>11</xdr:col>
      <xdr:colOff>298449</xdr:colOff>
      <xdr:row>21</xdr:row>
      <xdr:rowOff>118514</xdr:rowOff>
    </xdr:to>
    <xdr:cxnSp macro="">
      <xdr:nvCxnSpPr>
        <xdr:cNvPr id="159" name="Conector: angular 32">
          <a:extLst>
            <a:ext uri="{FF2B5EF4-FFF2-40B4-BE49-F238E27FC236}">
              <a16:creationId xmlns:a16="http://schemas.microsoft.com/office/drawing/2014/main" id="{05DAF4F8-EEBC-4A44-9893-0ED8EEEE9B43}"/>
            </a:ext>
          </a:extLst>
        </xdr:cNvPr>
        <xdr:cNvCxnSpPr>
          <a:stCxn id="39" idx="2"/>
          <a:endCxn id="55" idx="5"/>
        </xdr:cNvCxnSpPr>
      </xdr:nvCxnSpPr>
      <xdr:spPr>
        <a:xfrm rot="10800000">
          <a:off x="8031659" y="3326978"/>
          <a:ext cx="267790" cy="923005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293702</xdr:colOff>
      <xdr:row>16</xdr:row>
      <xdr:rowOff>28947</xdr:rowOff>
    </xdr:from>
    <xdr:to>
      <xdr:col>8</xdr:col>
      <xdr:colOff>693257</xdr:colOff>
      <xdr:row>25</xdr:row>
      <xdr:rowOff>87305</xdr:rowOff>
    </xdr:to>
    <xdr:cxnSp macro="">
      <xdr:nvCxnSpPr>
        <xdr:cNvPr id="181" name="Conector: angular 32">
          <a:extLst>
            <a:ext uri="{FF2B5EF4-FFF2-40B4-BE49-F238E27FC236}">
              <a16:creationId xmlns:a16="http://schemas.microsoft.com/office/drawing/2014/main" id="{9A7046A7-FF72-4BAB-8A0C-66E1A652A94D}"/>
            </a:ext>
          </a:extLst>
        </xdr:cNvPr>
        <xdr:cNvCxnSpPr>
          <a:stCxn id="61" idx="0"/>
          <a:endCxn id="55" idx="3"/>
        </xdr:cNvCxnSpPr>
      </xdr:nvCxnSpPr>
      <xdr:spPr>
        <a:xfrm rot="5400000" flipH="1" flipV="1">
          <a:off x="4232629" y="2745614"/>
          <a:ext cx="1558546" cy="272127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343744</xdr:colOff>
      <xdr:row>17</xdr:row>
      <xdr:rowOff>19490</xdr:rowOff>
    </xdr:from>
    <xdr:to>
      <xdr:col>9</xdr:col>
      <xdr:colOff>748911</xdr:colOff>
      <xdr:row>26</xdr:row>
      <xdr:rowOff>78779</xdr:rowOff>
    </xdr:to>
    <xdr:cxnSp macro="">
      <xdr:nvCxnSpPr>
        <xdr:cNvPr id="186" name="Conector: angular 32">
          <a:extLst>
            <a:ext uri="{FF2B5EF4-FFF2-40B4-BE49-F238E27FC236}">
              <a16:creationId xmlns:a16="http://schemas.microsoft.com/office/drawing/2014/main" id="{C0053A40-D94F-4A70-92A8-26140271D5E8}"/>
            </a:ext>
          </a:extLst>
        </xdr:cNvPr>
        <xdr:cNvCxnSpPr>
          <a:stCxn id="61" idx="7"/>
          <a:endCxn id="55" idx="4"/>
        </xdr:cNvCxnSpPr>
      </xdr:nvCxnSpPr>
      <xdr:spPr>
        <a:xfrm rot="5400000" flipH="1" flipV="1">
          <a:off x="5058918" y="2900504"/>
          <a:ext cx="1559476" cy="2726886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408214</xdr:colOff>
      <xdr:row>26</xdr:row>
      <xdr:rowOff>108857</xdr:rowOff>
    </xdr:from>
    <xdr:to>
      <xdr:col>3</xdr:col>
      <xdr:colOff>163286</xdr:colOff>
      <xdr:row>28</xdr:row>
      <xdr:rowOff>27215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2ED0D3AA-B1B1-FF19-5B43-B9B863B6A7F9}"/>
            </a:ext>
          </a:extLst>
        </xdr:cNvPr>
        <xdr:cNvCxnSpPr/>
      </xdr:nvCxnSpPr>
      <xdr:spPr>
        <a:xfrm>
          <a:off x="1455964" y="4993821"/>
          <a:ext cx="530679" cy="244930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763199</xdr:colOff>
      <xdr:row>47</xdr:row>
      <xdr:rowOff>44105</xdr:rowOff>
    </xdr:from>
    <xdr:to>
      <xdr:col>10</xdr:col>
      <xdr:colOff>87082</xdr:colOff>
      <xdr:row>50</xdr:row>
      <xdr:rowOff>109941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4CAD80DF-3076-46BD-8F54-0BA9F02F1A45}"/>
            </a:ext>
          </a:extLst>
        </xdr:cNvPr>
        <xdr:cNvCxnSpPr/>
      </xdr:nvCxnSpPr>
      <xdr:spPr>
        <a:xfrm>
          <a:off x="7240199" y="8358069"/>
          <a:ext cx="99490" cy="555693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752923</xdr:colOff>
      <xdr:row>1</xdr:row>
      <xdr:rowOff>356054</xdr:rowOff>
    </xdr:from>
    <xdr:to>
      <xdr:col>11</xdr:col>
      <xdr:colOff>63904</xdr:colOff>
      <xdr:row>11</xdr:row>
      <xdr:rowOff>67652</xdr:rowOff>
    </xdr:to>
    <xdr:graphicFrame macro="">
      <xdr:nvGraphicFramePr>
        <xdr:cNvPr id="14" name="Gráfico 2">
          <a:extLst>
            <a:ext uri="{FF2B5EF4-FFF2-40B4-BE49-F238E27FC236}">
              <a16:creationId xmlns:a16="http://schemas.microsoft.com/office/drawing/2014/main" id="{F818B406-D166-4D98-9B60-255BDD938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103965</xdr:colOff>
      <xdr:row>7</xdr:row>
      <xdr:rowOff>6711</xdr:rowOff>
    </xdr:from>
    <xdr:to>
      <xdr:col>10</xdr:col>
      <xdr:colOff>530679</xdr:colOff>
      <xdr:row>8</xdr:row>
      <xdr:rowOff>108858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8F0D329-97E3-4200-9799-25D66E01A4D2}"/>
            </a:ext>
          </a:extLst>
        </xdr:cNvPr>
        <xdr:cNvCxnSpPr/>
      </xdr:nvCxnSpPr>
      <xdr:spPr>
        <a:xfrm>
          <a:off x="7356572" y="1789247"/>
          <a:ext cx="426714" cy="265432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</xdr:colOff>
      <xdr:row>0</xdr:row>
      <xdr:rowOff>76200</xdr:rowOff>
    </xdr:from>
    <xdr:to>
      <xdr:col>3</xdr:col>
      <xdr:colOff>542614</xdr:colOff>
      <xdr:row>1</xdr:row>
      <xdr:rowOff>332700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876DBF-7B5E-4F21-83DE-B5CD44441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2028514" cy="818475"/>
        </a:xfrm>
        <a:prstGeom prst="rect">
          <a:avLst/>
        </a:prstGeom>
      </xdr:spPr>
    </xdr:pic>
    <xdr:clientData/>
  </xdr:twoCellAnchor>
  <xdr:twoCellAnchor>
    <xdr:from>
      <xdr:col>7</xdr:col>
      <xdr:colOff>342342</xdr:colOff>
      <xdr:row>40</xdr:row>
      <xdr:rowOff>152025</xdr:rowOff>
    </xdr:from>
    <xdr:to>
      <xdr:col>11</xdr:col>
      <xdr:colOff>641132</xdr:colOff>
      <xdr:row>40</xdr:row>
      <xdr:rowOff>154270</xdr:rowOff>
    </xdr:to>
    <xdr:cxnSp macro="">
      <xdr:nvCxnSpPr>
        <xdr:cNvPr id="63" name="Conector: angular 32">
          <a:extLst>
            <a:ext uri="{FF2B5EF4-FFF2-40B4-BE49-F238E27FC236}">
              <a16:creationId xmlns:a16="http://schemas.microsoft.com/office/drawing/2014/main" id="{CA2B1698-34B7-45F5-B2EA-7CDE208767D2}"/>
            </a:ext>
          </a:extLst>
        </xdr:cNvPr>
        <xdr:cNvCxnSpPr>
          <a:stCxn id="66" idx="5"/>
          <a:endCxn id="67" idx="3"/>
        </xdr:cNvCxnSpPr>
      </xdr:nvCxnSpPr>
      <xdr:spPr>
        <a:xfrm rot="5400000" flipH="1" flipV="1">
          <a:off x="6943802" y="5754471"/>
          <a:ext cx="2245" cy="3394415"/>
        </a:xfrm>
        <a:prstGeom prst="bentConnector3">
          <a:avLst>
            <a:gd name="adj1" fmla="val -5560134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352818</xdr:colOff>
      <xdr:row>10</xdr:row>
      <xdr:rowOff>112653</xdr:rowOff>
    </xdr:from>
    <xdr:to>
      <xdr:col>11</xdr:col>
      <xdr:colOff>371099</xdr:colOff>
      <xdr:row>17</xdr:row>
      <xdr:rowOff>19490</xdr:rowOff>
    </xdr:to>
    <xdr:sp macro="" textlink="">
      <xdr:nvSpPr>
        <xdr:cNvPr id="55" name="Rectángulo: esquinas diagonales redondeadas 28">
          <a:extLst>
            <a:ext uri="{FF2B5EF4-FFF2-40B4-BE49-F238E27FC236}">
              <a16:creationId xmlns:a16="http://schemas.microsoft.com/office/drawing/2014/main" id="{91D92B2D-B6BC-4ABA-B3FD-680BAA942417}"/>
            </a:ext>
          </a:extLst>
        </xdr:cNvPr>
        <xdr:cNvSpPr/>
      </xdr:nvSpPr>
      <xdr:spPr>
        <a:xfrm>
          <a:off x="6032099" y="2410559"/>
          <a:ext cx="234000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>
    <xdr:from>
      <xdr:col>3</xdr:col>
      <xdr:colOff>82562</xdr:colOff>
      <xdr:row>9</xdr:row>
      <xdr:rowOff>17961</xdr:rowOff>
    </xdr:from>
    <xdr:to>
      <xdr:col>3</xdr:col>
      <xdr:colOff>95262</xdr:colOff>
      <xdr:row>10</xdr:row>
      <xdr:rowOff>113503</xdr:rowOff>
    </xdr:to>
    <xdr:cxnSp macro="">
      <xdr:nvCxnSpPr>
        <xdr:cNvPr id="109" name="Conector: angular 32">
          <a:extLst>
            <a:ext uri="{FF2B5EF4-FFF2-40B4-BE49-F238E27FC236}">
              <a16:creationId xmlns:a16="http://schemas.microsoft.com/office/drawing/2014/main" id="{33244E42-00D6-45FD-A11E-6BA3B78042AF}"/>
            </a:ext>
          </a:extLst>
        </xdr:cNvPr>
        <xdr:cNvCxnSpPr>
          <a:stCxn id="56" idx="0"/>
          <a:endCxn id="58" idx="4"/>
        </xdr:cNvCxnSpPr>
      </xdr:nvCxnSpPr>
      <xdr:spPr>
        <a:xfrm rot="5400000" flipH="1" flipV="1">
          <a:off x="1767547" y="2273945"/>
          <a:ext cx="262229" cy="1270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171115</xdr:colOff>
      <xdr:row>26</xdr:row>
      <xdr:rowOff>122469</xdr:rowOff>
    </xdr:from>
    <xdr:to>
      <xdr:col>18</xdr:col>
      <xdr:colOff>666750</xdr:colOff>
      <xdr:row>29</xdr:row>
      <xdr:rowOff>13608</xdr:rowOff>
    </xdr:to>
    <xdr:cxnSp macro="">
      <xdr:nvCxnSpPr>
        <xdr:cNvPr id="126" name="Conector recto de flecha 125">
          <a:extLst>
            <a:ext uri="{FF2B5EF4-FFF2-40B4-BE49-F238E27FC236}">
              <a16:creationId xmlns:a16="http://schemas.microsoft.com/office/drawing/2014/main" id="{614413FB-0999-4C08-8BF9-12F1C6112AEF}"/>
            </a:ext>
          </a:extLst>
        </xdr:cNvPr>
        <xdr:cNvCxnSpPr/>
      </xdr:nvCxnSpPr>
      <xdr:spPr>
        <a:xfrm>
          <a:off x="13628579" y="5007433"/>
          <a:ext cx="495635" cy="380996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188570</xdr:colOff>
      <xdr:row>52</xdr:row>
      <xdr:rowOff>68356</xdr:rowOff>
    </xdr:from>
    <xdr:to>
      <xdr:col>6</xdr:col>
      <xdr:colOff>181237</xdr:colOff>
      <xdr:row>60</xdr:row>
      <xdr:rowOff>104956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7A77ADB-2FA8-4B77-9D07-2D74740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5</xdr:row>
      <xdr:rowOff>19050</xdr:rowOff>
    </xdr:from>
    <xdr:to>
      <xdr:col>1</xdr:col>
      <xdr:colOff>789850</xdr:colOff>
      <xdr:row>9</xdr:row>
      <xdr:rowOff>85000</xdr:rowOff>
    </xdr:to>
    <xdr:pic>
      <xdr:nvPicPr>
        <xdr:cNvPr id="17" name="Gráfico 16" descr="Reseña de cliente contorno">
          <a:extLst>
            <a:ext uri="{FF2B5EF4-FFF2-40B4-BE49-F238E27FC236}">
              <a16:creationId xmlns:a16="http://schemas.microsoft.com/office/drawing/2014/main" id="{6F2D2E4C-00F1-4BFC-9BD7-F9D10715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57425" y="7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19050</xdr:rowOff>
    </xdr:from>
    <xdr:to>
      <xdr:col>1</xdr:col>
      <xdr:colOff>789850</xdr:colOff>
      <xdr:row>19</xdr:row>
      <xdr:rowOff>85000</xdr:rowOff>
    </xdr:to>
    <xdr:pic>
      <xdr:nvPicPr>
        <xdr:cNvPr id="18" name="Gráfico 17" descr="Caja fuerte contorno">
          <a:extLst>
            <a:ext uri="{FF2B5EF4-FFF2-40B4-BE49-F238E27FC236}">
              <a16:creationId xmlns:a16="http://schemas.microsoft.com/office/drawing/2014/main" id="{672E8AB8-8AC9-4C51-AFE9-8357EAF4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257425" y="2409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27</xdr:row>
      <xdr:rowOff>99330</xdr:rowOff>
    </xdr:from>
    <xdr:to>
      <xdr:col>1</xdr:col>
      <xdr:colOff>818425</xdr:colOff>
      <xdr:row>32</xdr:row>
      <xdr:rowOff>8344</xdr:rowOff>
    </xdr:to>
    <xdr:pic>
      <xdr:nvPicPr>
        <xdr:cNvPr id="19" name="Gráfico 18" descr="Tabla de decisiones contorno">
          <a:extLst>
            <a:ext uri="{FF2B5EF4-FFF2-40B4-BE49-F238E27FC236}">
              <a16:creationId xmlns:a16="http://schemas.microsoft.com/office/drawing/2014/main" id="{A980B8B0-FA1E-4244-B2B5-69787ECA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28600" y="5119005"/>
          <a:ext cx="713650" cy="71863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54</xdr:row>
      <xdr:rowOff>9525</xdr:rowOff>
    </xdr:from>
    <xdr:to>
      <xdr:col>1</xdr:col>
      <xdr:colOff>789850</xdr:colOff>
      <xdr:row>58</xdr:row>
      <xdr:rowOff>88174</xdr:rowOff>
    </xdr:to>
    <xdr:pic>
      <xdr:nvPicPr>
        <xdr:cNvPr id="20" name="Gráfico 19" descr="Aspiración contorno">
          <a:extLst>
            <a:ext uri="{FF2B5EF4-FFF2-40B4-BE49-F238E27FC236}">
              <a16:creationId xmlns:a16="http://schemas.microsoft.com/office/drawing/2014/main" id="{7F8FA6C8-96E9-45D4-9C17-1E5CD8A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257425" y="5638800"/>
          <a:ext cx="720000" cy="720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398271</xdr:colOff>
      <xdr:row>52</xdr:row>
      <xdr:rowOff>68356</xdr:rowOff>
    </xdr:from>
    <xdr:to>
      <xdr:col>10</xdr:col>
      <xdr:colOff>316854</xdr:colOff>
      <xdr:row>60</xdr:row>
      <xdr:rowOff>104956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DFDECF4-38B4-462A-BC6B-82F2E6A5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2</xdr:col>
      <xdr:colOff>166158</xdr:colOff>
      <xdr:row>13</xdr:row>
      <xdr:rowOff>66675</xdr:rowOff>
    </xdr:from>
    <xdr:to>
      <xdr:col>6</xdr:col>
      <xdr:colOff>158825</xdr:colOff>
      <xdr:row>21</xdr:row>
      <xdr:rowOff>103275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40099F-2427-4EA7-89B1-E8695D36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6</xdr:col>
      <xdr:colOff>375859</xdr:colOff>
      <xdr:row>13</xdr:row>
      <xdr:rowOff>66675</xdr:rowOff>
    </xdr:from>
    <xdr:to>
      <xdr:col>10</xdr:col>
      <xdr:colOff>294442</xdr:colOff>
      <xdr:row>21</xdr:row>
      <xdr:rowOff>103275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6E1C16-9A38-43CB-8203-5ED224F3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2</xdr:col>
      <xdr:colOff>166158</xdr:colOff>
      <xdr:row>23</xdr:row>
      <xdr:rowOff>57150</xdr:rowOff>
    </xdr:from>
    <xdr:to>
      <xdr:col>6</xdr:col>
      <xdr:colOff>158825</xdr:colOff>
      <xdr:row>31</xdr:row>
      <xdr:rowOff>93750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CC1B3F-5512-4339-BE37-6020E6948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6</xdr:col>
      <xdr:colOff>375859</xdr:colOff>
      <xdr:row>23</xdr:row>
      <xdr:rowOff>57150</xdr:rowOff>
    </xdr:from>
    <xdr:to>
      <xdr:col>10</xdr:col>
      <xdr:colOff>294442</xdr:colOff>
      <xdr:row>31</xdr:row>
      <xdr:rowOff>93750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5EC25EA-7532-4E40-9853-5FBAEC9B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10</xdr:col>
      <xdr:colOff>511476</xdr:colOff>
      <xdr:row>23</xdr:row>
      <xdr:rowOff>57150</xdr:rowOff>
    </xdr:from>
    <xdr:to>
      <xdr:col>14</xdr:col>
      <xdr:colOff>207809</xdr:colOff>
      <xdr:row>31</xdr:row>
      <xdr:rowOff>93750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20E76B0-5EAA-4A49-84B7-20A2893F6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14</xdr:col>
      <xdr:colOff>424843</xdr:colOff>
      <xdr:row>23</xdr:row>
      <xdr:rowOff>57150</xdr:rowOff>
    </xdr:from>
    <xdr:to>
      <xdr:col>18</xdr:col>
      <xdr:colOff>121177</xdr:colOff>
      <xdr:row>31</xdr:row>
      <xdr:rowOff>93750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84FA697-EF14-4A23-A181-50A7E8BA2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2</xdr:col>
      <xdr:colOff>166157</xdr:colOff>
      <xdr:row>32</xdr:row>
      <xdr:rowOff>25400</xdr:rowOff>
    </xdr:from>
    <xdr:to>
      <xdr:col>6</xdr:col>
      <xdr:colOff>158824</xdr:colOff>
      <xdr:row>40</xdr:row>
      <xdr:rowOff>65175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E78FB90-8FA1-448B-A1EB-99CC0583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6</xdr:col>
      <xdr:colOff>375859</xdr:colOff>
      <xdr:row>32</xdr:row>
      <xdr:rowOff>25400</xdr:rowOff>
    </xdr:from>
    <xdr:to>
      <xdr:col>10</xdr:col>
      <xdr:colOff>294442</xdr:colOff>
      <xdr:row>40</xdr:row>
      <xdr:rowOff>65175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48F72464-265F-4B3D-AF50-D4AA900CE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10</xdr:col>
      <xdr:colOff>511477</xdr:colOff>
      <xdr:row>32</xdr:row>
      <xdr:rowOff>21166</xdr:rowOff>
    </xdr:from>
    <xdr:to>
      <xdr:col>14</xdr:col>
      <xdr:colOff>207810</xdr:colOff>
      <xdr:row>40</xdr:row>
      <xdr:rowOff>65175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C2A2400-B1D7-47A0-860C-50D29FD0F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absolute">
    <xdr:from>
      <xdr:col>2</xdr:col>
      <xdr:colOff>166158</xdr:colOff>
      <xdr:row>3</xdr:row>
      <xdr:rowOff>56448</xdr:rowOff>
    </xdr:from>
    <xdr:to>
      <xdr:col>6</xdr:col>
      <xdr:colOff>158825</xdr:colOff>
      <xdr:row>11</xdr:row>
      <xdr:rowOff>93048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FB5D85-B6CC-4555-8852-7EAC926D9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14</xdr:col>
      <xdr:colOff>424845</xdr:colOff>
      <xdr:row>32</xdr:row>
      <xdr:rowOff>25400</xdr:rowOff>
    </xdr:from>
    <xdr:to>
      <xdr:col>18</xdr:col>
      <xdr:colOff>121179</xdr:colOff>
      <xdr:row>40</xdr:row>
      <xdr:rowOff>65175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78A6354-6911-4FA0-9C3D-F0089F40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</xdr:col>
      <xdr:colOff>188819</xdr:colOff>
      <xdr:row>0</xdr:row>
      <xdr:rowOff>101974</xdr:rowOff>
    </xdr:from>
    <xdr:to>
      <xdr:col>4</xdr:col>
      <xdr:colOff>18271</xdr:colOff>
      <xdr:row>1</xdr:row>
      <xdr:rowOff>356093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6FF752-A79B-45C2-B37E-3BBC4FC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084" y="101974"/>
          <a:ext cx="2025805" cy="814413"/>
        </a:xfrm>
        <a:prstGeom prst="rect">
          <a:avLst/>
        </a:prstGeom>
      </xdr:spPr>
    </xdr:pic>
    <xdr:clientData/>
  </xdr:twoCellAnchor>
  <xdr:twoCellAnchor editAs="absolute">
    <xdr:from>
      <xdr:col>18</xdr:col>
      <xdr:colOff>338211</xdr:colOff>
      <xdr:row>23</xdr:row>
      <xdr:rowOff>57150</xdr:rowOff>
    </xdr:from>
    <xdr:to>
      <xdr:col>22</xdr:col>
      <xdr:colOff>36661</xdr:colOff>
      <xdr:row>31</xdr:row>
      <xdr:rowOff>93750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7F678E-166E-47CA-BA67-7980094BD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absolute">
    <xdr:from>
      <xdr:col>22</xdr:col>
      <xdr:colOff>253695</xdr:colOff>
      <xdr:row>23</xdr:row>
      <xdr:rowOff>57150</xdr:rowOff>
    </xdr:from>
    <xdr:to>
      <xdr:col>25</xdr:col>
      <xdr:colOff>643237</xdr:colOff>
      <xdr:row>31</xdr:row>
      <xdr:rowOff>93750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3331D0-E9D9-413D-AB48-715D4B58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26</xdr:col>
      <xdr:colOff>174471</xdr:colOff>
      <xdr:row>23</xdr:row>
      <xdr:rowOff>57150</xdr:rowOff>
    </xdr:from>
    <xdr:to>
      <xdr:col>29</xdr:col>
      <xdr:colOff>567188</xdr:colOff>
      <xdr:row>31</xdr:row>
      <xdr:rowOff>93750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D2513F2-7323-4AF9-A7DC-FF7FC1FEA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absolute">
    <xdr:from>
      <xdr:col>30</xdr:col>
      <xdr:colOff>98425</xdr:colOff>
      <xdr:row>23</xdr:row>
      <xdr:rowOff>57150</xdr:rowOff>
    </xdr:from>
    <xdr:to>
      <xdr:col>33</xdr:col>
      <xdr:colOff>489025</xdr:colOff>
      <xdr:row>31</xdr:row>
      <xdr:rowOff>93750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F77BF5F-4303-4786-8B33-9673AA00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18</xdr:col>
      <xdr:colOff>338214</xdr:colOff>
      <xdr:row>32</xdr:row>
      <xdr:rowOff>25400</xdr:rowOff>
    </xdr:from>
    <xdr:to>
      <xdr:col>22</xdr:col>
      <xdr:colOff>36664</xdr:colOff>
      <xdr:row>40</xdr:row>
      <xdr:rowOff>65175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9E559E7-1AAC-462A-AC8F-476C01D4C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22</xdr:col>
      <xdr:colOff>253699</xdr:colOff>
      <xdr:row>32</xdr:row>
      <xdr:rowOff>25400</xdr:rowOff>
    </xdr:from>
    <xdr:to>
      <xdr:col>25</xdr:col>
      <xdr:colOff>643241</xdr:colOff>
      <xdr:row>40</xdr:row>
      <xdr:rowOff>65175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43DAFD4F-B321-495A-9023-C799E838A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absolute">
    <xdr:from>
      <xdr:col>26</xdr:col>
      <xdr:colOff>174476</xdr:colOff>
      <xdr:row>32</xdr:row>
      <xdr:rowOff>25400</xdr:rowOff>
    </xdr:from>
    <xdr:to>
      <xdr:col>29</xdr:col>
      <xdr:colOff>567193</xdr:colOff>
      <xdr:row>40</xdr:row>
      <xdr:rowOff>65175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1E03C08-9D68-4857-B8DB-9ED399690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absolute">
    <xdr:from>
      <xdr:col>30</xdr:col>
      <xdr:colOff>98425</xdr:colOff>
      <xdr:row>32</xdr:row>
      <xdr:rowOff>19050</xdr:rowOff>
    </xdr:from>
    <xdr:to>
      <xdr:col>33</xdr:col>
      <xdr:colOff>489025</xdr:colOff>
      <xdr:row>40</xdr:row>
      <xdr:rowOff>65175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F3C0A4A-35AD-4359-8629-7CE8D6F89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10</xdr:col>
      <xdr:colOff>511476</xdr:colOff>
      <xdr:row>13</xdr:row>
      <xdr:rowOff>52917</xdr:rowOff>
    </xdr:from>
    <xdr:to>
      <xdr:col>14</xdr:col>
      <xdr:colOff>207809</xdr:colOff>
      <xdr:row>21</xdr:row>
      <xdr:rowOff>89517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6D454DCA-7B94-4B7A-96BF-4524D291C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absolute">
    <xdr:from>
      <xdr:col>2</xdr:col>
      <xdr:colOff>206749</xdr:colOff>
      <xdr:row>62</xdr:row>
      <xdr:rowOff>58829</xdr:rowOff>
    </xdr:from>
    <xdr:to>
      <xdr:col>6</xdr:col>
      <xdr:colOff>199416</xdr:colOff>
      <xdr:row>70</xdr:row>
      <xdr:rowOff>95429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D1FCD8C-7B28-4A53-A679-0890AA41A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absolute">
    <xdr:from>
      <xdr:col>6</xdr:col>
      <xdr:colOff>397249</xdr:colOff>
      <xdr:row>62</xdr:row>
      <xdr:rowOff>58829</xdr:rowOff>
    </xdr:from>
    <xdr:to>
      <xdr:col>10</xdr:col>
      <xdr:colOff>323241</xdr:colOff>
      <xdr:row>70</xdr:row>
      <xdr:rowOff>95429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5BD343-00F5-45A1-A1D0-59EBA32BF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absolute">
    <xdr:from>
      <xdr:col>10</xdr:col>
      <xdr:colOff>578224</xdr:colOff>
      <xdr:row>62</xdr:row>
      <xdr:rowOff>58829</xdr:rowOff>
    </xdr:from>
    <xdr:to>
      <xdr:col>14</xdr:col>
      <xdr:colOff>304191</xdr:colOff>
      <xdr:row>70</xdr:row>
      <xdr:rowOff>95429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DC217857-AE2A-4002-A4AF-89B7A4711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absolute">
    <xdr:from>
      <xdr:col>14</xdr:col>
      <xdr:colOff>511549</xdr:colOff>
      <xdr:row>62</xdr:row>
      <xdr:rowOff>68354</xdr:rowOff>
    </xdr:from>
    <xdr:to>
      <xdr:col>18</xdr:col>
      <xdr:colOff>237516</xdr:colOff>
      <xdr:row>70</xdr:row>
      <xdr:rowOff>104954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8DAA0907-D8E0-4EDB-94C0-8DB57F26E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absolute">
    <xdr:from>
      <xdr:col>18</xdr:col>
      <xdr:colOff>416299</xdr:colOff>
      <xdr:row>62</xdr:row>
      <xdr:rowOff>68354</xdr:rowOff>
    </xdr:from>
    <xdr:to>
      <xdr:col>22</xdr:col>
      <xdr:colOff>142266</xdr:colOff>
      <xdr:row>70</xdr:row>
      <xdr:rowOff>104954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ED2D2F1E-F167-485A-8A20-C25374555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absolute">
    <xdr:from>
      <xdr:col>22</xdr:col>
      <xdr:colOff>340099</xdr:colOff>
      <xdr:row>62</xdr:row>
      <xdr:rowOff>68354</xdr:rowOff>
    </xdr:from>
    <xdr:to>
      <xdr:col>26</xdr:col>
      <xdr:colOff>66066</xdr:colOff>
      <xdr:row>70</xdr:row>
      <xdr:rowOff>104954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544BED68-17AE-4FF4-8FF6-37FA1408A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absolute">
    <xdr:from>
      <xdr:col>26</xdr:col>
      <xdr:colOff>244849</xdr:colOff>
      <xdr:row>62</xdr:row>
      <xdr:rowOff>58829</xdr:rowOff>
    </xdr:from>
    <xdr:to>
      <xdr:col>29</xdr:col>
      <xdr:colOff>656616</xdr:colOff>
      <xdr:row>70</xdr:row>
      <xdr:rowOff>95429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CCB301A-706E-49D3-9796-76DD109B5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absolute">
    <xdr:from>
      <xdr:col>30</xdr:col>
      <xdr:colOff>149599</xdr:colOff>
      <xdr:row>62</xdr:row>
      <xdr:rowOff>58829</xdr:rowOff>
    </xdr:from>
    <xdr:to>
      <xdr:col>33</xdr:col>
      <xdr:colOff>561366</xdr:colOff>
      <xdr:row>70</xdr:row>
      <xdr:rowOff>95429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C73D7EE-09E7-4006-B741-9308BF9B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absolute">
    <xdr:from>
      <xdr:col>2</xdr:col>
      <xdr:colOff>174812</xdr:colOff>
      <xdr:row>72</xdr:row>
      <xdr:rowOff>70037</xdr:rowOff>
    </xdr:from>
    <xdr:to>
      <xdr:col>6</xdr:col>
      <xdr:colOff>167479</xdr:colOff>
      <xdr:row>80</xdr:row>
      <xdr:rowOff>106637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2EECE8A6-9EF9-4C2F-8278-58DEB8F76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absolute">
    <xdr:from>
      <xdr:col>6</xdr:col>
      <xdr:colOff>365312</xdr:colOff>
      <xdr:row>72</xdr:row>
      <xdr:rowOff>79562</xdr:rowOff>
    </xdr:from>
    <xdr:to>
      <xdr:col>10</xdr:col>
      <xdr:colOff>291304</xdr:colOff>
      <xdr:row>80</xdr:row>
      <xdr:rowOff>116162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46D4658F-AF26-4AA4-8FE0-F62722FFE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absolute">
    <xdr:from>
      <xdr:col>10</xdr:col>
      <xdr:colOff>555812</xdr:colOff>
      <xdr:row>72</xdr:row>
      <xdr:rowOff>89087</xdr:rowOff>
    </xdr:from>
    <xdr:to>
      <xdr:col>14</xdr:col>
      <xdr:colOff>281779</xdr:colOff>
      <xdr:row>80</xdr:row>
      <xdr:rowOff>125687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CE4BF7D0-DF3E-4604-88F1-8B570170D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absolute">
    <xdr:from>
      <xdr:col>14</xdr:col>
      <xdr:colOff>479612</xdr:colOff>
      <xdr:row>72</xdr:row>
      <xdr:rowOff>98612</xdr:rowOff>
    </xdr:from>
    <xdr:to>
      <xdr:col>18</xdr:col>
      <xdr:colOff>205579</xdr:colOff>
      <xdr:row>80</xdr:row>
      <xdr:rowOff>135212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D3200197-5AAC-4BE0-BC96-FDA94E7C3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absolute">
    <xdr:from>
      <xdr:col>2</xdr:col>
      <xdr:colOff>179293</xdr:colOff>
      <xdr:row>41</xdr:row>
      <xdr:rowOff>67235</xdr:rowOff>
    </xdr:from>
    <xdr:to>
      <xdr:col>6</xdr:col>
      <xdr:colOff>155275</xdr:colOff>
      <xdr:row>49</xdr:row>
      <xdr:rowOff>113361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19FF405-6614-4FD1-A2D3-2502B4A81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a Marcela Moreno Clavijo" refreshedDate="45904.452105787037" createdVersion="8" refreshedVersion="8" minRefreshableVersion="3" recordCount="170" xr:uid="{3E80AC68-C76D-4D67-876C-A2258D0BC005}">
  <cacheSource type="worksheet">
    <worksheetSource ref="A1:R1048576" sheet="Matriz_Reporte"/>
  </cacheSource>
  <cacheFields count="18">
    <cacheField name="OBJETIVO ESTRATEGICO" numFmtId="0">
      <sharedItems containsString="0" containsBlank="1" containsNumber="1" containsInteger="1" minValue="1" maxValue="4" count="5">
        <n v="2"/>
        <n v="3"/>
        <n v="1"/>
        <n v="4"/>
        <m/>
      </sharedItems>
    </cacheField>
    <cacheField name="NIVEL DEL INDICADOR" numFmtId="0">
      <sharedItems containsBlank="1"/>
    </cacheField>
    <cacheField name="PERSPECTIVA" numFmtId="0">
      <sharedItems containsBlank="1" count="5">
        <s v="Aprendizaje y Desarrollo"/>
        <s v="Financiera"/>
        <s v="Procesos"/>
        <s v="Cliente"/>
        <m/>
      </sharedItems>
    </cacheField>
    <cacheField name="NOMBRE" numFmtId="0">
      <sharedItems containsBlank="1" count="30">
        <s v="Cubrimiento de planta de personal "/>
        <s v="Rotación de personal"/>
        <s v="Ejecución presupuestal de funcionamiento"/>
        <s v="Ejecución presupuestal de inversión"/>
        <s v="Medición de gestión institucional MIPG-FURAG"/>
        <s v="Cumplimiento del Plan Anual de Adquisiciones"/>
        <s v="Ejecución física de inversión"/>
        <s v="Mercados abiertos"/>
        <s v="Cumplimiento de los proyectos dentro de los programas institucionales objetivo 2"/>
        <s v="Ejecución física programas institucionales (Proyectos) objetivo 2"/>
        <s v="Cumplimiento del POA dentro de los programas institucionales objetivo 2"/>
        <s v="Acciones ejecutadas para ilegalidad y contrabando"/>
        <s v="Porcentaje de recursos de reposición resueltos a favor del Invima"/>
        <s v="Cumplimiento de los proyectos dentro de los programas institucionales objetivo 1"/>
        <s v="Ejecución física programas institucionales (Proyectos) objetivo 1"/>
        <s v="Cumplimiento de los proyectos dentro de los programas institucionales objetivo 4"/>
        <s v="Ejecución física programas institucionales (Proyectos) objetivo 4"/>
        <s v="Cumplimiento del POA dentro de los programas institucionales objetivo 1"/>
        <s v="Cumplimiento del POA dentro de los programas institucionales objetivo 3"/>
        <s v="Cumplimiento del POA dentro de los programas institucionales objetivo 4"/>
        <s v="Nivel de Satisfacción del servicio prestado "/>
        <s v="Ingreso efectivo por cobro persuasivo y/o coactivo"/>
        <m/>
        <s v="Cubrimiento de planta de personal" u="1"/>
        <s v="Nivel de Satisfacción del servicio prestado" u="1"/>
        <s v="Medición de gestión institucional  MIPG-FURAG" u="1"/>
        <s v="Rotación de personal " u="1"/>
        <s v="Cumplimiento del POA dentro de los programas institucionales" u="1"/>
        <s v="Cumplimiento de los proyectos dentro de los programas institucionales" u="1"/>
        <s v="Ejecución física programas institucionales (Proyectos)" u="1"/>
      </sharedItems>
    </cacheField>
    <cacheField name="FORMULA" numFmtId="0">
      <sharedItems containsBlank="1"/>
    </cacheField>
    <cacheField name="OBJETIVO" numFmtId="0">
      <sharedItems containsBlank="1" longText="1"/>
    </cacheField>
    <cacheField name="PERIODICIDAD" numFmtId="0">
      <sharedItems containsBlank="1"/>
    </cacheField>
    <cacheField name="FUENTE" numFmtId="0">
      <sharedItems containsBlank="1"/>
    </cacheField>
    <cacheField name="RESPONSABLE" numFmtId="0">
      <sharedItems containsBlank="1"/>
    </cacheField>
    <cacheField name="Peso" numFmtId="9">
      <sharedItems containsBlank="1" containsMixedTypes="1" containsNumber="1" minValue="0.05" maxValue="0.2"/>
    </cacheField>
    <cacheField name="Peso Objetivo" numFmtId="9">
      <sharedItems containsString="0" containsBlank="1" containsNumber="1" minValue="0.2" maxValue="0.2"/>
    </cacheField>
    <cacheField name="Vigencia" numFmtId="0">
      <sharedItems containsString="0" containsBlank="1" containsNumber="1" containsInteger="1" minValue="2022" maxValue="2026" count="6">
        <n v="2022"/>
        <n v="2023"/>
        <n v="2024"/>
        <n v="2025"/>
        <n v="2026"/>
        <m/>
      </sharedItems>
    </cacheField>
    <cacheField name="Meta" numFmtId="0">
      <sharedItems containsString="0" containsBlank="1" containsNumber="1" minValue="0.15" maxValue="8"/>
    </cacheField>
    <cacheField name="Numerador" numFmtId="0">
      <sharedItems containsString="0" containsBlank="1" containsNumber="1" minValue="0" maxValue="143534872067"/>
    </cacheField>
    <cacheField name="Denominador" numFmtId="0">
      <sharedItems containsString="0" containsBlank="1" containsNumber="1" minValue="1" maxValue="174526595000"/>
    </cacheField>
    <cacheField name="Resultado" numFmtId="0">
      <sharedItems containsString="0" containsBlank="1" containsNumber="1" minValue="0" maxValue="1"/>
    </cacheField>
    <cacheField name="Resultado Ponderado" numFmtId="0">
      <sharedItems containsString="0" containsBlank="1" containsNumber="1" minValue="0" maxValue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a Marcela Moreno Clavijo" refreshedDate="45904.452109259262" createdVersion="8" refreshedVersion="8" minRefreshableVersion="3" recordCount="17" xr:uid="{00BFDEAA-F76D-4900-9A72-98664DAE67AE}">
  <cacheSource type="worksheet">
    <worksheetSource ref="A1:R18" sheet="Matriz_KPI_Adicionales"/>
  </cacheSource>
  <cacheFields count="18">
    <cacheField name="OBJETIVO ESTRATEGICO" numFmtId="0">
      <sharedItems containsNonDate="0" containsString="0" containsBlank="1"/>
    </cacheField>
    <cacheField name="NIVEL DEL INDICADOR" numFmtId="0">
      <sharedItems containsNonDate="0" containsString="0" containsBlank="1"/>
    </cacheField>
    <cacheField name="PERSPECTIVA" numFmtId="0">
      <sharedItems containsNonDate="0" containsString="0" containsBlank="1"/>
    </cacheField>
    <cacheField name="NOMBRE INDICADOR" numFmtId="0">
      <sharedItems count="12">
        <s v="Cobertura de la IVC por enfoque de riesgo"/>
        <s v="Cobertura de la IVC por enfoque de riesgo DCAPPHD"/>
        <s v="Cobertura de la IVC por enfoque de riesgo DDMOT"/>
        <s v="Cumplimiento estándares sanitarios"/>
        <s v="Exportación productos competencia Invima a mercados abiertos"/>
        <s v="Nuevos establecimientos certificados DCAPPHD"/>
        <s v="Nuevos establecimientos certificados DDMOT"/>
        <s v="Nuevos establecimientos certificados DMPB"/>
        <s v="Porcentaje de CIS negados en los procesos de inspeccion sanitaria de importación de productos"/>
        <s v="Recaudo efectivo por cobro de tarifas de los servicios prestados por la entidad"/>
        <s v="Recursos de cooperación asignados al fortalecimiento institucional"/>
        <s v="Variación multas ejecutoriadas"/>
      </sharedItems>
    </cacheField>
    <cacheField name="FORMULA" numFmtId="0">
      <sharedItems containsNonDate="0" containsString="0" containsBlank="1"/>
    </cacheField>
    <cacheField name="OBJETIVO" numFmtId="0">
      <sharedItems containsNonDate="0" containsString="0" containsBlank="1"/>
    </cacheField>
    <cacheField name="PERIODICIDAD" numFmtId="0">
      <sharedItems/>
    </cacheField>
    <cacheField name="FUENTE" numFmtId="0">
      <sharedItems containsNonDate="0" containsString="0" containsBlank="1"/>
    </cacheField>
    <cacheField name="RESPONSABLE" numFmtId="0">
      <sharedItems containsNonDate="0" containsString="0" containsBlank="1"/>
    </cacheField>
    <cacheField name="Peso" numFmtId="0">
      <sharedItems containsNonDate="0" containsString="0" containsBlank="1"/>
    </cacheField>
    <cacheField name="Peso Objetivo" numFmtId="0">
      <sharedItems containsNonDate="0" containsString="0" containsBlank="1"/>
    </cacheField>
    <cacheField name="Vigencia" numFmtId="0">
      <sharedItems containsSemiMixedTypes="0" containsString="0" containsNumber="1" containsInteger="1" minValue="2024" maxValue="2025" count="2">
        <n v="2025"/>
        <n v="2024"/>
      </sharedItems>
    </cacheField>
    <cacheField name="Meta" numFmtId="0">
      <sharedItems containsString="0" containsBlank="1" containsNumber="1" minValue="0.8" maxValue="4845100000"/>
    </cacheField>
    <cacheField name="Numerador" numFmtId="0">
      <sharedItems containsString="0" containsBlank="1" containsNumber="1" minValue="19" maxValue="7252320000"/>
    </cacheField>
    <cacheField name="Denominador" numFmtId="0">
      <sharedItems containsString="0" containsBlank="1" containsNumber="1" containsInteger="1" minValue="22" maxValue="45150"/>
    </cacheField>
    <cacheField name="Resultado" numFmtId="0">
      <sharedItems containsString="0" containsBlank="1" containsNumber="1" minValue="-0.33192412910627223" maxValue="39748164"/>
    </cacheField>
    <cacheField name="Resultado Ponderado" numFmtId="0">
      <sharedItems containsNonDate="0" containsString="0" containsBlank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s v="Operativo"/>
    <x v="0"/>
    <x v="0"/>
    <s v="Numero de personas nombradas/No de personas autorizadas con presupuesto aprobado"/>
    <s v="Determinar el Porcentaje de personas nombradas en la entidad de acuerdo con la planta autorizada"/>
    <s v="Trimestral"/>
    <s v="Grupo de Talento Humano"/>
    <m/>
    <n v="0.05"/>
    <n v="0.2"/>
    <x v="0"/>
    <n v="0.95"/>
    <n v="1171"/>
    <n v="1320"/>
    <n v="0.88712121212121209"/>
    <n v="0.93381180223285487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0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0"/>
    <n v="0.95"/>
    <n v="122280637965"/>
    <n v="135575483000"/>
    <n v="0.9019376900541819"/>
    <n v="0.94940809479387578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0"/>
    <n v="0.85"/>
    <n v="65201163261.57"/>
    <n v="89000000000"/>
    <n v="0.73259734001764043"/>
    <n v="0.86187922355016522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0"/>
    <n v="0.9"/>
    <n v="0.91500000000000004"/>
    <m/>
    <n v="0.915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0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0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0"/>
    <n v="8"/>
    <n v="8"/>
    <n v="8"/>
    <n v="1"/>
    <n v="1"/>
    <m/>
  </r>
  <r>
    <x v="0"/>
    <s v="Operativo"/>
    <x v="0"/>
    <x v="0"/>
    <s v="Numero de personas nombradas/No de personas autorizadas(por decreto)"/>
    <s v="Determinar el Porcentaje de personas nombradas en la entidad de acuerdo con la planta autorizada"/>
    <s v="Trimestral"/>
    <s v="Grupo de Talento Humano"/>
    <m/>
    <n v="0.05"/>
    <n v="0.2"/>
    <x v="1"/>
    <n v="0.95"/>
    <n v="1184"/>
    <n v="1320"/>
    <n v="0.89696969696969697"/>
    <n v="0.94417862838915478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1"/>
    <n v="0.15"/>
    <n v="64"/>
    <n v="1172"/>
    <n v="5.4607508532423209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1"/>
    <n v="0.95"/>
    <n v="133281179584"/>
    <n v="137212017000"/>
    <n v="0.97135209071374562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1"/>
    <n v="0.85"/>
    <n v="71251879033"/>
    <n v="100000000000"/>
    <n v="0.71251879032999998"/>
    <n v="0.83825740038823526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1"/>
    <n v="0.9"/>
    <n v="0.90800000000000003"/>
    <m/>
    <n v="0.90800000000000003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1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1"/>
    <n v="0.85"/>
    <n v="0.9"/>
    <n v="1"/>
    <n v="0.9"/>
    <n v="1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1"/>
    <n v="8"/>
    <n v="8"/>
    <n v="8"/>
    <n v="1"/>
    <n v="1"/>
    <m/>
  </r>
  <r>
    <x v="0"/>
    <s v="Operativo"/>
    <x v="0"/>
    <x v="0"/>
    <s v="Numero de personas nombradas/No de personas autorizadas (por decreto)"/>
    <s v="Determinar el Porcentaje de personas nombradas en la entidad de acuerdo con la planta autorizada"/>
    <s v="Trimestral"/>
    <s v="Grupo de Talento Humano"/>
    <m/>
    <n v="0.05"/>
    <n v="0.2"/>
    <x v="2"/>
    <n v="0.95"/>
    <n v="1172"/>
    <n v="1320"/>
    <n v="0.88787878787878793"/>
    <n v="0.93460925039872422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2"/>
    <n v="0.15"/>
    <n v="82"/>
    <n v="1172"/>
    <n v="6.9965870307167236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2"/>
    <n v="0.95"/>
    <n v="143534872067"/>
    <n v="150751943000"/>
    <n v="0.95212618299055685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2"/>
    <n v="0.85"/>
    <n v="78497100715"/>
    <n v="94135686070"/>
    <n v="0.83387187146677799"/>
    <n v="0.98102573113738589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2"/>
    <n v="0.9"/>
    <n v="0.92400000000000004"/>
    <m/>
    <n v="0.924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2"/>
    <n v="0.9"/>
    <n v="953"/>
    <n v="1173"/>
    <n v="0.81244671781756184"/>
    <n v="0.9027185753528465"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2"/>
    <n v="0.85"/>
    <n v="0.91"/>
    <n v="1"/>
    <n v="0.91"/>
    <n v="1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2"/>
    <n v="0.5"/>
    <n v="0.58823529411764708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m/>
    <m/>
    <n v="0.5"/>
    <n v="0.52631578947368418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4330000000000003"/>
    <n v="0.99294736842105269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2"/>
    <n v="8"/>
    <n v="5"/>
    <n v="8"/>
    <n v="0.625"/>
    <n v="0.625"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3"/>
    <n v="0.95"/>
    <n v="1204"/>
    <n v="1320"/>
    <n v="0.91212121212121211"/>
    <n v="0.96012759170653916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3"/>
    <n v="0.15"/>
    <n v="37"/>
    <n v="1204"/>
    <n v="3.0730897009966777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3"/>
    <n v="0.95"/>
    <n v="64282879404"/>
    <n v="174526595000"/>
    <n v="0.36832712747303642"/>
    <n v="0.38771276576109098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3"/>
    <n v="0.85"/>
    <n v="16245697872"/>
    <n v="60520761562"/>
    <n v="0.2684318150120637"/>
    <n v="0.31580213530831025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3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3"/>
    <n v="0.9"/>
    <n v="447"/>
    <n v="555"/>
    <n v="0.80540540540540539"/>
    <n v="0.89489489489489482"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3"/>
    <n v="0.85"/>
    <n v="0.22"/>
    <m/>
    <n v="0.22"/>
    <n v="0.25882352941176473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3"/>
    <n v="8"/>
    <n v="8"/>
    <n v="8"/>
    <n v="1"/>
    <n v="1"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4"/>
    <n v="0.95"/>
    <m/>
    <m/>
    <m/>
    <m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4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4"/>
    <n v="0.95"/>
    <m/>
    <m/>
    <m/>
    <m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4"/>
    <n v="0.85"/>
    <m/>
    <m/>
    <m/>
    <m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4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4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4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4"/>
    <n v="8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1"/>
    <n v="1"/>
    <n v="639"/>
    <n v="639"/>
    <n v="1"/>
    <n v="1"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2"/>
    <n v="1"/>
    <n v="986"/>
    <n v="986"/>
    <n v="1"/>
    <n v="1"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2"/>
    <n v="0.6"/>
    <n v="75"/>
    <n v="95"/>
    <n v="0.78947368421052633"/>
    <n v="1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21"/>
    <n v="27"/>
    <n v="0.77777777777777779"/>
    <n v="0.91503267973856217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1"/>
    <n v="0.95"/>
    <m/>
    <m/>
    <n v="0.92"/>
    <n v="0.96842105263157907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1"/>
    <n v="4"/>
    <n v="0.25"/>
    <n v="0.29411764705882354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m/>
    <m/>
    <n v="0.96"/>
    <n v="1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0849999999999997"/>
    <n v="0.95631578947368423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89"/>
    <n v="0.93684210526315792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869"/>
    <n v="1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4969999999999999"/>
    <n v="0.99968421052631584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8209999999999997"/>
    <n v="1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89629999999999999"/>
    <n v="0.94347368421052635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6"/>
    <n v="20"/>
    <n v="0.8"/>
    <n v="0.94117647058823539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2"/>
    <n v="0.95"/>
    <m/>
    <m/>
    <n v="0.97"/>
    <n v="1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1"/>
    <n v="1"/>
    <n v="1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m/>
    <m/>
    <n v="1"/>
    <n v="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0"/>
    <n v="0.95"/>
    <n v="357"/>
    <n v="742"/>
    <n v="0.48113207547169812"/>
    <n v="0.5064548162859980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1"/>
    <n v="0.95"/>
    <n v="1009"/>
    <n v="1522"/>
    <n v="0.66294349540078845"/>
    <n v="0.6978352583166194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2"/>
    <n v="0.95"/>
    <n v="2245"/>
    <n v="2889"/>
    <n v="0.77708549671166494"/>
    <n v="0.8179847333806999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3"/>
    <n v="0.95"/>
    <n v="591"/>
    <n v="763"/>
    <n v="0.7745740498034076"/>
    <n v="0.8153411050562186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0"/>
    <n v="2"/>
    <n v="0"/>
    <n v="0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"/>
    <n v="0.94736842105263164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m/>
    <m/>
    <n v="0.66"/>
    <n v="0.69473684210526321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2"/>
    <n v="1"/>
    <n v="8404593339.9300003"/>
    <n v="8405343339.9899998"/>
    <n v="0.99991077103817627"/>
    <n v="0.99991077103817627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1"/>
    <n v="1"/>
    <n v="7522168000"/>
    <n v="8816000000"/>
    <n v="0.8532404718693285"/>
    <n v="0.8532404718693285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4"/>
    <n v="0.95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0"/>
    <n v="1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3"/>
    <n v="1"/>
    <n v="86"/>
    <n v="86"/>
    <n v="1"/>
    <n v="1"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4"/>
    <n v="1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n v="17"/>
    <n v="23"/>
    <n v="0.73913043478260865"/>
    <n v="0.86956521739130432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n v="1"/>
    <n v="3"/>
    <n v="0.33333333333333331"/>
    <n v="0.39215686274509803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4839"/>
    <m/>
    <n v="0.4839"/>
    <n v="0.50936842105263158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48256828524146717"/>
    <m/>
    <n v="0.48256828524146717"/>
    <n v="0.50796661604364968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41474361790521042"/>
    <m/>
    <n v="0.41474361790521042"/>
    <n v="0.43657222937390572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37189349497620161"/>
    <m/>
    <n v="0.37189349497620161"/>
    <n v="0.39146683681705435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0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3"/>
    <n v="0.95"/>
    <n v="0.48"/>
    <m/>
    <n v="0.48"/>
    <n v="0.50526315789473686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4"/>
    <n v="0.95"/>
    <m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m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n v="0.54"/>
    <m/>
    <n v="0.54"/>
    <n v="0.56842105263157905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0"/>
    <n v="1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n v="0.05"/>
    <n v="0.2"/>
    <x v="3"/>
    <n v="1"/>
    <n v="3364492734"/>
    <n v="8000000000"/>
    <n v="0.42056159175000002"/>
    <n v="0.42056159175000002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4"/>
    <n v="1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0"/>
    <n v="0.6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1"/>
    <n v="0.6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3"/>
    <n v="0.6"/>
    <n v="68"/>
    <n v="89"/>
    <n v="0.7640449438202247"/>
    <n v="1"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4"/>
    <n v="0.6"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  <r>
    <x v="4"/>
    <m/>
    <x v="4"/>
    <x v="22"/>
    <m/>
    <m/>
    <m/>
    <m/>
    <m/>
    <m/>
    <m/>
    <x v="5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m/>
    <m/>
    <m/>
    <x v="0"/>
    <m/>
    <m/>
    <s v="Semestral"/>
    <m/>
    <m/>
    <m/>
    <m/>
    <x v="0"/>
    <n v="0.8"/>
    <m/>
    <m/>
    <m/>
    <m/>
    <m/>
  </r>
  <r>
    <m/>
    <m/>
    <m/>
    <x v="1"/>
    <m/>
    <m/>
    <s v="Trimestral"/>
    <m/>
    <m/>
    <m/>
    <m/>
    <x v="0"/>
    <m/>
    <n v="21"/>
    <n v="11514"/>
    <n v="1.8238665971860343E-3"/>
    <m/>
    <m/>
  </r>
  <r>
    <m/>
    <m/>
    <m/>
    <x v="2"/>
    <m/>
    <m/>
    <s v="Trimestral"/>
    <m/>
    <m/>
    <m/>
    <m/>
    <x v="1"/>
    <n v="0.91"/>
    <n v="25"/>
    <n v="32"/>
    <n v="0.78125"/>
    <m/>
    <m/>
  </r>
  <r>
    <m/>
    <m/>
    <m/>
    <x v="2"/>
    <m/>
    <m/>
    <s v="Trimestral"/>
    <m/>
    <m/>
    <m/>
    <m/>
    <x v="0"/>
    <n v="0.91"/>
    <n v="19"/>
    <n v="22"/>
    <n v="0.86363636363636365"/>
    <m/>
    <m/>
  </r>
  <r>
    <m/>
    <m/>
    <m/>
    <x v="3"/>
    <m/>
    <m/>
    <s v="Trimestral"/>
    <m/>
    <m/>
    <m/>
    <m/>
    <x v="0"/>
    <m/>
    <m/>
    <m/>
    <m/>
    <m/>
    <m/>
  </r>
  <r>
    <m/>
    <m/>
    <m/>
    <x v="4"/>
    <m/>
    <m/>
    <s v="Semestral"/>
    <m/>
    <m/>
    <m/>
    <m/>
    <x v="0"/>
    <m/>
    <n v="39748164"/>
    <m/>
    <n v="39748164"/>
    <m/>
    <m/>
  </r>
  <r>
    <m/>
    <m/>
    <m/>
    <x v="5"/>
    <m/>
    <m/>
    <s v="Trimestral"/>
    <m/>
    <m/>
    <m/>
    <m/>
    <x v="1"/>
    <m/>
    <n v="97"/>
    <m/>
    <n v="97"/>
    <m/>
    <m/>
  </r>
  <r>
    <m/>
    <m/>
    <m/>
    <x v="5"/>
    <m/>
    <m/>
    <s v="Trimestral"/>
    <m/>
    <m/>
    <m/>
    <m/>
    <x v="0"/>
    <m/>
    <n v="33"/>
    <m/>
    <n v="33"/>
    <m/>
    <m/>
  </r>
  <r>
    <m/>
    <m/>
    <m/>
    <x v="6"/>
    <m/>
    <m/>
    <s v="Trimestral"/>
    <m/>
    <m/>
    <m/>
    <m/>
    <x v="1"/>
    <m/>
    <n v="123"/>
    <m/>
    <n v="123"/>
    <m/>
    <m/>
  </r>
  <r>
    <m/>
    <m/>
    <m/>
    <x v="6"/>
    <m/>
    <m/>
    <s v="Trimestral"/>
    <m/>
    <m/>
    <m/>
    <m/>
    <x v="0"/>
    <m/>
    <n v="67"/>
    <m/>
    <n v="67"/>
    <m/>
    <m/>
  </r>
  <r>
    <m/>
    <m/>
    <m/>
    <x v="7"/>
    <m/>
    <m/>
    <s v="Trimestral"/>
    <m/>
    <m/>
    <m/>
    <m/>
    <x v="0"/>
    <m/>
    <m/>
    <m/>
    <m/>
    <m/>
    <m/>
  </r>
  <r>
    <m/>
    <m/>
    <m/>
    <x v="8"/>
    <m/>
    <m/>
    <s v="Trimestral"/>
    <m/>
    <m/>
    <m/>
    <m/>
    <x v="1"/>
    <m/>
    <n v="114"/>
    <n v="45150"/>
    <n v="2.5249169435215945E-3"/>
    <m/>
    <m/>
  </r>
  <r>
    <m/>
    <m/>
    <m/>
    <x v="8"/>
    <m/>
    <m/>
    <s v="Trimestral"/>
    <m/>
    <m/>
    <m/>
    <m/>
    <x v="0"/>
    <m/>
    <n v="59"/>
    <n v="30228"/>
    <n v="1.9518327378589388E-3"/>
    <m/>
    <m/>
  </r>
  <r>
    <m/>
    <m/>
    <m/>
    <x v="9"/>
    <m/>
    <m/>
    <s v="Trimestral"/>
    <m/>
    <m/>
    <m/>
    <m/>
    <x v="0"/>
    <n v="199236"/>
    <n v="102961.37"/>
    <m/>
    <n v="0.51678095324138207"/>
    <m/>
    <m/>
  </r>
  <r>
    <m/>
    <m/>
    <m/>
    <x v="10"/>
    <m/>
    <m/>
    <s v="Anual"/>
    <m/>
    <m/>
    <m/>
    <m/>
    <x v="0"/>
    <m/>
    <m/>
    <m/>
    <m/>
    <m/>
    <m/>
  </r>
  <r>
    <m/>
    <m/>
    <m/>
    <x v="11"/>
    <m/>
    <m/>
    <s v="Semestral"/>
    <m/>
    <m/>
    <m/>
    <m/>
    <x v="1"/>
    <n v="4845100000"/>
    <n v="7252320000"/>
    <m/>
    <n v="-0.33192412910627223"/>
    <m/>
    <m/>
  </r>
  <r>
    <m/>
    <m/>
    <m/>
    <x v="11"/>
    <m/>
    <m/>
    <s v="Semestral"/>
    <m/>
    <m/>
    <m/>
    <m/>
    <x v="0"/>
    <n v="3283319392"/>
    <n v="2113800000"/>
    <m/>
    <n v="0.5532781682278360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C2A248-0FAB-4A81-90EE-D9571F2ABFD5}" name="TablaDinámica23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84:C19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6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16">
      <pivotArea collapsedLevelsAreSubtotals="1" fieldPosition="0">
        <references count="1">
          <reference field="11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10992F-CC96-4DEC-A84B-0513B37E8EF1}" name="TablaDinámica25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94:B29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1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DAC281-4A4F-44C5-A07F-2B7A972B6A02}" name="TablaDinámica30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31:B334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6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C26A6D-42E6-4319-87E6-9B3386E4A7A2}" name="TablaDinámica36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68:B37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11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BDE97E-F8E8-4697-8F15-7D6948697718}" name="TablaDinámica4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64:C7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8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38">
      <pivotArea collapsedLevelsAreSubtotals="1" fieldPosition="0">
        <references count="1">
          <reference field="11" count="1">
            <x v="0"/>
          </reference>
        </references>
      </pivotArea>
    </format>
    <format dxfId="37">
      <pivotArea outline="0" fieldPosition="0">
        <references count="1">
          <reference field="4294967294" count="1">
            <x v="1"/>
          </reference>
        </references>
      </pivotArea>
    </format>
    <format dxfId="3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D87668-AFA4-46A9-A3BD-D49D618A3CC2}" name="TablaDinámica24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96:C20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1">
      <pivotArea collapsedLevelsAreSubtotals="1" fieldPosition="0">
        <references count="1">
          <reference field="11" count="1">
            <x v="0"/>
          </reference>
        </references>
      </pivotArea>
    </format>
    <format dxfId="40">
      <pivotArea outline="0" fieldPosition="0">
        <references count="1">
          <reference field="4294967294" count="1">
            <x v="1"/>
          </reference>
        </references>
      </pivotArea>
    </format>
    <format dxfId="3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80AFE5-474C-4A7C-B1AB-8ABBD1EBF9E0}" name="TablaDinámica1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:C1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4" hier="-1"/>
    <pageField fld="3" item="14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4">
      <pivotArea collapsedLevelsAreSubtotals="1" fieldPosition="0">
        <references count="1">
          <reference field="11" count="1">
            <x v="0"/>
          </reference>
        </references>
      </pivotArea>
    </format>
    <format dxfId="43">
      <pivotArea outline="0" fieldPosition="0">
        <references count="1">
          <reference field="4294967294" count="1">
            <x v="1"/>
          </reference>
        </references>
      </pivotArea>
    </format>
    <format dxfId="4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E8A637-D31B-4225-956E-B1901EA7D808}" name="TablaDinámica27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09:B31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3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7E16D-3AE1-4ADD-9026-DCFBB3DD60EB}" name="TablaDinámica8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24:C13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7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48">
      <pivotArea collapsedLevelsAreSubtotals="1" fieldPosition="0">
        <references count="1">
          <reference field="11" count="1">
            <x v="0"/>
          </reference>
        </references>
      </pivotArea>
    </format>
    <format dxfId="47">
      <pivotArea outline="0" fieldPosition="0">
        <references count="1">
          <reference field="4294967294" count="1">
            <x v="1"/>
          </reference>
        </references>
      </pivotArea>
    </format>
    <format dxfId="46">
      <pivotArea outline="0" fieldPosition="0">
        <references count="1">
          <reference field="4294967294" count="1">
            <x v="0"/>
          </reference>
        </references>
      </pivotArea>
    </format>
    <format dxfId="45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2AB372-9B13-4555-A8D5-0789BBF5341E}" name="TablaDinámica21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36:C14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3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52">
      <pivotArea collapsedLevelsAreSubtotals="1" fieldPosition="0">
        <references count="1">
          <reference field="11" count="1">
            <x v="0"/>
          </reference>
        </references>
      </pivotArea>
    </format>
    <format dxfId="51">
      <pivotArea outline="0" fieldPosition="0">
        <references count="1">
          <reference field="4294967294" count="1">
            <x v="1"/>
          </reference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4EC68-21C7-456C-8FD7-775FDE503D34}" name="TablaDinámica15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87:B289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0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A3E51-1474-417C-B050-468C5972C6E7}" name="TablaDinámica5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76:C8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19">
      <pivotArea collapsedLevelsAreSubtotals="1" fieldPosition="0">
        <references count="1">
          <reference field="11" count="1">
            <x v="0"/>
          </reference>
        </references>
      </pivotArea>
    </format>
    <format dxfId="18">
      <pivotArea outline="0" fieldPosition="0">
        <references count="1">
          <reference field="4294967294" count="1">
            <x v="1"/>
          </reference>
        </references>
      </pivotArea>
    </format>
    <format dxfId="1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250047-A0D8-407E-B896-5602258B5D50}" name="TablaDinámica6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6:C2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7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55">
      <pivotArea collapsedLevelsAreSubtotals="1" fieldPosition="0">
        <references count="1">
          <reference field="11" count="1">
            <x v="0"/>
          </reference>
        </references>
      </pivotArea>
    </format>
    <format dxfId="54">
      <pivotArea outline="0" fieldPosition="0">
        <references count="1">
          <reference field="4294967294" count="1">
            <x v="1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07AB25-5144-41B4-9DF6-442FC5DE29A0}" name="TablaDinámica35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61:B363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10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8CCCBA-65FE-4B3E-9317-183DCA3164A1}" name="TablaDinámica31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39:B34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7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EFA51B-656A-4539-8760-BFDE5C644270}" name="TablaDinámica18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32:C23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58">
      <pivotArea collapsedLevelsAreSubtotals="1" fieldPosition="0">
        <references count="1">
          <reference field="11" count="1">
            <x v="0"/>
          </reference>
        </references>
      </pivotArea>
    </format>
    <format dxfId="57">
      <pivotArea outline="0" fieldPosition="0">
        <references count="1">
          <reference field="4294967294" count="1">
            <x v="1"/>
          </reference>
        </references>
      </pivotArea>
    </format>
    <format dxfId="5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839B09-73E3-489B-B5BA-64FBEFFB28F0}" name="TablaDinámica19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60:C26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3" item="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61">
      <pivotArea collapsedLevelsAreSubtotals="1" fieldPosition="0">
        <references count="1">
          <reference field="11" count="1">
            <x v="0"/>
          </reference>
        </references>
      </pivotArea>
    </format>
    <format dxfId="60">
      <pivotArea outline="0" fieldPosition="0">
        <references count="1">
          <reference field="4294967294" count="1">
            <x v="1"/>
          </reference>
        </references>
      </pivotArea>
    </format>
    <format dxfId="5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E1D41-20AE-49E4-89E7-A144AC19B315}" name="TablaDinámica34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54:B35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9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4F418-08A2-47AC-BF8D-2F829EF38017}" name="TablaDinámica10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52:C5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0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64">
      <pivotArea collapsedLevelsAreSubtotals="1" fieldPosition="0">
        <references count="1">
          <reference field="11" count="1">
            <x v="0"/>
          </reference>
        </references>
      </pivotArea>
    </format>
    <format dxfId="63">
      <pivotArea outline="0" fieldPosition="0">
        <references count="1">
          <reference field="4294967294" count="1">
            <x v="1"/>
          </reference>
        </references>
      </pivotArea>
    </format>
    <format dxfId="6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B7636-08DA-4C4C-AE7E-5C38C9D4B965}" name="TablaDinámica28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16:B318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4" hier="-1"/>
  </pageFields>
  <dataFields count="1">
    <dataField name="Promedio de Resultado" fld="15" subtotal="average" baseField="11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09154C-798F-4D0C-86DC-555A5C55F87C}" name="TablaDinámica13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60:C16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67">
      <pivotArea collapsedLevelsAreSubtotals="1" fieldPosition="0">
        <references count="1">
          <reference field="11" count="1">
            <x v="0"/>
          </reference>
        </references>
      </pivotArea>
    </format>
    <format dxfId="66">
      <pivotArea outline="0" fieldPosition="0">
        <references count="1">
          <reference field="4294967294" count="1">
            <x v="1"/>
          </reference>
        </references>
      </pivotArea>
    </format>
    <format dxfId="6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70648-21FD-45AE-BA52-9F797EDC970E}" name="TablaDinámica17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20:C22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0" hier="-1"/>
  </pageFields>
  <dataFields count="2">
    <dataField name="Suma de Numerador" fld="13" baseField="0" baseItem="0"/>
    <dataField name="Promedio de Meta" fld="12" subtotal="average" baseField="0" baseItem="0" numFmtId="1"/>
  </dataFields>
  <formats count="2">
    <format dxfId="69">
      <pivotArea collapsedLevelsAreSubtotals="1" fieldPosition="0">
        <references count="1">
          <reference field="11" count="1">
            <x v="0"/>
          </reference>
        </references>
      </pivotArea>
    </format>
    <format dxfId="6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B4E23D-1F47-45BD-9297-8BA8A6CCD4DF}" name="TablaDinámica26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01:B304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2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4E3588-32A5-4BE5-A0E2-822D8301A1D5}" name="TablaDinámica9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8:C3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8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2">
      <pivotArea collapsedLevelsAreSubtotals="1" fieldPosition="0">
        <references count="1">
          <reference field="11" count="1">
            <x v="0"/>
          </reference>
        </references>
      </pivotArea>
    </format>
    <format dxfId="71">
      <pivotArea outline="0" fieldPosition="0">
        <references count="1">
          <reference field="4294967294" count="1">
            <x v="1"/>
          </reference>
        </references>
      </pivotArea>
    </format>
    <format dxfId="7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E5178-C1AD-4331-8BD8-792DA39638EA}" name="TablaDinámica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0:C4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2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5">
      <pivotArea collapsedLevelsAreSubtotals="1" fieldPosition="0">
        <references count="1">
          <reference field="11" count="1">
            <x v="0"/>
          </reference>
        </references>
      </pivotArea>
    </format>
    <format dxfId="74">
      <pivotArea outline="0" fieldPosition="0">
        <references count="1">
          <reference field="4294967294" count="1">
            <x v="1"/>
          </reference>
        </references>
      </pivotArea>
    </format>
    <format dxfId="7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7F3ED-6C8E-4386-AD41-0735A56E6F03}" name="TablaDinámica7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88:C9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0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8">
      <pivotArea collapsedLevelsAreSubtotals="1" fieldPosition="0">
        <references count="1">
          <reference field="11" count="1">
            <x v="0"/>
          </reference>
        </references>
      </pivotArea>
    </format>
    <format dxfId="77">
      <pivotArea outline="0" fieldPosition="0">
        <references count="1">
          <reference field="4294967294" count="1">
            <x v="1"/>
          </reference>
        </references>
      </pivotArea>
    </format>
    <format dxfId="7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97FBB-F5D1-4D41-9CF3-5C0F26B630F3}" name="TablaDinámica32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46:B349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8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F914A-83B5-4AA9-A562-F1CCA94ADEB1}" name="TablaDinámica16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08:C21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0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81">
      <pivotArea collapsedLevelsAreSubtotals="1" fieldPosition="0">
        <references count="1">
          <reference field="11" count="1">
            <x v="0"/>
          </reference>
        </references>
      </pivotArea>
    </format>
    <format dxfId="80">
      <pivotArea outline="0" fieldPosition="0">
        <references count="1">
          <reference field="4294967294" count="1">
            <x v="1"/>
          </reference>
        </references>
      </pivotArea>
    </format>
    <format dxfId="7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AE1B82-050A-4027-820A-56CD398BF7B8}" name="TablaDinámica11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00:C10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3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84">
      <pivotArea collapsedLevelsAreSubtotals="1" fieldPosition="0">
        <references count="1">
          <reference field="11" count="1">
            <x v="0"/>
          </reference>
        </references>
      </pivotArea>
    </format>
    <format dxfId="83">
      <pivotArea outline="0" fieldPosition="0">
        <references count="1">
          <reference field="4294967294" count="1">
            <x v="1"/>
          </reference>
        </references>
      </pivotArea>
    </format>
    <format dxfId="8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964ECD-1210-4CBC-AA68-A32827558F28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2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8">
    <i>
      <x/>
    </i>
    <i>
      <x v="11"/>
    </i>
    <i>
      <x v="14"/>
    </i>
    <i>
      <x v="18"/>
    </i>
    <i>
      <x v="19"/>
    </i>
    <i>
      <x v="22"/>
    </i>
    <i>
      <x v="25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0" hier="-1"/>
  </pageFields>
  <dataFields count="1">
    <dataField name="Promedio de Resultado Ponderado" fld="16" subtotal="average" baseField="0" baseItem="0" numFmtId="164"/>
  </dataFields>
  <formats count="8">
    <format dxfId="12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2"/>
          </reference>
        </references>
      </pivotArea>
    </format>
    <format dxfId="9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3"/>
          </reference>
        </references>
      </pivotArea>
    </format>
    <format dxfId="8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2"/>
          </reference>
        </references>
      </pivotArea>
    </format>
    <format dxfId="5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FA7A9-EB08-4DC5-8B83-8A62B496F058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E52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4">
    <i>
      <x v="20"/>
    </i>
    <i>
      <x v="21"/>
    </i>
    <i>
      <x v="2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3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2D20C4-389A-4977-8ECB-0D7CF3EFEE86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7:E41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3">
    <i>
      <x v="10"/>
    </i>
    <i>
      <x v="23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2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12D160-B5C6-40D2-A96C-1409A6E7EBAA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9:E31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 sortType="ascending">
      <items count="31">
        <item x="11"/>
        <item m="1" x="23"/>
        <item x="0"/>
        <item m="1" x="28"/>
        <item x="13"/>
        <item x="8"/>
        <item x="15"/>
        <item x="5"/>
        <item m="1" x="27"/>
        <item x="17"/>
        <item x="10"/>
        <item x="18"/>
        <item x="19"/>
        <item x="6"/>
        <item m="1" x="29"/>
        <item x="14"/>
        <item x="9"/>
        <item x="16"/>
        <item x="2"/>
        <item x="3"/>
        <item x="21"/>
        <item m="1" x="25"/>
        <item x="4"/>
        <item x="7"/>
        <item m="1" x="24"/>
        <item x="20"/>
        <item x="12"/>
        <item x="1"/>
        <item m="1" x="26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11">
    <i>
      <x v="2"/>
    </i>
    <i>
      <x v="5"/>
    </i>
    <i>
      <x v="7"/>
    </i>
    <i>
      <x v="10"/>
    </i>
    <i>
      <x v="13"/>
    </i>
    <i>
      <x v="16"/>
    </i>
    <i>
      <x v="18"/>
    </i>
    <i>
      <x v="19"/>
    </i>
    <i>
      <x v="22"/>
    </i>
    <i>
      <x v="27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1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F1955-B7A2-4E0F-9B9B-B8F026B28A8E}" name="TablaDinámica2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48:C15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4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23">
      <pivotArea collapsedLevelsAreSubtotals="1" fieldPosition="0">
        <references count="1">
          <reference field="11" count="1">
            <x v="0"/>
          </reference>
        </references>
      </pivotArea>
    </format>
    <format dxfId="22">
      <pivotArea outline="0" fieldPosition="0">
        <references count="1">
          <reference field="4294967294" count="1">
            <x v="1"/>
          </reference>
        </references>
      </pivotArea>
    </format>
    <format dxfId="21">
      <pivotArea outline="0" fieldPosition="0">
        <references count="1">
          <reference field="4294967294" count="1">
            <x v="0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C65B3-1314-4BA3-BD29-E2215C2530A5}" name="TablaDinámica8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4:E48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3">
    <i>
      <x v="1"/>
    </i>
    <i>
      <x v="28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0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9D8EB2-D0CB-4D5C-B5DA-C9683F11EE79}" name="TablaDinámica7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1:E39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 sortType="ascending">
      <items count="31">
        <item x="11"/>
        <item m="1" x="23"/>
        <item x="0"/>
        <item m="1" x="28"/>
        <item x="13"/>
        <item x="8"/>
        <item x="15"/>
        <item x="5"/>
        <item m="1" x="27"/>
        <item x="17"/>
        <item x="10"/>
        <item x="18"/>
        <item x="19"/>
        <item x="6"/>
        <item m="1" x="29"/>
        <item x="14"/>
        <item x="9"/>
        <item x="16"/>
        <item x="2"/>
        <item x="3"/>
        <item x="21"/>
        <item m="1" x="25"/>
        <item x="4"/>
        <item x="7"/>
        <item m="1" x="24"/>
        <item x="20"/>
        <item x="12"/>
        <item x="1"/>
        <item m="1" x="26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17">
    <i>
      <x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22"/>
    </i>
    <i>
      <x v="23"/>
    </i>
    <i>
      <x v="26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2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51AE78-61F7-403D-9EA6-B69E4C6FD9E2}" name="TablaDinámica6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A11:E16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4">
    <i>
      <x v="7"/>
    </i>
    <i>
      <x v="8"/>
    </i>
    <i>
      <x v="25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1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AD6783-E250-45C4-925D-593EDC33753A}" name="TablaDinámica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A3:E6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2">
    <i>
      <x v="1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4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170B48-836B-4F6B-954F-EACD3A4A9F69}" name="TablaDinámica20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72:C27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3" item="28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26">
      <pivotArea collapsedLevelsAreSubtotals="1" fieldPosition="0">
        <references count="1">
          <reference field="11" count="1">
            <x v="0"/>
          </reference>
        </references>
      </pivotArea>
    </format>
    <format dxfId="25">
      <pivotArea outline="0" fieldPosition="0">
        <references count="1">
          <reference field="4294967294" count="1">
            <x v="1"/>
          </reference>
        </references>
      </pivotArea>
    </format>
    <format dxfId="2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25205-002A-4DDC-8AD6-FCEDC1FD9404}" name="TablaDinámica3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45:C251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6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29">
      <pivotArea collapsedLevelsAreSubtotals="1" fieldPosition="0">
        <references count="1">
          <reference field="11" count="1">
            <x v="0"/>
          </reference>
        </references>
      </pivotArea>
    </format>
    <format dxfId="28">
      <pivotArea outline="0" fieldPosition="0">
        <references count="1">
          <reference field="4294967294" count="1">
            <x v="1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3B3D0-60E5-4725-810E-FD2701A7636E}" name="TablaDinámica29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23:B32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5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82365-D8FD-495C-8903-CA2BB862B521}" name="TablaDinámica1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12:C11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2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32">
      <pivotArea collapsedLevelsAreSubtotals="1" fieldPosition="0">
        <references count="1">
          <reference field="11" count="1">
            <x v="0"/>
          </reference>
        </references>
      </pivotArea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59578-2E6B-4925-9602-A21DDE76967D}" name="TablaDinámica14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72:C17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1">
        <item x="11"/>
        <item x="0"/>
        <item m="1" x="28"/>
        <item x="5"/>
        <item m="1" x="27"/>
        <item x="6"/>
        <item m="1" x="29"/>
        <item x="2"/>
        <item x="3"/>
        <item m="1" x="25"/>
        <item x="7"/>
        <item x="12"/>
        <item m="1" x="26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3"/>
        <item x="1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9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35">
      <pivotArea collapsedLevelsAreSubtotals="1" fieldPosition="0">
        <references count="1">
          <reference field="11" count="1">
            <x v="0"/>
          </reference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2.xml"/><Relationship Id="rId2" Type="http://schemas.openxmlformats.org/officeDocument/2006/relationships/pivotTable" Target="../pivotTables/pivotTable41.xml"/><Relationship Id="rId1" Type="http://schemas.openxmlformats.org/officeDocument/2006/relationships/pivotTable" Target="../pivotTables/pivotTable40.xml"/><Relationship Id="rId4" Type="http://schemas.openxmlformats.org/officeDocument/2006/relationships/pivotTable" Target="../pivotTables/pivotTable4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printerSettings" Target="../printerSettings/printerSettings6.bin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8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8.xml"/><Relationship Id="rId2" Type="http://schemas.openxmlformats.org/officeDocument/2006/relationships/pivotTable" Target="../pivotTables/pivotTable37.xml"/><Relationship Id="rId1" Type="http://schemas.openxmlformats.org/officeDocument/2006/relationships/pivotTable" Target="../pivotTables/pivotTable36.xml"/><Relationship Id="rId4" Type="http://schemas.openxmlformats.org/officeDocument/2006/relationships/pivotTable" Target="../pivotTables/pivot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A2" sqref="A2:E2"/>
    </sheetView>
  </sheetViews>
  <sheetFormatPr baseColWidth="10" defaultColWidth="12" defaultRowHeight="16.5" x14ac:dyDescent="0.3"/>
  <cols>
    <col min="1" max="4" width="12" style="77"/>
    <col min="5" max="5" width="36.33203125" style="77" customWidth="1"/>
    <col min="6" max="16384" width="12" style="77"/>
  </cols>
  <sheetData>
    <row r="1" spans="1:14" x14ac:dyDescent="0.3">
      <c r="A1" s="309" t="s">
        <v>0</v>
      </c>
      <c r="B1" s="309"/>
      <c r="C1" s="309"/>
      <c r="D1" s="309"/>
      <c r="E1" s="309"/>
      <c r="F1" s="76"/>
      <c r="G1" s="76"/>
      <c r="H1" s="76"/>
      <c r="I1" s="76"/>
      <c r="J1" s="76"/>
      <c r="K1" s="76"/>
      <c r="L1" s="76"/>
      <c r="M1" s="76"/>
      <c r="N1" s="76"/>
    </row>
    <row r="2" spans="1:14" ht="36.75" customHeight="1" x14ac:dyDescent="0.3">
      <c r="A2" s="310" t="s">
        <v>1</v>
      </c>
      <c r="B2" s="310"/>
      <c r="C2" s="310"/>
      <c r="D2" s="310"/>
      <c r="E2" s="310"/>
    </row>
    <row r="3" spans="1:14" x14ac:dyDescent="0.3">
      <c r="A3" s="78">
        <v>1</v>
      </c>
      <c r="B3" s="308" t="s">
        <v>2</v>
      </c>
      <c r="C3" s="308"/>
      <c r="D3" s="308"/>
      <c r="E3" s="308"/>
    </row>
    <row r="4" spans="1:14" x14ac:dyDescent="0.3">
      <c r="A4" s="78">
        <v>2</v>
      </c>
      <c r="B4" s="308" t="s">
        <v>3</v>
      </c>
      <c r="C4" s="308"/>
      <c r="D4" s="308"/>
      <c r="E4" s="308"/>
    </row>
    <row r="5" spans="1:14" x14ac:dyDescent="0.3">
      <c r="A5" s="78">
        <v>3</v>
      </c>
      <c r="B5" s="308" t="s">
        <v>4</v>
      </c>
      <c r="C5" s="308"/>
      <c r="D5" s="308"/>
      <c r="E5" s="308"/>
    </row>
    <row r="6" spans="1:14" x14ac:dyDescent="0.3">
      <c r="A6" s="78">
        <v>4</v>
      </c>
      <c r="B6" s="308" t="s">
        <v>5</v>
      </c>
      <c r="C6" s="308"/>
      <c r="D6" s="308"/>
      <c r="E6" s="308"/>
    </row>
    <row r="7" spans="1:14" x14ac:dyDescent="0.3">
      <c r="A7" s="78">
        <v>5</v>
      </c>
      <c r="B7" s="308" t="s">
        <v>6</v>
      </c>
      <c r="C7" s="308"/>
      <c r="D7" s="308"/>
      <c r="E7" s="308"/>
    </row>
    <row r="8" spans="1:14" x14ac:dyDescent="0.3">
      <c r="A8" s="78">
        <v>5</v>
      </c>
      <c r="B8" s="308" t="s">
        <v>7</v>
      </c>
      <c r="C8" s="308"/>
      <c r="D8" s="308"/>
      <c r="E8" s="308"/>
    </row>
    <row r="9" spans="1:14" x14ac:dyDescent="0.3">
      <c r="A9" s="78">
        <v>6</v>
      </c>
      <c r="B9" s="308" t="s">
        <v>8</v>
      </c>
      <c r="C9" s="308"/>
      <c r="D9" s="308"/>
      <c r="E9" s="308"/>
    </row>
    <row r="10" spans="1:14" x14ac:dyDescent="0.3">
      <c r="A10" s="78">
        <v>7</v>
      </c>
      <c r="B10" s="308" t="s">
        <v>9</v>
      </c>
      <c r="C10" s="308"/>
      <c r="D10" s="308"/>
      <c r="E10" s="308"/>
    </row>
    <row r="11" spans="1:14" x14ac:dyDescent="0.3">
      <c r="A11" s="78">
        <v>8</v>
      </c>
      <c r="B11" s="308" t="s">
        <v>10</v>
      </c>
      <c r="C11" s="308"/>
      <c r="D11" s="308"/>
      <c r="E11" s="308"/>
    </row>
  </sheetData>
  <mergeCells count="11">
    <mergeCell ref="B7:E7"/>
    <mergeCell ref="B8:E8"/>
    <mergeCell ref="B9:E9"/>
    <mergeCell ref="B10:E10"/>
    <mergeCell ref="B11:E11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F67F-5A4E-46ED-A619-AD9F8C029D10}">
  <dimension ref="A1:H48"/>
  <sheetViews>
    <sheetView workbookViewId="0">
      <selection activeCell="G6" sqref="G6"/>
    </sheetView>
  </sheetViews>
  <sheetFormatPr baseColWidth="10" defaultColWidth="12" defaultRowHeight="12.75" x14ac:dyDescent="0.2"/>
  <cols>
    <col min="1" max="1" width="41.5" bestFit="1" customWidth="1"/>
    <col min="2" max="2" width="23" bestFit="1" customWidth="1"/>
    <col min="3" max="3" width="9.1640625" customWidth="1"/>
    <col min="4" max="4" width="10.1640625" customWidth="1"/>
    <col min="5" max="5" width="12.5" bestFit="1" customWidth="1"/>
    <col min="6" max="6" width="5" bestFit="1" customWidth="1"/>
    <col min="7" max="7" width="10.5" bestFit="1" customWidth="1"/>
    <col min="8" max="8" width="12.1640625" bestFit="1" customWidth="1"/>
  </cols>
  <sheetData>
    <row r="1" spans="1:8" x14ac:dyDescent="0.2">
      <c r="A1" s="11" t="s">
        <v>60</v>
      </c>
      <c r="B1" t="s">
        <v>136</v>
      </c>
    </row>
    <row r="3" spans="1:8" x14ac:dyDescent="0.2">
      <c r="A3" s="11" t="s">
        <v>179</v>
      </c>
      <c r="B3" s="11" t="s">
        <v>180</v>
      </c>
    </row>
    <row r="4" spans="1:8" x14ac:dyDescent="0.2">
      <c r="A4" s="11" t="s">
        <v>165</v>
      </c>
      <c r="B4">
        <v>2023</v>
      </c>
      <c r="C4">
        <v>2024</v>
      </c>
      <c r="D4">
        <v>2025</v>
      </c>
      <c r="E4" t="s">
        <v>168</v>
      </c>
    </row>
    <row r="5" spans="1:8" x14ac:dyDescent="0.2">
      <c r="A5" s="22" t="s">
        <v>46</v>
      </c>
      <c r="B5" s="179">
        <v>0.69783525831661941</v>
      </c>
      <c r="C5" s="179">
        <v>0.81798473338069999</v>
      </c>
      <c r="D5" s="179">
        <v>0.8153411050562186</v>
      </c>
      <c r="E5" s="179">
        <v>0.77705369891784593</v>
      </c>
      <c r="G5" s="303"/>
    </row>
    <row r="6" spans="1:8" x14ac:dyDescent="0.2">
      <c r="A6" s="22" t="s">
        <v>168</v>
      </c>
      <c r="B6" s="179">
        <v>0.69783525831661941</v>
      </c>
      <c r="C6" s="179">
        <v>0.81798473338069999</v>
      </c>
      <c r="D6" s="179">
        <v>0.8153411050562186</v>
      </c>
      <c r="E6" s="179">
        <v>0.77705369891784593</v>
      </c>
      <c r="G6" s="180">
        <f>+GETPIVOTDATA("Resultado Ponderado",$A$3)*0.75</f>
        <v>0.58279027418838447</v>
      </c>
      <c r="H6" s="179">
        <f>1-G6</f>
        <v>0.41720972581161553</v>
      </c>
    </row>
    <row r="7" spans="1:8" x14ac:dyDescent="0.2">
      <c r="G7" s="179"/>
      <c r="H7" s="179"/>
    </row>
    <row r="8" spans="1:8" x14ac:dyDescent="0.2">
      <c r="A8" s="22"/>
      <c r="B8" s="179"/>
      <c r="C8" s="179"/>
      <c r="D8" s="179"/>
      <c r="G8" s="179">
        <f>+E7*0.75</f>
        <v>0</v>
      </c>
      <c r="H8" s="179"/>
    </row>
    <row r="9" spans="1:8" x14ac:dyDescent="0.2">
      <c r="A9" s="11" t="s">
        <v>60</v>
      </c>
      <c r="B9" t="s">
        <v>87</v>
      </c>
    </row>
    <row r="11" spans="1:8" x14ac:dyDescent="0.2">
      <c r="A11" s="11" t="s">
        <v>179</v>
      </c>
      <c r="B11" s="11" t="s">
        <v>180</v>
      </c>
    </row>
    <row r="12" spans="1:8" x14ac:dyDescent="0.2">
      <c r="A12" s="11" t="s">
        <v>165</v>
      </c>
      <c r="B12">
        <v>2023</v>
      </c>
      <c r="C12">
        <v>2024</v>
      </c>
      <c r="D12">
        <v>2025</v>
      </c>
      <c r="E12" t="s">
        <v>168</v>
      </c>
    </row>
    <row r="13" spans="1:8" x14ac:dyDescent="0.2">
      <c r="A13" s="22" t="s">
        <v>42</v>
      </c>
      <c r="B13" s="179">
        <v>1</v>
      </c>
      <c r="C13" s="179">
        <v>1</v>
      </c>
      <c r="D13" s="179">
        <v>0.38771276576109098</v>
      </c>
      <c r="E13" s="179">
        <v>0.79590425525369701</v>
      </c>
    </row>
    <row r="14" spans="1:8" x14ac:dyDescent="0.2">
      <c r="A14" s="22" t="s">
        <v>29</v>
      </c>
      <c r="B14" s="179">
        <v>0.83825740038823526</v>
      </c>
      <c r="C14" s="179">
        <v>0.98102573113738589</v>
      </c>
      <c r="D14" s="179">
        <v>0.31580213530831025</v>
      </c>
      <c r="E14" s="179">
        <v>0.71169508894464373</v>
      </c>
    </row>
    <row r="15" spans="1:8" x14ac:dyDescent="0.2">
      <c r="A15" s="22" t="s">
        <v>54</v>
      </c>
      <c r="B15" s="179">
        <v>0.8532404718693285</v>
      </c>
      <c r="C15" s="179">
        <v>0.99991077103817627</v>
      </c>
      <c r="D15" s="179">
        <v>0.42056159175000002</v>
      </c>
      <c r="E15" s="179">
        <v>0.75790427821916817</v>
      </c>
    </row>
    <row r="16" spans="1:8" x14ac:dyDescent="0.2">
      <c r="A16" s="22" t="s">
        <v>168</v>
      </c>
      <c r="B16" s="179">
        <v>0.89716595741918803</v>
      </c>
      <c r="C16" s="179">
        <v>0.99364550072518742</v>
      </c>
      <c r="D16" s="179">
        <v>0.37469216427313379</v>
      </c>
      <c r="E16" s="179">
        <v>0.75516787413916964</v>
      </c>
      <c r="G16" s="180">
        <f>+GETPIVOTDATA("Resultado Ponderado",$A$11)*0.75</f>
        <v>0.56637590560437723</v>
      </c>
      <c r="H16" s="179">
        <f>1-G16</f>
        <v>0.43362409439562277</v>
      </c>
    </row>
    <row r="17" spans="1:8" x14ac:dyDescent="0.2">
      <c r="A17" s="22"/>
      <c r="B17" s="179"/>
      <c r="C17" s="179"/>
      <c r="D17" s="179"/>
      <c r="H17" s="179"/>
    </row>
    <row r="18" spans="1:8" x14ac:dyDescent="0.2">
      <c r="A18" s="22"/>
      <c r="B18" s="179"/>
      <c r="C18" s="179"/>
      <c r="D18" s="179"/>
      <c r="H18" s="179"/>
    </row>
    <row r="19" spans="1:8" x14ac:dyDescent="0.2">
      <c r="A19" s="11" t="s">
        <v>60</v>
      </c>
      <c r="B19" t="s">
        <v>94</v>
      </c>
    </row>
    <row r="21" spans="1:8" x14ac:dyDescent="0.2">
      <c r="A21" s="11" t="s">
        <v>179</v>
      </c>
      <c r="B21" s="11" t="s">
        <v>180</v>
      </c>
    </row>
    <row r="22" spans="1:8" x14ac:dyDescent="0.2">
      <c r="A22" s="11" t="s">
        <v>165</v>
      </c>
      <c r="B22">
        <v>2023</v>
      </c>
      <c r="C22">
        <v>2024</v>
      </c>
      <c r="D22">
        <v>2025</v>
      </c>
      <c r="E22" t="s">
        <v>168</v>
      </c>
    </row>
    <row r="23" spans="1:8" x14ac:dyDescent="0.2">
      <c r="A23" s="22" t="s">
        <v>13</v>
      </c>
      <c r="B23" s="179">
        <v>1</v>
      </c>
      <c r="C23" s="179">
        <v>1</v>
      </c>
      <c r="D23" s="179">
        <v>1</v>
      </c>
      <c r="E23" s="179">
        <v>1</v>
      </c>
    </row>
    <row r="24" spans="1:8" x14ac:dyDescent="0.2">
      <c r="A24" s="22" t="s">
        <v>169</v>
      </c>
      <c r="B24" s="179">
        <v>0.91503267973856217</v>
      </c>
      <c r="C24" s="179">
        <v>0.94117647058823539</v>
      </c>
      <c r="D24" s="179">
        <v>0.86956521739130432</v>
      </c>
      <c r="E24" s="179">
        <v>0.90859145590603385</v>
      </c>
    </row>
    <row r="25" spans="1:8" x14ac:dyDescent="0.2">
      <c r="A25" s="22" t="s">
        <v>170</v>
      </c>
      <c r="B25" s="179">
        <v>0</v>
      </c>
      <c r="C25" s="179">
        <v>0.58823529411764708</v>
      </c>
      <c r="D25" s="179">
        <v>0.39215686274509803</v>
      </c>
      <c r="E25" s="179">
        <v>0.32679738562091504</v>
      </c>
    </row>
    <row r="26" spans="1:8" x14ac:dyDescent="0.2">
      <c r="A26" s="22" t="s">
        <v>171</v>
      </c>
      <c r="B26" s="179">
        <v>0.29411764705882354</v>
      </c>
      <c r="C26" s="179">
        <v>1</v>
      </c>
      <c r="D26" s="179"/>
      <c r="E26" s="179">
        <v>0.6470588235294118</v>
      </c>
    </row>
    <row r="27" spans="1:8" x14ac:dyDescent="0.2">
      <c r="A27" s="22" t="s">
        <v>44</v>
      </c>
      <c r="B27" s="179"/>
      <c r="C27" s="179">
        <v>0.9027185753528465</v>
      </c>
      <c r="D27" s="179">
        <v>0.89489489489489482</v>
      </c>
      <c r="E27" s="179">
        <v>0.89880673512387066</v>
      </c>
    </row>
    <row r="28" spans="1:8" x14ac:dyDescent="0.2">
      <c r="A28" s="22" t="s">
        <v>172</v>
      </c>
      <c r="B28" s="179">
        <v>0.99968421052631584</v>
      </c>
      <c r="C28" s="179">
        <v>0.95631578947368423</v>
      </c>
      <c r="D28" s="179">
        <v>0.50936842105263158</v>
      </c>
      <c r="E28" s="179">
        <v>0.82178947368421051</v>
      </c>
    </row>
    <row r="29" spans="1:8" x14ac:dyDescent="0.2">
      <c r="A29" s="22" t="s">
        <v>173</v>
      </c>
      <c r="B29" s="179">
        <v>0.94736842105263164</v>
      </c>
      <c r="C29" s="179">
        <v>0.99294736842105269</v>
      </c>
      <c r="D29" s="179">
        <v>0.50796661604364968</v>
      </c>
      <c r="E29" s="179">
        <v>0.81609413517244456</v>
      </c>
    </row>
    <row r="30" spans="1:8" x14ac:dyDescent="0.2">
      <c r="A30" s="22" t="s">
        <v>174</v>
      </c>
      <c r="B30" s="179">
        <v>1</v>
      </c>
      <c r="C30" s="179">
        <v>0.93684210526315792</v>
      </c>
      <c r="D30" s="179">
        <v>0.43657222937390572</v>
      </c>
      <c r="E30" s="179">
        <v>0.79113811154568792</v>
      </c>
    </row>
    <row r="31" spans="1:8" x14ac:dyDescent="0.2">
      <c r="A31" s="22" t="s">
        <v>175</v>
      </c>
      <c r="B31" s="179">
        <v>0.94347368421052635</v>
      </c>
      <c r="C31" s="179">
        <v>1</v>
      </c>
      <c r="D31" s="179">
        <v>0.39146683681705435</v>
      </c>
      <c r="E31" s="179">
        <v>0.77831350700919355</v>
      </c>
    </row>
    <row r="32" spans="1:8" x14ac:dyDescent="0.2">
      <c r="A32" s="22" t="s">
        <v>28</v>
      </c>
      <c r="B32" s="179">
        <v>1</v>
      </c>
      <c r="C32" s="179">
        <v>1</v>
      </c>
      <c r="D32" s="179">
        <v>0.25882352941176473</v>
      </c>
      <c r="E32" s="179">
        <v>0.75294117647058822</v>
      </c>
    </row>
    <row r="33" spans="1:8" x14ac:dyDescent="0.2">
      <c r="A33" s="22" t="s">
        <v>48</v>
      </c>
      <c r="B33" s="179">
        <v>0.96842105263157907</v>
      </c>
      <c r="C33" s="179">
        <v>1</v>
      </c>
      <c r="D33" s="179">
        <v>0.50526315789473686</v>
      </c>
      <c r="E33" s="179">
        <v>0.82456140350877194</v>
      </c>
      <c r="G33" s="179"/>
      <c r="H33" s="179"/>
    </row>
    <row r="34" spans="1:8" x14ac:dyDescent="0.2">
      <c r="A34" s="22" t="s">
        <v>50</v>
      </c>
      <c r="B34" s="179">
        <v>0.69473684210526321</v>
      </c>
      <c r="C34" s="179">
        <v>0.52631578947368418</v>
      </c>
      <c r="D34" s="179">
        <v>0.56842105263157905</v>
      </c>
      <c r="E34" s="179">
        <v>0.59649122807017552</v>
      </c>
      <c r="G34" s="179"/>
      <c r="H34" s="179"/>
    </row>
    <row r="35" spans="1:8" x14ac:dyDescent="0.2">
      <c r="A35" s="22" t="s">
        <v>52</v>
      </c>
      <c r="B35" s="179">
        <v>1</v>
      </c>
      <c r="C35" s="179">
        <v>1</v>
      </c>
      <c r="D35" s="179"/>
      <c r="E35" s="179">
        <v>1</v>
      </c>
      <c r="G35" s="179"/>
      <c r="H35" s="179"/>
    </row>
    <row r="36" spans="1:8" x14ac:dyDescent="0.2">
      <c r="A36" s="22" t="s">
        <v>31</v>
      </c>
      <c r="B36" s="179">
        <v>1</v>
      </c>
      <c r="C36" s="179">
        <v>1</v>
      </c>
      <c r="D36" s="179"/>
      <c r="E36" s="179">
        <v>1</v>
      </c>
      <c r="G36" s="179"/>
      <c r="H36" s="179"/>
    </row>
    <row r="37" spans="1:8" x14ac:dyDescent="0.2">
      <c r="A37" s="22" t="s">
        <v>32</v>
      </c>
      <c r="B37" s="179">
        <v>1</v>
      </c>
      <c r="C37" s="179">
        <v>0.625</v>
      </c>
      <c r="D37" s="179">
        <v>1</v>
      </c>
      <c r="E37" s="179">
        <v>0.875</v>
      </c>
      <c r="G37" s="179"/>
      <c r="H37" s="179"/>
    </row>
    <row r="38" spans="1:8" x14ac:dyDescent="0.2">
      <c r="A38" s="22" t="s">
        <v>126</v>
      </c>
      <c r="B38" s="179"/>
      <c r="C38" s="179">
        <v>1</v>
      </c>
      <c r="D38" s="179">
        <v>1</v>
      </c>
      <c r="E38" s="179">
        <v>1</v>
      </c>
      <c r="G38" s="179"/>
      <c r="H38" s="179"/>
    </row>
    <row r="39" spans="1:8" x14ac:dyDescent="0.2">
      <c r="A39" s="22" t="s">
        <v>168</v>
      </c>
      <c r="B39" s="179">
        <v>0.84020246695169298</v>
      </c>
      <c r="C39" s="179">
        <v>0.90434696204314435</v>
      </c>
      <c r="D39" s="179">
        <v>0.64111529371204767</v>
      </c>
      <c r="E39" s="179">
        <v>0.80388104065745636</v>
      </c>
      <c r="G39" s="180">
        <f>+GETPIVOTDATA("Resultado Ponderado",$A$21)*0.75</f>
        <v>0.60291078049309221</v>
      </c>
      <c r="H39" s="179">
        <f>1-G39</f>
        <v>0.39708921950690779</v>
      </c>
    </row>
    <row r="40" spans="1:8" x14ac:dyDescent="0.2">
      <c r="G40" s="179"/>
      <c r="H40" s="179"/>
    </row>
    <row r="41" spans="1:8" x14ac:dyDescent="0.2">
      <c r="A41" s="22"/>
      <c r="B41" s="179"/>
      <c r="C41" s="179"/>
      <c r="D41" s="179"/>
      <c r="G41" s="179"/>
      <c r="H41" s="179"/>
    </row>
    <row r="42" spans="1:8" x14ac:dyDescent="0.2">
      <c r="A42" s="11" t="s">
        <v>60</v>
      </c>
      <c r="B42" t="s">
        <v>79</v>
      </c>
    </row>
    <row r="44" spans="1:8" x14ac:dyDescent="0.2">
      <c r="A44" s="11" t="s">
        <v>179</v>
      </c>
      <c r="B44" s="11" t="s">
        <v>180</v>
      </c>
    </row>
    <row r="45" spans="1:8" x14ac:dyDescent="0.2">
      <c r="A45" s="11" t="s">
        <v>165</v>
      </c>
      <c r="B45">
        <v>2023</v>
      </c>
      <c r="C45">
        <v>2024</v>
      </c>
      <c r="D45">
        <v>2025</v>
      </c>
      <c r="E45" t="s">
        <v>168</v>
      </c>
    </row>
    <row r="46" spans="1:8" x14ac:dyDescent="0.2">
      <c r="A46" s="22" t="s">
        <v>121</v>
      </c>
      <c r="B46" s="179">
        <v>0.94417862838915478</v>
      </c>
      <c r="C46" s="179">
        <v>0.93460925039872422</v>
      </c>
      <c r="D46" s="179">
        <v>0.96012759170653916</v>
      </c>
      <c r="E46" s="179">
        <v>0.94630515683147276</v>
      </c>
    </row>
    <row r="47" spans="1:8" x14ac:dyDescent="0.2">
      <c r="A47" s="22" t="s">
        <v>40</v>
      </c>
      <c r="B47" s="179">
        <v>1</v>
      </c>
      <c r="C47" s="179">
        <v>1</v>
      </c>
      <c r="D47" s="179">
        <v>1</v>
      </c>
      <c r="E47" s="179">
        <v>1</v>
      </c>
    </row>
    <row r="48" spans="1:8" x14ac:dyDescent="0.2">
      <c r="A48" s="22" t="s">
        <v>168</v>
      </c>
      <c r="B48" s="179">
        <v>0.97208931419457745</v>
      </c>
      <c r="C48" s="179">
        <v>0.96730462519936211</v>
      </c>
      <c r="D48" s="179">
        <v>0.98006379585326964</v>
      </c>
      <c r="E48" s="179">
        <v>0.97315257841573644</v>
      </c>
      <c r="G48" s="180">
        <f>+GETPIVOTDATA("Resultado Ponderado",$A$44)*0.75</f>
        <v>0.72986443381180233</v>
      </c>
      <c r="H48" s="179">
        <f>1-G48</f>
        <v>0.27013556618819767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U43"/>
  <sheetViews>
    <sheetView zoomScale="87" zoomScaleNormal="87" workbookViewId="0">
      <selection activeCell="D4" sqref="D4"/>
    </sheetView>
  </sheetViews>
  <sheetFormatPr baseColWidth="10" defaultColWidth="13.5" defaultRowHeight="12.75" x14ac:dyDescent="0.2"/>
  <cols>
    <col min="1" max="1" width="18.83203125" style="50" customWidth="1"/>
    <col min="2" max="2" width="20.83203125" style="50" customWidth="1"/>
    <col min="3" max="3" width="17.83203125" style="27" customWidth="1"/>
    <col min="4" max="4" width="48.5" style="27" customWidth="1"/>
    <col min="5" max="5" width="44.33203125" style="27" customWidth="1"/>
    <col min="6" max="6" width="46.33203125" style="27" customWidth="1"/>
    <col min="7" max="7" width="19" style="27" customWidth="1"/>
    <col min="8" max="20" width="18.6640625" style="27" customWidth="1"/>
    <col min="21" max="21" width="21" style="27" customWidth="1"/>
    <col min="22" max="16384" width="13.5" style="27"/>
  </cols>
  <sheetData>
    <row r="1" spans="1:21" ht="32.25" customHeight="1" x14ac:dyDescent="0.2">
      <c r="A1" s="346" t="s">
        <v>181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</row>
    <row r="2" spans="1:21" ht="25.5" x14ac:dyDescent="0.2">
      <c r="A2" s="28" t="s">
        <v>58</v>
      </c>
      <c r="B2" s="29" t="s">
        <v>59</v>
      </c>
      <c r="C2" s="30" t="s">
        <v>60</v>
      </c>
      <c r="D2" s="30" t="s">
        <v>61</v>
      </c>
      <c r="E2" s="30" t="s">
        <v>62</v>
      </c>
      <c r="F2" s="30" t="s">
        <v>63</v>
      </c>
      <c r="G2" s="30" t="s">
        <v>64</v>
      </c>
      <c r="H2" s="31" t="s">
        <v>65</v>
      </c>
      <c r="I2" s="31" t="s">
        <v>66</v>
      </c>
      <c r="J2" s="32" t="s">
        <v>182</v>
      </c>
      <c r="K2" s="32" t="s">
        <v>183</v>
      </c>
      <c r="L2" s="33" t="s">
        <v>184</v>
      </c>
      <c r="M2" s="32" t="s">
        <v>185</v>
      </c>
      <c r="N2" s="32" t="s">
        <v>186</v>
      </c>
      <c r="O2" s="32" t="s">
        <v>187</v>
      </c>
      <c r="P2" s="32" t="s">
        <v>188</v>
      </c>
      <c r="Q2" s="32" t="s">
        <v>189</v>
      </c>
      <c r="R2" s="32" t="s">
        <v>190</v>
      </c>
      <c r="S2" s="32" t="s">
        <v>191</v>
      </c>
      <c r="T2" s="32" t="s">
        <v>192</v>
      </c>
      <c r="U2" s="29" t="s">
        <v>193</v>
      </c>
    </row>
    <row r="3" spans="1:21" ht="63.75" x14ac:dyDescent="0.2">
      <c r="A3" s="34" t="s">
        <v>194</v>
      </c>
      <c r="B3" s="34" t="s">
        <v>195</v>
      </c>
      <c r="C3" s="35" t="s">
        <v>196</v>
      </c>
      <c r="D3" s="79" t="s">
        <v>29</v>
      </c>
      <c r="E3" s="37" t="s">
        <v>91</v>
      </c>
      <c r="F3" s="37" t="s">
        <v>197</v>
      </c>
      <c r="G3" s="36" t="s">
        <v>82</v>
      </c>
      <c r="H3" s="36" t="s">
        <v>90</v>
      </c>
      <c r="I3" s="36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1" ht="51" x14ac:dyDescent="0.2">
      <c r="A4" s="34" t="s">
        <v>194</v>
      </c>
      <c r="B4" s="34" t="s">
        <v>195</v>
      </c>
      <c r="C4" s="40" t="s">
        <v>198</v>
      </c>
      <c r="D4" s="81" t="s">
        <v>28</v>
      </c>
      <c r="E4" s="41" t="s">
        <v>199</v>
      </c>
      <c r="F4" s="41" t="s">
        <v>200</v>
      </c>
      <c r="G4" s="38" t="s">
        <v>82</v>
      </c>
      <c r="H4" s="38" t="s">
        <v>104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1" ht="76.5" x14ac:dyDescent="0.2">
      <c r="A5" s="34" t="s">
        <v>194</v>
      </c>
      <c r="B5" s="34" t="s">
        <v>195</v>
      </c>
      <c r="C5" s="40" t="s">
        <v>196</v>
      </c>
      <c r="D5" s="80" t="s">
        <v>42</v>
      </c>
      <c r="E5" s="41" t="s">
        <v>88</v>
      </c>
      <c r="F5" s="41" t="s">
        <v>201</v>
      </c>
      <c r="G5" s="38" t="s">
        <v>82</v>
      </c>
      <c r="H5" s="38" t="s">
        <v>90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</row>
    <row r="6" spans="1:21" ht="63.75" x14ac:dyDescent="0.2">
      <c r="A6" s="42" t="s">
        <v>202</v>
      </c>
      <c r="B6" s="34" t="s">
        <v>195</v>
      </c>
      <c r="C6" s="40" t="s">
        <v>198</v>
      </c>
      <c r="D6" s="80" t="s">
        <v>203</v>
      </c>
      <c r="E6" s="43" t="s">
        <v>204</v>
      </c>
      <c r="F6" s="41" t="s">
        <v>205</v>
      </c>
      <c r="G6" s="41" t="s">
        <v>97</v>
      </c>
      <c r="H6" s="41" t="s">
        <v>114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7" t="s">
        <v>206</v>
      </c>
    </row>
    <row r="7" spans="1:21" ht="38.25" x14ac:dyDescent="0.2">
      <c r="A7" s="42" t="s">
        <v>202</v>
      </c>
      <c r="B7" s="34" t="s">
        <v>195</v>
      </c>
      <c r="C7" s="40" t="s">
        <v>198</v>
      </c>
      <c r="D7" s="80" t="s">
        <v>24</v>
      </c>
      <c r="E7" s="43" t="s">
        <v>207</v>
      </c>
      <c r="F7" s="41" t="s">
        <v>208</v>
      </c>
      <c r="G7" s="41" t="s">
        <v>97</v>
      </c>
      <c r="H7" s="41" t="s">
        <v>114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7" t="s">
        <v>206</v>
      </c>
    </row>
    <row r="8" spans="1:21" ht="51" x14ac:dyDescent="0.2">
      <c r="A8" s="42" t="s">
        <v>202</v>
      </c>
      <c r="B8" s="34" t="s">
        <v>195</v>
      </c>
      <c r="C8" s="40" t="s">
        <v>196</v>
      </c>
      <c r="D8" s="72" t="s">
        <v>209</v>
      </c>
      <c r="E8" s="73" t="s">
        <v>142</v>
      </c>
      <c r="F8" s="72" t="s">
        <v>143</v>
      </c>
      <c r="G8" s="38" t="s">
        <v>82</v>
      </c>
      <c r="H8" s="72" t="s">
        <v>210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39"/>
    </row>
    <row r="9" spans="1:21" ht="51" x14ac:dyDescent="0.2">
      <c r="A9" s="42" t="s">
        <v>202</v>
      </c>
      <c r="B9" s="34" t="s">
        <v>195</v>
      </c>
      <c r="C9" s="40" t="s">
        <v>196</v>
      </c>
      <c r="D9" s="72" t="s">
        <v>211</v>
      </c>
      <c r="E9" s="73" t="s">
        <v>212</v>
      </c>
      <c r="F9" s="72" t="s">
        <v>213</v>
      </c>
      <c r="G9" s="38" t="s">
        <v>82</v>
      </c>
      <c r="H9" s="72" t="s">
        <v>214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9"/>
    </row>
    <row r="10" spans="1:21" ht="38.25" x14ac:dyDescent="0.2">
      <c r="A10" s="34" t="s">
        <v>215</v>
      </c>
      <c r="B10" s="34" t="s">
        <v>195</v>
      </c>
      <c r="C10" s="40" t="s">
        <v>216</v>
      </c>
      <c r="D10" s="38" t="s">
        <v>217</v>
      </c>
      <c r="E10" s="41" t="s">
        <v>218</v>
      </c>
      <c r="F10" s="41" t="s">
        <v>219</v>
      </c>
      <c r="G10" s="38" t="s">
        <v>97</v>
      </c>
      <c r="H10" s="41" t="s">
        <v>220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4" t="s">
        <v>221</v>
      </c>
    </row>
    <row r="11" spans="1:21" ht="38.25" x14ac:dyDescent="0.2">
      <c r="A11" s="34" t="s">
        <v>222</v>
      </c>
      <c r="B11" s="34" t="s">
        <v>195</v>
      </c>
      <c r="C11" s="40" t="s">
        <v>198</v>
      </c>
      <c r="D11" s="80" t="s">
        <v>223</v>
      </c>
      <c r="E11" s="41" t="s">
        <v>105</v>
      </c>
      <c r="F11" s="41" t="s">
        <v>106</v>
      </c>
      <c r="G11" s="38" t="s">
        <v>97</v>
      </c>
      <c r="H11" s="41" t="s">
        <v>107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9"/>
    </row>
    <row r="12" spans="1:21" ht="63.75" x14ac:dyDescent="0.2">
      <c r="A12" s="34" t="s">
        <v>194</v>
      </c>
      <c r="B12" s="34" t="s">
        <v>195</v>
      </c>
      <c r="C12" s="40" t="s">
        <v>216</v>
      </c>
      <c r="D12" s="41" t="s">
        <v>224</v>
      </c>
      <c r="E12" s="41" t="s">
        <v>225</v>
      </c>
      <c r="F12" s="41" t="s">
        <v>226</v>
      </c>
      <c r="G12" s="38" t="s">
        <v>97</v>
      </c>
      <c r="H12" s="41" t="s">
        <v>227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9"/>
    </row>
    <row r="13" spans="1:21" ht="51" x14ac:dyDescent="0.2">
      <c r="A13" s="34" t="s">
        <v>222</v>
      </c>
      <c r="B13" s="34" t="s">
        <v>195</v>
      </c>
      <c r="C13" s="34" t="s">
        <v>228</v>
      </c>
      <c r="D13" s="43" t="s">
        <v>229</v>
      </c>
      <c r="E13" s="43" t="s">
        <v>230</v>
      </c>
      <c r="F13" s="41" t="s">
        <v>231</v>
      </c>
      <c r="G13" s="38" t="s">
        <v>113</v>
      </c>
      <c r="H13" s="41" t="s">
        <v>107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4" t="s">
        <v>221</v>
      </c>
    </row>
    <row r="14" spans="1:21" ht="63.75" x14ac:dyDescent="0.2">
      <c r="A14" s="34" t="s">
        <v>215</v>
      </c>
      <c r="B14" s="34" t="s">
        <v>195</v>
      </c>
      <c r="C14" s="40" t="s">
        <v>198</v>
      </c>
      <c r="D14" s="85" t="s">
        <v>232</v>
      </c>
      <c r="E14" s="43" t="s">
        <v>233</v>
      </c>
      <c r="F14" s="41" t="s">
        <v>234</v>
      </c>
      <c r="G14" s="38" t="s">
        <v>113</v>
      </c>
      <c r="H14" s="41" t="s">
        <v>227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4" t="s">
        <v>221</v>
      </c>
    </row>
    <row r="15" spans="1:21" ht="51" x14ac:dyDescent="0.2">
      <c r="A15" s="34" t="s">
        <v>194</v>
      </c>
      <c r="B15" s="34" t="s">
        <v>235</v>
      </c>
      <c r="C15" s="63" t="s">
        <v>198</v>
      </c>
      <c r="D15" s="80" t="s">
        <v>44</v>
      </c>
      <c r="E15" s="41" t="s">
        <v>236</v>
      </c>
      <c r="F15" s="41" t="s">
        <v>237</v>
      </c>
      <c r="G15" s="38" t="s">
        <v>82</v>
      </c>
      <c r="H15" s="45" t="s">
        <v>238</v>
      </c>
      <c r="I15" s="45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9"/>
    </row>
    <row r="16" spans="1:21" ht="38.25" x14ac:dyDescent="0.2">
      <c r="A16" s="34" t="s">
        <v>194</v>
      </c>
      <c r="B16" s="34" t="s">
        <v>235</v>
      </c>
      <c r="C16" s="63" t="s">
        <v>198</v>
      </c>
      <c r="D16" s="80" t="s">
        <v>239</v>
      </c>
      <c r="E16" s="41" t="s">
        <v>240</v>
      </c>
      <c r="F16" s="41" t="s">
        <v>96</v>
      </c>
      <c r="G16" s="38" t="s">
        <v>97</v>
      </c>
      <c r="H16" s="45" t="s">
        <v>227</v>
      </c>
      <c r="I16" s="45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9"/>
    </row>
    <row r="17" spans="1:21" ht="38.25" x14ac:dyDescent="0.2">
      <c r="A17" s="34" t="s">
        <v>202</v>
      </c>
      <c r="B17" s="34" t="s">
        <v>235</v>
      </c>
      <c r="C17" s="63" t="s">
        <v>216</v>
      </c>
      <c r="D17" s="41" t="s">
        <v>241</v>
      </c>
      <c r="E17" s="41" t="s">
        <v>242</v>
      </c>
      <c r="F17" s="41" t="s">
        <v>243</v>
      </c>
      <c r="G17" s="38" t="s">
        <v>82</v>
      </c>
      <c r="H17" s="45" t="s">
        <v>227</v>
      </c>
      <c r="I17" s="45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6"/>
    </row>
    <row r="18" spans="1:21" ht="51" x14ac:dyDescent="0.2">
      <c r="A18" s="34" t="s">
        <v>202</v>
      </c>
      <c r="B18" s="34" t="s">
        <v>235</v>
      </c>
      <c r="C18" s="63" t="s">
        <v>216</v>
      </c>
      <c r="D18" s="41" t="s">
        <v>244</v>
      </c>
      <c r="E18" s="41" t="s">
        <v>245</v>
      </c>
      <c r="F18" s="41" t="s">
        <v>246</v>
      </c>
      <c r="G18" s="38" t="s">
        <v>82</v>
      </c>
      <c r="H18" s="41" t="s">
        <v>114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7" t="s">
        <v>206</v>
      </c>
    </row>
    <row r="19" spans="1:21" ht="38.25" x14ac:dyDescent="0.2">
      <c r="A19" s="34" t="s">
        <v>194</v>
      </c>
      <c r="B19" s="34" t="s">
        <v>235</v>
      </c>
      <c r="C19" s="63" t="s">
        <v>216</v>
      </c>
      <c r="D19" s="41" t="s">
        <v>247</v>
      </c>
      <c r="E19" s="41" t="s">
        <v>248</v>
      </c>
      <c r="F19" s="41" t="s">
        <v>249</v>
      </c>
      <c r="G19" s="38" t="s">
        <v>82</v>
      </c>
      <c r="H19" s="45" t="s">
        <v>227</v>
      </c>
      <c r="I19" s="45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6"/>
    </row>
    <row r="20" spans="1:21" ht="51" x14ac:dyDescent="0.2">
      <c r="A20" s="34" t="s">
        <v>194</v>
      </c>
      <c r="B20" s="34" t="s">
        <v>235</v>
      </c>
      <c r="C20" s="63" t="s">
        <v>198</v>
      </c>
      <c r="D20" s="80" t="s">
        <v>250</v>
      </c>
      <c r="E20" s="41" t="s">
        <v>115</v>
      </c>
      <c r="F20" s="41" t="s">
        <v>116</v>
      </c>
      <c r="G20" s="38" t="s">
        <v>82</v>
      </c>
      <c r="H20" s="41" t="s">
        <v>114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6"/>
    </row>
    <row r="21" spans="1:21" ht="51" x14ac:dyDescent="0.2">
      <c r="A21" s="34" t="s">
        <v>194</v>
      </c>
      <c r="B21" s="34" t="s">
        <v>251</v>
      </c>
      <c r="C21" s="34" t="s">
        <v>198</v>
      </c>
      <c r="D21" s="80" t="s">
        <v>252</v>
      </c>
      <c r="E21" s="85" t="s">
        <v>111</v>
      </c>
      <c r="F21" s="347" t="s">
        <v>112</v>
      </c>
      <c r="G21" s="81" t="s">
        <v>113</v>
      </c>
      <c r="H21" s="349" t="s">
        <v>114</v>
      </c>
      <c r="I21" s="42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9"/>
    </row>
    <row r="22" spans="1:21" ht="51" x14ac:dyDescent="0.2">
      <c r="A22" s="42"/>
      <c r="B22" s="34"/>
      <c r="C22" s="24" t="s">
        <v>253</v>
      </c>
      <c r="D22" s="66" t="s">
        <v>254</v>
      </c>
      <c r="E22" s="43" t="s">
        <v>255</v>
      </c>
      <c r="F22" s="348"/>
      <c r="G22" s="38" t="s">
        <v>113</v>
      </c>
      <c r="H22" s="350"/>
      <c r="I22" s="48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9"/>
    </row>
    <row r="23" spans="1:21" ht="38.25" x14ac:dyDescent="0.2">
      <c r="A23" s="42"/>
      <c r="B23" s="34"/>
      <c r="C23" s="24" t="s">
        <v>253</v>
      </c>
      <c r="D23" s="66" t="s">
        <v>254</v>
      </c>
      <c r="E23" s="43" t="s">
        <v>256</v>
      </c>
      <c r="F23" s="348"/>
      <c r="G23" s="38" t="s">
        <v>113</v>
      </c>
      <c r="H23" s="351"/>
      <c r="I23" s="49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9"/>
    </row>
    <row r="24" spans="1:21" ht="51" x14ac:dyDescent="0.2">
      <c r="A24" s="34" t="s">
        <v>194</v>
      </c>
      <c r="B24" s="34" t="s">
        <v>251</v>
      </c>
      <c r="C24" s="40" t="s">
        <v>198</v>
      </c>
      <c r="D24" s="80" t="s">
        <v>257</v>
      </c>
      <c r="E24" s="80" t="s">
        <v>258</v>
      </c>
      <c r="F24" s="80" t="s">
        <v>119</v>
      </c>
      <c r="G24" s="81" t="s">
        <v>82</v>
      </c>
      <c r="H24" s="80" t="s">
        <v>114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39"/>
    </row>
    <row r="25" spans="1:21" ht="38.25" x14ac:dyDescent="0.2">
      <c r="A25" s="34" t="s">
        <v>194</v>
      </c>
      <c r="B25" s="34" t="s">
        <v>251</v>
      </c>
      <c r="C25" s="34" t="s">
        <v>228</v>
      </c>
      <c r="D25" s="41" t="s">
        <v>121</v>
      </c>
      <c r="E25" s="41" t="s">
        <v>120</v>
      </c>
      <c r="F25" s="41" t="s">
        <v>81</v>
      </c>
      <c r="G25" s="38" t="s">
        <v>82</v>
      </c>
      <c r="H25" s="41" t="s">
        <v>83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9"/>
    </row>
    <row r="26" spans="1:21" ht="38.25" x14ac:dyDescent="0.2">
      <c r="A26" s="34" t="s">
        <v>194</v>
      </c>
      <c r="B26" s="34" t="s">
        <v>251</v>
      </c>
      <c r="C26" s="40" t="s">
        <v>198</v>
      </c>
      <c r="D26" s="80" t="s">
        <v>259</v>
      </c>
      <c r="E26" s="41" t="s">
        <v>260</v>
      </c>
      <c r="F26" s="41" t="s">
        <v>261</v>
      </c>
      <c r="G26" s="38" t="s">
        <v>82</v>
      </c>
      <c r="H26" s="45" t="s">
        <v>227</v>
      </c>
      <c r="I26" s="4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4" t="s">
        <v>206</v>
      </c>
    </row>
    <row r="27" spans="1:21" ht="63.75" x14ac:dyDescent="0.2">
      <c r="A27" s="34">
        <v>2</v>
      </c>
      <c r="B27" s="34" t="s">
        <v>251</v>
      </c>
      <c r="C27" s="34" t="s">
        <v>228</v>
      </c>
      <c r="D27" s="41" t="s">
        <v>177</v>
      </c>
      <c r="E27" s="41" t="s">
        <v>262</v>
      </c>
      <c r="F27" s="41" t="s">
        <v>85</v>
      </c>
      <c r="G27" s="38" t="s">
        <v>263</v>
      </c>
      <c r="H27" s="41" t="s">
        <v>83</v>
      </c>
      <c r="I27" s="45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39"/>
    </row>
    <row r="28" spans="1:21" ht="51" x14ac:dyDescent="0.2">
      <c r="A28" s="34" t="s">
        <v>194</v>
      </c>
      <c r="B28" s="34" t="s">
        <v>251</v>
      </c>
      <c r="C28" s="34" t="s">
        <v>228</v>
      </c>
      <c r="D28" s="73" t="s">
        <v>264</v>
      </c>
      <c r="E28" s="73" t="s">
        <v>265</v>
      </c>
      <c r="F28" s="41" t="s">
        <v>266</v>
      </c>
      <c r="G28" s="38" t="s">
        <v>82</v>
      </c>
      <c r="H28" s="45" t="s">
        <v>214</v>
      </c>
      <c r="I28" s="45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4" t="s">
        <v>206</v>
      </c>
    </row>
    <row r="29" spans="1:21" x14ac:dyDescent="0.2">
      <c r="C29" s="51"/>
      <c r="E29" s="52"/>
    </row>
    <row r="30" spans="1:21" x14ac:dyDescent="0.2">
      <c r="C30" s="51"/>
      <c r="E30" s="52"/>
    </row>
    <row r="31" spans="1:21" x14ac:dyDescent="0.2">
      <c r="C31" s="51"/>
      <c r="E31" s="52"/>
    </row>
    <row r="32" spans="1:21" x14ac:dyDescent="0.2">
      <c r="C32" s="51"/>
      <c r="E32" s="52"/>
    </row>
    <row r="34" spans="1:21" x14ac:dyDescent="0.2">
      <c r="B34" s="67" t="s">
        <v>267</v>
      </c>
    </row>
    <row r="35" spans="1:21" ht="38.25" x14ac:dyDescent="0.2">
      <c r="A35" s="34" t="s">
        <v>194</v>
      </c>
      <c r="B35" s="65" t="s">
        <v>235</v>
      </c>
      <c r="C35" s="61" t="s">
        <v>268</v>
      </c>
      <c r="D35" s="38" t="s">
        <v>269</v>
      </c>
      <c r="E35" s="41" t="s">
        <v>270</v>
      </c>
      <c r="F35" s="41" t="s">
        <v>271</v>
      </c>
      <c r="G35" s="38" t="s">
        <v>82</v>
      </c>
      <c r="H35" s="41" t="s">
        <v>210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7" t="s">
        <v>206</v>
      </c>
    </row>
    <row r="36" spans="1:21" ht="38.25" x14ac:dyDescent="0.2">
      <c r="A36" s="34"/>
      <c r="B36" s="34"/>
      <c r="C36" s="61" t="s">
        <v>268</v>
      </c>
      <c r="D36" s="41" t="s">
        <v>272</v>
      </c>
      <c r="E36" s="41" t="s">
        <v>273</v>
      </c>
      <c r="F36" s="41" t="s">
        <v>274</v>
      </c>
      <c r="G36" s="38" t="s">
        <v>97</v>
      </c>
      <c r="H36" s="41" t="s">
        <v>275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9"/>
    </row>
    <row r="37" spans="1:21" ht="38.25" x14ac:dyDescent="0.2">
      <c r="A37" s="34"/>
      <c r="B37" s="34"/>
      <c r="C37" s="61" t="s">
        <v>268</v>
      </c>
      <c r="D37" s="41" t="s">
        <v>276</v>
      </c>
      <c r="E37" s="41" t="s">
        <v>277</v>
      </c>
      <c r="F37" s="41" t="s">
        <v>278</v>
      </c>
      <c r="G37" s="38" t="s">
        <v>97</v>
      </c>
      <c r="H37" s="41" t="s">
        <v>275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9"/>
    </row>
    <row r="43" spans="1:21" x14ac:dyDescent="0.2">
      <c r="E43" s="68"/>
    </row>
  </sheetData>
  <autoFilter ref="A2:U28" xr:uid="{00000000-0009-0000-0000-000005000000}"/>
  <mergeCells count="3">
    <mergeCell ref="A1:U1"/>
    <mergeCell ref="F21:F23"/>
    <mergeCell ref="H21:H23"/>
  </mergeCells>
  <pageMargins left="0.7" right="0.7" top="0.75" bottom="0.75" header="0.3" footer="0.3"/>
  <pageSetup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workbookViewId="0">
      <selection activeCell="B10" sqref="B10"/>
    </sheetView>
  </sheetViews>
  <sheetFormatPr baseColWidth="10" defaultColWidth="12" defaultRowHeight="12.75" x14ac:dyDescent="0.2"/>
  <cols>
    <col min="1" max="1" width="16" customWidth="1"/>
    <col min="2" max="2" width="97" customWidth="1"/>
    <col min="3" max="3" width="26.33203125" customWidth="1"/>
  </cols>
  <sheetData>
    <row r="1" spans="1:6" x14ac:dyDescent="0.2">
      <c r="A1" s="14"/>
      <c r="B1" s="14"/>
      <c r="C1" s="15" t="s">
        <v>279</v>
      </c>
      <c r="D1" s="16" t="s">
        <v>86</v>
      </c>
      <c r="E1" s="15" t="s">
        <v>93</v>
      </c>
      <c r="F1" s="15" t="s">
        <v>78</v>
      </c>
    </row>
    <row r="2" spans="1:6" ht="48" x14ac:dyDescent="0.2">
      <c r="A2" s="15">
        <v>1</v>
      </c>
      <c r="B2" s="17" t="s">
        <v>153</v>
      </c>
      <c r="C2" s="18">
        <v>0.4</v>
      </c>
      <c r="D2" s="18">
        <v>0.25</v>
      </c>
      <c r="E2" s="18">
        <v>0.15</v>
      </c>
      <c r="F2" s="19"/>
    </row>
    <row r="3" spans="1:6" ht="48" x14ac:dyDescent="0.2">
      <c r="A3" s="15">
        <v>2</v>
      </c>
      <c r="B3" s="20" t="s">
        <v>155</v>
      </c>
      <c r="C3" s="18">
        <v>0.2</v>
      </c>
      <c r="D3" s="18">
        <v>0.1</v>
      </c>
      <c r="E3" s="18">
        <v>0.05</v>
      </c>
      <c r="F3" s="18">
        <v>0.05</v>
      </c>
    </row>
    <row r="4" spans="1:6" ht="24" x14ac:dyDescent="0.2">
      <c r="A4" s="15">
        <v>3</v>
      </c>
      <c r="B4" s="20" t="s">
        <v>158</v>
      </c>
      <c r="C4" s="18">
        <v>0.2</v>
      </c>
      <c r="D4" s="18">
        <v>0.2</v>
      </c>
      <c r="E4" s="19"/>
      <c r="F4" s="19"/>
    </row>
    <row r="5" spans="1:6" ht="48" x14ac:dyDescent="0.2">
      <c r="A5" s="15">
        <v>4</v>
      </c>
      <c r="B5" s="20" t="s">
        <v>160</v>
      </c>
      <c r="C5" s="18">
        <v>0.2</v>
      </c>
      <c r="D5" s="18">
        <v>0.2</v>
      </c>
      <c r="E5" s="19"/>
      <c r="F5" s="19"/>
    </row>
    <row r="7" spans="1:6" x14ac:dyDescent="0.2">
      <c r="A7" s="69" t="s">
        <v>60</v>
      </c>
      <c r="B7" s="69" t="s">
        <v>280</v>
      </c>
    </row>
    <row r="8" spans="1:6" ht="60" x14ac:dyDescent="0.2">
      <c r="A8" s="56" t="s">
        <v>198</v>
      </c>
      <c r="B8" s="71" t="s">
        <v>281</v>
      </c>
    </row>
    <row r="9" spans="1:6" ht="60" x14ac:dyDescent="0.2">
      <c r="A9" s="56" t="s">
        <v>282</v>
      </c>
      <c r="B9" s="71" t="s">
        <v>283</v>
      </c>
    </row>
    <row r="10" spans="1:6" ht="84" x14ac:dyDescent="0.2">
      <c r="A10" s="59" t="s">
        <v>228</v>
      </c>
      <c r="B10" s="71" t="s">
        <v>284</v>
      </c>
    </row>
    <row r="11" spans="1:6" ht="72" x14ac:dyDescent="0.2">
      <c r="A11" s="56" t="s">
        <v>285</v>
      </c>
      <c r="B11" s="70" t="s">
        <v>286</v>
      </c>
    </row>
    <row r="13" spans="1:6" ht="36" x14ac:dyDescent="0.2">
      <c r="A13" s="53" t="s">
        <v>287</v>
      </c>
      <c r="B13" s="54" t="s">
        <v>288</v>
      </c>
      <c r="C13" s="54" t="s">
        <v>60</v>
      </c>
      <c r="D13" s="53" t="s">
        <v>289</v>
      </c>
    </row>
    <row r="14" spans="1:6" x14ac:dyDescent="0.2">
      <c r="A14" s="357" t="s">
        <v>290</v>
      </c>
      <c r="B14" s="55" t="s">
        <v>195</v>
      </c>
      <c r="C14" s="56" t="s">
        <v>198</v>
      </c>
      <c r="D14" s="62">
        <v>2</v>
      </c>
    </row>
    <row r="15" spans="1:6" x14ac:dyDescent="0.2">
      <c r="A15" s="357"/>
      <c r="B15" s="55" t="s">
        <v>195</v>
      </c>
      <c r="C15" s="74" t="s">
        <v>285</v>
      </c>
      <c r="D15" s="75">
        <v>2</v>
      </c>
    </row>
    <row r="16" spans="1:6" x14ac:dyDescent="0.2">
      <c r="A16" s="358"/>
      <c r="B16" s="55" t="s">
        <v>235</v>
      </c>
      <c r="C16" s="56" t="s">
        <v>282</v>
      </c>
      <c r="D16" s="62">
        <v>2</v>
      </c>
    </row>
    <row r="17" spans="1:4" x14ac:dyDescent="0.2">
      <c r="A17" s="358"/>
      <c r="B17" s="359" t="s">
        <v>291</v>
      </c>
      <c r="C17" s="360"/>
      <c r="D17" s="58">
        <f>SUM(D14:D16)</f>
        <v>6</v>
      </c>
    </row>
    <row r="18" spans="1:4" x14ac:dyDescent="0.2">
      <c r="A18" s="357" t="s">
        <v>292</v>
      </c>
      <c r="B18" s="355" t="s">
        <v>195</v>
      </c>
      <c r="C18" s="56" t="s">
        <v>198</v>
      </c>
      <c r="D18" s="62">
        <v>1</v>
      </c>
    </row>
    <row r="19" spans="1:4" x14ac:dyDescent="0.2">
      <c r="A19" s="357"/>
      <c r="B19" s="361"/>
      <c r="C19" s="57" t="s">
        <v>285</v>
      </c>
      <c r="D19" s="62">
        <v>2</v>
      </c>
    </row>
    <row r="20" spans="1:4" x14ac:dyDescent="0.2">
      <c r="A20" s="357"/>
      <c r="B20" s="356"/>
      <c r="C20" s="57" t="s">
        <v>216</v>
      </c>
      <c r="D20" s="62">
        <v>1</v>
      </c>
    </row>
    <row r="21" spans="1:4" x14ac:dyDescent="0.2">
      <c r="A21" s="357"/>
      <c r="B21" s="355" t="s">
        <v>235</v>
      </c>
      <c r="C21" s="56" t="s">
        <v>198</v>
      </c>
      <c r="D21" s="62">
        <v>4</v>
      </c>
    </row>
    <row r="22" spans="1:4" x14ac:dyDescent="0.2">
      <c r="A22" s="357"/>
      <c r="B22" s="356"/>
      <c r="C22" s="57" t="s">
        <v>216</v>
      </c>
      <c r="D22" s="62">
        <v>1</v>
      </c>
    </row>
    <row r="23" spans="1:4" x14ac:dyDescent="0.2">
      <c r="A23" s="357"/>
      <c r="B23" s="362" t="s">
        <v>251</v>
      </c>
      <c r="C23" s="56" t="s">
        <v>198</v>
      </c>
      <c r="D23" s="62">
        <v>3</v>
      </c>
    </row>
    <row r="24" spans="1:4" ht="31.5" customHeight="1" x14ac:dyDescent="0.2">
      <c r="A24" s="357"/>
      <c r="B24" s="362"/>
      <c r="C24" s="59" t="s">
        <v>228</v>
      </c>
      <c r="D24" s="64">
        <v>3</v>
      </c>
    </row>
    <row r="25" spans="1:4" x14ac:dyDescent="0.2">
      <c r="A25" s="358"/>
      <c r="B25" s="359" t="s">
        <v>291</v>
      </c>
      <c r="C25" s="360"/>
      <c r="D25" s="58">
        <f>SUM(D18:D24)</f>
        <v>15</v>
      </c>
    </row>
    <row r="26" spans="1:4" x14ac:dyDescent="0.2">
      <c r="A26" s="363" t="s">
        <v>293</v>
      </c>
      <c r="B26" s="355" t="s">
        <v>195</v>
      </c>
      <c r="C26" s="56" t="s">
        <v>198</v>
      </c>
      <c r="D26" s="62">
        <v>1</v>
      </c>
    </row>
    <row r="27" spans="1:4" ht="24" x14ac:dyDescent="0.2">
      <c r="A27" s="363"/>
      <c r="B27" s="356"/>
      <c r="C27" s="59" t="s">
        <v>228</v>
      </c>
      <c r="D27" s="64">
        <v>1</v>
      </c>
    </row>
    <row r="28" spans="1:4" x14ac:dyDescent="0.2">
      <c r="A28" s="363"/>
      <c r="B28" s="364" t="s">
        <v>291</v>
      </c>
      <c r="C28" s="364"/>
      <c r="D28" s="58">
        <f>SUM(D26:D27)</f>
        <v>2</v>
      </c>
    </row>
    <row r="29" spans="1:4" x14ac:dyDescent="0.2">
      <c r="A29" s="363" t="s">
        <v>294</v>
      </c>
      <c r="B29" s="355" t="s">
        <v>195</v>
      </c>
      <c r="C29" s="56" t="s">
        <v>198</v>
      </c>
      <c r="D29" s="62">
        <v>1</v>
      </c>
    </row>
    <row r="30" spans="1:4" x14ac:dyDescent="0.2">
      <c r="A30" s="363"/>
      <c r="B30" s="356"/>
      <c r="C30" s="57" t="s">
        <v>216</v>
      </c>
      <c r="D30" s="62">
        <v>1</v>
      </c>
    </row>
    <row r="31" spans="1:4" x14ac:dyDescent="0.2">
      <c r="A31" s="363"/>
      <c r="B31" s="364" t="s">
        <v>291</v>
      </c>
      <c r="C31" s="364"/>
      <c r="D31" s="58">
        <f>+D29+D30</f>
        <v>2</v>
      </c>
    </row>
    <row r="32" spans="1:4" x14ac:dyDescent="0.2">
      <c r="A32" s="352" t="s">
        <v>295</v>
      </c>
      <c r="B32" s="353"/>
      <c r="C32" s="354"/>
      <c r="D32" s="60">
        <f>+D17+D25+D28+D31</f>
        <v>25</v>
      </c>
    </row>
  </sheetData>
  <mergeCells count="14">
    <mergeCell ref="A32:C32"/>
    <mergeCell ref="B29:B30"/>
    <mergeCell ref="A14:A17"/>
    <mergeCell ref="B17:C17"/>
    <mergeCell ref="A18:A25"/>
    <mergeCell ref="B18:B20"/>
    <mergeCell ref="B21:B22"/>
    <mergeCell ref="B23:B24"/>
    <mergeCell ref="B25:C25"/>
    <mergeCell ref="A26:A28"/>
    <mergeCell ref="B26:B27"/>
    <mergeCell ref="B28:C28"/>
    <mergeCell ref="A29:A31"/>
    <mergeCell ref="B31:C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5683-AD4B-45B9-94F8-63BAD80CC5E2}">
  <sheetPr filterMode="1">
    <tabColor rgb="FFFFC000"/>
  </sheetPr>
  <dimension ref="A1:W153"/>
  <sheetViews>
    <sheetView zoomScale="80" zoomScaleNormal="80" workbookViewId="0">
      <selection activeCell="L146" sqref="L146:L148"/>
    </sheetView>
  </sheetViews>
  <sheetFormatPr baseColWidth="10" defaultColWidth="12" defaultRowHeight="12.75" x14ac:dyDescent="0.2"/>
  <cols>
    <col min="3" max="3" width="14.83203125" style="88" customWidth="1"/>
    <col min="4" max="4" width="18" style="95" customWidth="1"/>
    <col min="5" max="5" width="39.6640625" customWidth="1"/>
    <col min="6" max="6" width="45.5" customWidth="1"/>
    <col min="9" max="9" width="19.33203125" customWidth="1"/>
    <col min="10" max="11" width="12" style="89"/>
    <col min="14" max="14" width="19.1640625" style="98" bestFit="1" customWidth="1"/>
    <col min="15" max="15" width="21.5" style="98" bestFit="1" customWidth="1"/>
    <col min="16" max="16" width="11.6640625" customWidth="1"/>
    <col min="18" max="18" width="26" customWidth="1"/>
  </cols>
  <sheetData>
    <row r="1" spans="1:21" ht="51" x14ac:dyDescent="0.2">
      <c r="A1" s="90" t="s">
        <v>58</v>
      </c>
      <c r="B1" s="91" t="s">
        <v>59</v>
      </c>
      <c r="C1" s="92" t="s">
        <v>60</v>
      </c>
      <c r="D1" s="91" t="s">
        <v>61</v>
      </c>
      <c r="E1" s="92" t="s">
        <v>62</v>
      </c>
      <c r="F1" s="92" t="s">
        <v>63</v>
      </c>
      <c r="G1" s="92" t="s">
        <v>64</v>
      </c>
      <c r="H1" s="92" t="s">
        <v>65</v>
      </c>
      <c r="I1" s="92" t="s">
        <v>66</v>
      </c>
      <c r="J1" s="93" t="s">
        <v>67</v>
      </c>
      <c r="K1" s="94" t="s">
        <v>68</v>
      </c>
      <c r="L1" s="92" t="s">
        <v>69</v>
      </c>
      <c r="M1" s="92" t="s">
        <v>70</v>
      </c>
      <c r="N1" s="96" t="s">
        <v>71</v>
      </c>
      <c r="O1" s="96" t="s">
        <v>72</v>
      </c>
      <c r="P1" s="92" t="s">
        <v>73</v>
      </c>
      <c r="Q1" s="91" t="s">
        <v>75</v>
      </c>
    </row>
    <row r="2" spans="1:21" ht="51" hidden="1" x14ac:dyDescent="0.2">
      <c r="A2" s="2">
        <v>2</v>
      </c>
      <c r="B2" s="3" t="s">
        <v>78</v>
      </c>
      <c r="C2" s="2" t="s">
        <v>79</v>
      </c>
      <c r="D2" s="43" t="s">
        <v>264</v>
      </c>
      <c r="E2" s="43" t="s">
        <v>265</v>
      </c>
      <c r="F2" s="41" t="s">
        <v>266</v>
      </c>
      <c r="G2" s="38" t="s">
        <v>82</v>
      </c>
      <c r="H2" s="45" t="s">
        <v>214</v>
      </c>
      <c r="I2" s="8"/>
      <c r="J2" s="87">
        <v>0.05</v>
      </c>
      <c r="K2" s="87">
        <v>0.2</v>
      </c>
      <c r="L2" s="6">
        <v>2022</v>
      </c>
      <c r="M2" s="13">
        <v>0.9</v>
      </c>
      <c r="N2" s="97"/>
      <c r="O2" s="97"/>
      <c r="P2" s="13"/>
      <c r="Q2" s="26"/>
    </row>
    <row r="3" spans="1:21" ht="51" hidden="1" x14ac:dyDescent="0.2">
      <c r="A3" s="4">
        <v>3</v>
      </c>
      <c r="B3" s="3" t="s">
        <v>86</v>
      </c>
      <c r="C3" s="4" t="s">
        <v>79</v>
      </c>
      <c r="D3" s="43" t="s">
        <v>229</v>
      </c>
      <c r="E3" s="9" t="s">
        <v>230</v>
      </c>
      <c r="F3" s="7" t="s">
        <v>231</v>
      </c>
      <c r="G3" s="6" t="s">
        <v>113</v>
      </c>
      <c r="H3" s="7" t="s">
        <v>107</v>
      </c>
      <c r="I3" s="7"/>
      <c r="J3" s="87">
        <v>0.2</v>
      </c>
      <c r="K3" s="87">
        <v>0.2</v>
      </c>
      <c r="L3" s="6">
        <v>2022</v>
      </c>
      <c r="M3" s="7">
        <v>5</v>
      </c>
      <c r="N3" s="97"/>
      <c r="O3" s="97"/>
      <c r="P3" s="13"/>
      <c r="Q3" s="26"/>
    </row>
    <row r="4" spans="1:21" ht="38.25" hidden="1" x14ac:dyDescent="0.2">
      <c r="A4" s="107">
        <v>2</v>
      </c>
      <c r="B4" s="108" t="s">
        <v>78</v>
      </c>
      <c r="C4" s="107" t="s">
        <v>79</v>
      </c>
      <c r="D4" s="118" t="s">
        <v>121</v>
      </c>
      <c r="E4" s="118" t="s">
        <v>296</v>
      </c>
      <c r="F4" s="118" t="s">
        <v>81</v>
      </c>
      <c r="G4" s="135" t="s">
        <v>82</v>
      </c>
      <c r="H4" s="118" t="s">
        <v>83</v>
      </c>
      <c r="I4" s="130"/>
      <c r="J4" s="112">
        <v>0.05</v>
      </c>
      <c r="K4" s="112">
        <v>0.2</v>
      </c>
      <c r="L4" s="111">
        <v>2022</v>
      </c>
      <c r="M4" s="116">
        <v>0.95</v>
      </c>
      <c r="N4" s="121">
        <v>1171</v>
      </c>
      <c r="O4" s="121">
        <v>1320</v>
      </c>
      <c r="P4" s="116">
        <v>0.94</v>
      </c>
      <c r="Q4" s="115"/>
      <c r="S4">
        <v>95</v>
      </c>
      <c r="U4">
        <v>100</v>
      </c>
    </row>
    <row r="5" spans="1:21" ht="63.75" hidden="1" x14ac:dyDescent="0.2">
      <c r="A5" s="107">
        <v>2</v>
      </c>
      <c r="B5" s="108" t="s">
        <v>78</v>
      </c>
      <c r="C5" s="107" t="s">
        <v>79</v>
      </c>
      <c r="D5" s="118" t="s">
        <v>177</v>
      </c>
      <c r="E5" s="118" t="s">
        <v>262</v>
      </c>
      <c r="F5" s="118" t="s">
        <v>85</v>
      </c>
      <c r="G5" s="136" t="s">
        <v>113</v>
      </c>
      <c r="H5" s="118" t="s">
        <v>83</v>
      </c>
      <c r="I5" s="130"/>
      <c r="J5" s="112">
        <v>0.05</v>
      </c>
      <c r="K5" s="112">
        <v>0.2</v>
      </c>
      <c r="L5" s="111">
        <v>2022</v>
      </c>
      <c r="M5" s="116">
        <v>0.15</v>
      </c>
      <c r="N5" s="121"/>
      <c r="O5" s="121"/>
      <c r="P5" s="116"/>
      <c r="Q5" s="115"/>
      <c r="R5" s="95" t="s">
        <v>297</v>
      </c>
      <c r="S5">
        <v>89</v>
      </c>
    </row>
    <row r="6" spans="1:21" ht="63.75" hidden="1" x14ac:dyDescent="0.2">
      <c r="A6" s="4">
        <v>4</v>
      </c>
      <c r="B6" s="3" t="s">
        <v>86</v>
      </c>
      <c r="C6" s="5" t="s">
        <v>151</v>
      </c>
      <c r="D6" s="41" t="s">
        <v>217</v>
      </c>
      <c r="E6" s="7" t="s">
        <v>298</v>
      </c>
      <c r="F6" s="7" t="s">
        <v>299</v>
      </c>
      <c r="G6" s="6" t="s">
        <v>97</v>
      </c>
      <c r="H6" s="10" t="s">
        <v>220</v>
      </c>
      <c r="I6" s="10"/>
      <c r="J6" s="87">
        <v>0.2</v>
      </c>
      <c r="K6" s="87">
        <v>0.2</v>
      </c>
      <c r="L6" s="6">
        <v>2022</v>
      </c>
      <c r="M6" s="13">
        <v>0.5</v>
      </c>
      <c r="N6" s="97"/>
      <c r="O6" s="97"/>
      <c r="P6" s="13"/>
      <c r="Q6" s="26"/>
    </row>
    <row r="7" spans="1:21" ht="76.5" hidden="1" x14ac:dyDescent="0.2">
      <c r="A7" s="4">
        <v>1</v>
      </c>
      <c r="B7" s="3" t="s">
        <v>93</v>
      </c>
      <c r="C7" s="5" t="s">
        <v>151</v>
      </c>
      <c r="D7" s="41" t="s">
        <v>241</v>
      </c>
      <c r="E7" s="7" t="s">
        <v>300</v>
      </c>
      <c r="F7" s="7" t="s">
        <v>301</v>
      </c>
      <c r="G7" s="6" t="s">
        <v>82</v>
      </c>
      <c r="H7" s="7" t="s">
        <v>227</v>
      </c>
      <c r="I7" s="7"/>
      <c r="J7" s="87">
        <v>0.15</v>
      </c>
      <c r="K7" s="87">
        <v>0.4</v>
      </c>
      <c r="L7" s="6">
        <v>2022</v>
      </c>
      <c r="M7" s="13">
        <v>1</v>
      </c>
      <c r="N7" s="97"/>
      <c r="O7" s="97"/>
      <c r="P7" s="13"/>
      <c r="Q7" s="26"/>
    </row>
    <row r="8" spans="1:21" ht="76.5" hidden="1" x14ac:dyDescent="0.2">
      <c r="A8" s="4">
        <v>2</v>
      </c>
      <c r="B8" s="3" t="s">
        <v>93</v>
      </c>
      <c r="C8" s="5" t="s">
        <v>151</v>
      </c>
      <c r="D8" s="41" t="s">
        <v>247</v>
      </c>
      <c r="E8" s="7" t="s">
        <v>248</v>
      </c>
      <c r="F8" s="7" t="s">
        <v>302</v>
      </c>
      <c r="G8" s="6" t="s">
        <v>82</v>
      </c>
      <c r="H8" s="7" t="s">
        <v>227</v>
      </c>
      <c r="I8" s="7"/>
      <c r="J8" s="87">
        <v>0.05</v>
      </c>
      <c r="K8" s="87">
        <v>0.2</v>
      </c>
      <c r="L8" s="6">
        <v>2022</v>
      </c>
      <c r="M8" s="13">
        <v>1</v>
      </c>
      <c r="N8" s="97"/>
      <c r="O8" s="97"/>
      <c r="P8" s="13"/>
      <c r="Q8" s="26"/>
    </row>
    <row r="9" spans="1:21" ht="63.75" hidden="1" x14ac:dyDescent="0.2">
      <c r="A9" s="4">
        <v>1</v>
      </c>
      <c r="B9" s="3" t="s">
        <v>93</v>
      </c>
      <c r="C9" s="5" t="s">
        <v>151</v>
      </c>
      <c r="D9" s="41" t="s">
        <v>244</v>
      </c>
      <c r="E9" s="41" t="s">
        <v>303</v>
      </c>
      <c r="F9" s="41" t="s">
        <v>246</v>
      </c>
      <c r="G9" s="38" t="s">
        <v>82</v>
      </c>
      <c r="H9" s="41" t="s">
        <v>114</v>
      </c>
      <c r="I9" s="7"/>
      <c r="J9" s="87">
        <v>0.15</v>
      </c>
      <c r="K9" s="87">
        <v>0.4</v>
      </c>
      <c r="L9" s="6">
        <v>2022</v>
      </c>
      <c r="M9" s="13">
        <v>0.8</v>
      </c>
      <c r="N9" s="97"/>
      <c r="O9" s="97"/>
      <c r="P9" s="13"/>
      <c r="Q9" s="26"/>
    </row>
    <row r="10" spans="1:21" ht="76.5" hidden="1" x14ac:dyDescent="0.2">
      <c r="A10" s="4">
        <v>2</v>
      </c>
      <c r="B10" s="3" t="s">
        <v>86</v>
      </c>
      <c r="C10" s="5" t="s">
        <v>151</v>
      </c>
      <c r="D10" s="41" t="s">
        <v>224</v>
      </c>
      <c r="E10" s="7" t="s">
        <v>304</v>
      </c>
      <c r="F10" s="7" t="s">
        <v>226</v>
      </c>
      <c r="G10" s="6" t="s">
        <v>97</v>
      </c>
      <c r="H10" s="7" t="s">
        <v>227</v>
      </c>
      <c r="I10" s="7"/>
      <c r="J10" s="87">
        <v>0.1</v>
      </c>
      <c r="K10" s="87">
        <v>0.2</v>
      </c>
      <c r="L10" s="6">
        <v>2022</v>
      </c>
      <c r="M10" s="13">
        <v>0.85</v>
      </c>
      <c r="N10" s="97"/>
      <c r="O10" s="97"/>
      <c r="P10" s="13"/>
      <c r="Q10" s="26"/>
    </row>
    <row r="11" spans="1:21" ht="51" hidden="1" x14ac:dyDescent="0.2">
      <c r="A11" s="107">
        <v>2</v>
      </c>
      <c r="B11" s="108" t="s">
        <v>86</v>
      </c>
      <c r="C11" s="109" t="s">
        <v>87</v>
      </c>
      <c r="D11" s="118" t="s">
        <v>42</v>
      </c>
      <c r="E11" s="110" t="s">
        <v>88</v>
      </c>
      <c r="F11" s="110" t="s">
        <v>89</v>
      </c>
      <c r="G11" s="111" t="s">
        <v>82</v>
      </c>
      <c r="H11" s="119" t="s">
        <v>90</v>
      </c>
      <c r="I11" s="119"/>
      <c r="J11" s="112">
        <v>0.1</v>
      </c>
      <c r="K11" s="112">
        <v>0.2</v>
      </c>
      <c r="L11" s="111">
        <v>2022</v>
      </c>
      <c r="M11" s="113">
        <v>0.95</v>
      </c>
      <c r="N11" s="114">
        <v>122280637965</v>
      </c>
      <c r="O11" s="114">
        <v>135575483000</v>
      </c>
      <c r="P11" s="113">
        <f>+N11/O11</f>
        <v>0.9019376900541819</v>
      </c>
      <c r="Q11" s="115"/>
    </row>
    <row r="12" spans="1:21" ht="38.25" hidden="1" x14ac:dyDescent="0.2">
      <c r="A12" s="107">
        <v>2</v>
      </c>
      <c r="B12" s="108" t="s">
        <v>86</v>
      </c>
      <c r="C12" s="109" t="s">
        <v>87</v>
      </c>
      <c r="D12" s="110" t="s">
        <v>29</v>
      </c>
      <c r="E12" s="110" t="s">
        <v>91</v>
      </c>
      <c r="F12" s="110" t="s">
        <v>92</v>
      </c>
      <c r="G12" s="111" t="s">
        <v>82</v>
      </c>
      <c r="H12" s="111" t="s">
        <v>90</v>
      </c>
      <c r="I12" s="111"/>
      <c r="J12" s="112">
        <v>0.1</v>
      </c>
      <c r="K12" s="112">
        <v>0.2</v>
      </c>
      <c r="L12" s="111">
        <v>2022</v>
      </c>
      <c r="M12" s="113">
        <v>0.85</v>
      </c>
      <c r="N12" s="114">
        <v>65201163261.57</v>
      </c>
      <c r="O12" s="114">
        <v>89000000000</v>
      </c>
      <c r="P12" s="113">
        <f>+N12/O12</f>
        <v>0.73259734001764043</v>
      </c>
      <c r="Q12" s="115"/>
    </row>
    <row r="13" spans="1:21" ht="51" hidden="1" x14ac:dyDescent="0.2">
      <c r="A13" s="4">
        <v>1</v>
      </c>
      <c r="B13" s="3" t="s">
        <v>86</v>
      </c>
      <c r="C13" s="5" t="s">
        <v>87</v>
      </c>
      <c r="D13" s="41" t="s">
        <v>305</v>
      </c>
      <c r="E13" s="43" t="s">
        <v>142</v>
      </c>
      <c r="F13" s="41" t="s">
        <v>143</v>
      </c>
      <c r="G13" s="38" t="s">
        <v>82</v>
      </c>
      <c r="H13" s="41" t="s">
        <v>210</v>
      </c>
      <c r="I13" s="6"/>
      <c r="J13" s="87">
        <v>0.25</v>
      </c>
      <c r="K13" s="87">
        <v>0.2</v>
      </c>
      <c r="L13" s="6">
        <v>2022</v>
      </c>
      <c r="M13" s="12">
        <v>0.85</v>
      </c>
      <c r="N13" s="86">
        <v>7505850833.29</v>
      </c>
      <c r="O13" s="86">
        <v>12016000000</v>
      </c>
      <c r="P13" s="12">
        <f>+N13/O13</f>
        <v>0.62465469651215044</v>
      </c>
      <c r="Q13" s="26"/>
    </row>
    <row r="14" spans="1:21" ht="76.5" hidden="1" x14ac:dyDescent="0.2">
      <c r="A14" s="4">
        <v>1</v>
      </c>
      <c r="B14" s="3" t="s">
        <v>86</v>
      </c>
      <c r="C14" s="5" t="s">
        <v>87</v>
      </c>
      <c r="D14" s="41" t="s">
        <v>306</v>
      </c>
      <c r="E14" s="43" t="s">
        <v>212</v>
      </c>
      <c r="F14" s="41" t="s">
        <v>213</v>
      </c>
      <c r="G14" s="38" t="s">
        <v>82</v>
      </c>
      <c r="H14" s="41" t="s">
        <v>214</v>
      </c>
      <c r="I14" s="6"/>
      <c r="J14" s="87">
        <v>0.25</v>
      </c>
      <c r="K14" s="87">
        <v>0.2</v>
      </c>
      <c r="L14" s="6">
        <v>2022</v>
      </c>
      <c r="M14" s="12">
        <v>0.95</v>
      </c>
      <c r="N14" s="86"/>
      <c r="O14" s="86"/>
      <c r="P14" s="12"/>
      <c r="Q14" s="26"/>
    </row>
    <row r="15" spans="1:21" ht="76.5" hidden="1" x14ac:dyDescent="0.2">
      <c r="A15" s="107">
        <v>2</v>
      </c>
      <c r="B15" s="108" t="s">
        <v>93</v>
      </c>
      <c r="C15" s="109" t="s">
        <v>94</v>
      </c>
      <c r="D15" s="118" t="s">
        <v>239</v>
      </c>
      <c r="E15" s="110" t="s">
        <v>240</v>
      </c>
      <c r="F15" s="110" t="s">
        <v>96</v>
      </c>
      <c r="G15" s="111" t="s">
        <v>97</v>
      </c>
      <c r="H15" s="110" t="s">
        <v>227</v>
      </c>
      <c r="I15" s="110"/>
      <c r="J15" s="112">
        <v>0.05</v>
      </c>
      <c r="K15" s="112">
        <v>0.2</v>
      </c>
      <c r="L15" s="111">
        <v>2022</v>
      </c>
      <c r="M15" s="133">
        <v>3</v>
      </c>
      <c r="N15" s="134">
        <v>91.5</v>
      </c>
      <c r="O15" s="134">
        <v>90.8</v>
      </c>
      <c r="P15" s="134">
        <f>+O15-N15</f>
        <v>-0.70000000000000284</v>
      </c>
      <c r="Q15" s="115"/>
    </row>
    <row r="16" spans="1:21" ht="63.75" hidden="1" x14ac:dyDescent="0.2">
      <c r="A16" s="2">
        <v>1</v>
      </c>
      <c r="B16" s="3" t="s">
        <v>86</v>
      </c>
      <c r="C16" s="21" t="s">
        <v>94</v>
      </c>
      <c r="D16" s="41" t="s">
        <v>203</v>
      </c>
      <c r="E16" s="82" t="s">
        <v>204</v>
      </c>
      <c r="F16" s="83" t="s">
        <v>307</v>
      </c>
      <c r="G16" s="84" t="s">
        <v>97</v>
      </c>
      <c r="H16" s="84" t="s">
        <v>114</v>
      </c>
      <c r="I16" s="8"/>
      <c r="J16" s="87">
        <v>0.25</v>
      </c>
      <c r="K16" s="87">
        <v>0.4</v>
      </c>
      <c r="L16" s="6">
        <v>2022</v>
      </c>
      <c r="M16" s="12">
        <v>0.6</v>
      </c>
      <c r="N16" s="86"/>
      <c r="O16" s="86"/>
      <c r="P16" s="13"/>
      <c r="Q16" s="26"/>
    </row>
    <row r="17" spans="1:22" ht="51" hidden="1" x14ac:dyDescent="0.2">
      <c r="A17" s="107">
        <v>2</v>
      </c>
      <c r="B17" s="108" t="s">
        <v>93</v>
      </c>
      <c r="C17" s="109" t="s">
        <v>94</v>
      </c>
      <c r="D17" s="110" t="s">
        <v>44</v>
      </c>
      <c r="E17" s="110" t="s">
        <v>99</v>
      </c>
      <c r="F17" s="110" t="s">
        <v>100</v>
      </c>
      <c r="G17" s="111" t="s">
        <v>82</v>
      </c>
      <c r="H17" s="130" t="s">
        <v>238</v>
      </c>
      <c r="I17" s="130"/>
      <c r="J17" s="112">
        <v>0.05</v>
      </c>
      <c r="K17" s="112">
        <v>0.2</v>
      </c>
      <c r="L17" s="111">
        <v>2022</v>
      </c>
      <c r="M17" s="116">
        <v>0.9</v>
      </c>
      <c r="N17" s="114"/>
      <c r="O17" s="114"/>
      <c r="P17" s="116"/>
      <c r="Q17" s="115"/>
    </row>
    <row r="18" spans="1:22" ht="51" hidden="1" x14ac:dyDescent="0.2">
      <c r="A18" s="4">
        <v>1</v>
      </c>
      <c r="B18" s="3" t="s">
        <v>86</v>
      </c>
      <c r="C18" s="5" t="s">
        <v>94</v>
      </c>
      <c r="D18" s="41" t="s">
        <v>24</v>
      </c>
      <c r="E18" s="9" t="s">
        <v>207</v>
      </c>
      <c r="F18" s="7" t="s">
        <v>208</v>
      </c>
      <c r="G18" s="7" t="s">
        <v>97</v>
      </c>
      <c r="H18" s="7" t="s">
        <v>114</v>
      </c>
      <c r="I18" s="7"/>
      <c r="J18" s="87">
        <v>0.25</v>
      </c>
      <c r="K18" s="87">
        <v>0.4</v>
      </c>
      <c r="L18" s="6">
        <v>2022</v>
      </c>
      <c r="M18" s="13">
        <v>0.75</v>
      </c>
      <c r="N18" s="86"/>
      <c r="O18" s="86"/>
      <c r="P18" s="13"/>
      <c r="Q18" s="26"/>
    </row>
    <row r="19" spans="1:22" ht="76.5" hidden="1" x14ac:dyDescent="0.2">
      <c r="A19" s="2">
        <v>2</v>
      </c>
      <c r="B19" s="3" t="s">
        <v>78</v>
      </c>
      <c r="C19" s="21" t="s">
        <v>94</v>
      </c>
      <c r="D19" s="41" t="s">
        <v>259</v>
      </c>
      <c r="E19" s="7" t="s">
        <v>260</v>
      </c>
      <c r="F19" s="106" t="s">
        <v>261</v>
      </c>
      <c r="G19" s="6" t="s">
        <v>82</v>
      </c>
      <c r="H19" s="106" t="s">
        <v>227</v>
      </c>
      <c r="I19" s="106"/>
      <c r="J19" s="87">
        <v>0.05</v>
      </c>
      <c r="K19" s="87">
        <v>0.2</v>
      </c>
      <c r="L19" s="6">
        <v>2022</v>
      </c>
      <c r="M19" s="13">
        <v>0.98</v>
      </c>
      <c r="N19" s="86"/>
      <c r="O19" s="86"/>
      <c r="P19" s="13"/>
      <c r="Q19" s="26"/>
    </row>
    <row r="20" spans="1:22" ht="38.25" hidden="1" x14ac:dyDescent="0.2">
      <c r="A20" s="107">
        <v>2</v>
      </c>
      <c r="B20" s="108" t="s">
        <v>86</v>
      </c>
      <c r="C20" s="109" t="s">
        <v>94</v>
      </c>
      <c r="D20" s="110" t="s">
        <v>28</v>
      </c>
      <c r="E20" s="110" t="s">
        <v>102</v>
      </c>
      <c r="F20" s="110" t="s">
        <v>103</v>
      </c>
      <c r="G20" s="111" t="s">
        <v>82</v>
      </c>
      <c r="H20" s="111" t="s">
        <v>104</v>
      </c>
      <c r="I20" s="111"/>
      <c r="J20" s="112">
        <v>0.1</v>
      </c>
      <c r="K20" s="112">
        <v>0.2</v>
      </c>
      <c r="L20" s="111">
        <v>2022</v>
      </c>
      <c r="M20" s="113">
        <v>0.85</v>
      </c>
      <c r="N20" s="114"/>
      <c r="O20" s="114"/>
      <c r="P20" s="113"/>
      <c r="Q20" s="115"/>
    </row>
    <row r="21" spans="1:22" ht="63.75" hidden="1" x14ac:dyDescent="0.2">
      <c r="A21" s="2">
        <v>2</v>
      </c>
      <c r="B21" s="3" t="s">
        <v>78</v>
      </c>
      <c r="C21" s="21" t="s">
        <v>94</v>
      </c>
      <c r="D21" s="41" t="s">
        <v>252</v>
      </c>
      <c r="E21" s="43" t="s">
        <v>111</v>
      </c>
      <c r="F21" s="100" t="s">
        <v>112</v>
      </c>
      <c r="G21" s="38" t="s">
        <v>113</v>
      </c>
      <c r="H21" s="42" t="s">
        <v>114</v>
      </c>
      <c r="I21" s="8"/>
      <c r="J21" s="87">
        <v>0.05</v>
      </c>
      <c r="K21" s="87">
        <v>0.2</v>
      </c>
      <c r="L21" s="6">
        <v>2022</v>
      </c>
      <c r="M21" s="13">
        <v>0.85</v>
      </c>
      <c r="N21" s="86"/>
      <c r="O21" s="86"/>
      <c r="P21" s="13"/>
      <c r="Q21" s="26"/>
    </row>
    <row r="22" spans="1:22" ht="51" hidden="1" x14ac:dyDescent="0.2">
      <c r="A22" s="4">
        <v>2</v>
      </c>
      <c r="B22" s="3" t="s">
        <v>93</v>
      </c>
      <c r="C22" s="5" t="s">
        <v>94</v>
      </c>
      <c r="D22" s="41" t="s">
        <v>250</v>
      </c>
      <c r="E22" s="41" t="s">
        <v>115</v>
      </c>
      <c r="F22" s="41" t="s">
        <v>116</v>
      </c>
      <c r="G22" s="38" t="s">
        <v>82</v>
      </c>
      <c r="H22" s="41" t="s">
        <v>114</v>
      </c>
      <c r="I22" s="7"/>
      <c r="J22" s="87">
        <v>0.05</v>
      </c>
      <c r="K22" s="87">
        <v>0.2</v>
      </c>
      <c r="L22" s="6">
        <v>2022</v>
      </c>
      <c r="M22" s="13">
        <v>0.85</v>
      </c>
      <c r="N22" s="86"/>
      <c r="O22" s="86"/>
      <c r="P22" s="13"/>
      <c r="Q22" s="26"/>
    </row>
    <row r="23" spans="1:22" ht="51" hidden="1" x14ac:dyDescent="0.2">
      <c r="A23" s="4">
        <v>2</v>
      </c>
      <c r="B23" s="3" t="s">
        <v>78</v>
      </c>
      <c r="C23" s="5" t="s">
        <v>94</v>
      </c>
      <c r="D23" s="41" t="s">
        <v>257</v>
      </c>
      <c r="E23" s="41" t="s">
        <v>258</v>
      </c>
      <c r="F23" s="41" t="s">
        <v>119</v>
      </c>
      <c r="G23" s="38" t="s">
        <v>82</v>
      </c>
      <c r="H23" s="41" t="s">
        <v>114</v>
      </c>
      <c r="I23" s="10"/>
      <c r="J23" s="87">
        <v>0.05</v>
      </c>
      <c r="K23" s="87">
        <v>0.2</v>
      </c>
      <c r="L23" s="6">
        <v>2022</v>
      </c>
      <c r="M23" s="13">
        <v>0.85</v>
      </c>
      <c r="N23" s="86"/>
      <c r="O23" s="86"/>
      <c r="P23" s="13"/>
      <c r="Q23" s="26"/>
    </row>
    <row r="24" spans="1:22" ht="76.5" hidden="1" x14ac:dyDescent="0.2">
      <c r="A24" s="4">
        <v>4</v>
      </c>
      <c r="B24" s="3" t="s">
        <v>86</v>
      </c>
      <c r="C24" s="5" t="s">
        <v>94</v>
      </c>
      <c r="D24" s="43" t="s">
        <v>232</v>
      </c>
      <c r="E24" s="43" t="s">
        <v>233</v>
      </c>
      <c r="F24" s="41" t="s">
        <v>234</v>
      </c>
      <c r="G24" s="38" t="s">
        <v>113</v>
      </c>
      <c r="H24" s="41" t="s">
        <v>227</v>
      </c>
      <c r="I24" s="7"/>
      <c r="J24" s="87">
        <v>0.2</v>
      </c>
      <c r="K24" s="87">
        <v>0.2</v>
      </c>
      <c r="L24" s="6">
        <v>2022</v>
      </c>
      <c r="M24" s="7">
        <v>5</v>
      </c>
      <c r="N24" s="86"/>
      <c r="O24" s="86"/>
      <c r="P24" s="13"/>
      <c r="Q24" s="26"/>
    </row>
    <row r="25" spans="1:22" ht="51" x14ac:dyDescent="0.2">
      <c r="A25" s="107">
        <v>3</v>
      </c>
      <c r="B25" s="108" t="s">
        <v>86</v>
      </c>
      <c r="C25" s="109" t="s">
        <v>94</v>
      </c>
      <c r="D25" s="110" t="s">
        <v>32</v>
      </c>
      <c r="E25" s="110" t="s">
        <v>105</v>
      </c>
      <c r="F25" s="110" t="s">
        <v>106</v>
      </c>
      <c r="G25" s="111" t="s">
        <v>97</v>
      </c>
      <c r="H25" s="130" t="s">
        <v>107</v>
      </c>
      <c r="I25" s="130"/>
      <c r="J25" s="112">
        <v>0.2</v>
      </c>
      <c r="K25" s="112">
        <v>0.2</v>
      </c>
      <c r="L25" s="111">
        <v>2022</v>
      </c>
      <c r="M25" s="116">
        <v>0.8</v>
      </c>
      <c r="N25" s="114">
        <v>8</v>
      </c>
      <c r="O25" s="114">
        <v>8</v>
      </c>
      <c r="P25" s="116">
        <v>1</v>
      </c>
      <c r="Q25" s="115"/>
    </row>
    <row r="26" spans="1:22" ht="51" hidden="1" x14ac:dyDescent="0.2">
      <c r="A26" s="2">
        <v>2</v>
      </c>
      <c r="B26" s="3" t="s">
        <v>78</v>
      </c>
      <c r="C26" s="2" t="s">
        <v>79</v>
      </c>
      <c r="D26" s="73" t="s">
        <v>264</v>
      </c>
      <c r="E26" s="73" t="s">
        <v>265</v>
      </c>
      <c r="F26" s="41" t="s">
        <v>266</v>
      </c>
      <c r="G26" s="38" t="s">
        <v>82</v>
      </c>
      <c r="H26" s="45" t="s">
        <v>214</v>
      </c>
      <c r="I26" s="8"/>
      <c r="J26" s="25">
        <v>0.05</v>
      </c>
      <c r="K26" s="25">
        <v>0.2</v>
      </c>
      <c r="L26" s="6">
        <v>2023</v>
      </c>
      <c r="M26" s="13">
        <v>0.9</v>
      </c>
      <c r="N26" s="86"/>
      <c r="O26" s="86"/>
      <c r="P26" s="13"/>
      <c r="Q26" s="26"/>
    </row>
    <row r="27" spans="1:22" ht="51" hidden="1" x14ac:dyDescent="0.2">
      <c r="A27" s="4">
        <v>3</v>
      </c>
      <c r="B27" s="3" t="s">
        <v>86</v>
      </c>
      <c r="C27" s="4" t="s">
        <v>79</v>
      </c>
      <c r="D27" s="43" t="s">
        <v>229</v>
      </c>
      <c r="E27" s="9" t="s">
        <v>230</v>
      </c>
      <c r="F27" s="7" t="s">
        <v>231</v>
      </c>
      <c r="G27" s="6" t="s">
        <v>113</v>
      </c>
      <c r="H27" s="7" t="s">
        <v>107</v>
      </c>
      <c r="I27" s="7"/>
      <c r="J27" s="25">
        <v>0.2</v>
      </c>
      <c r="K27" s="25">
        <v>0.2</v>
      </c>
      <c r="L27" s="6">
        <v>2023</v>
      </c>
      <c r="M27" s="7">
        <v>5</v>
      </c>
      <c r="N27" s="86"/>
      <c r="O27" s="86"/>
      <c r="P27" s="13"/>
      <c r="Q27" s="26"/>
    </row>
    <row r="28" spans="1:22" ht="38.25" hidden="1" x14ac:dyDescent="0.2">
      <c r="A28" s="107">
        <v>2</v>
      </c>
      <c r="B28" s="108" t="s">
        <v>78</v>
      </c>
      <c r="C28" s="107" t="s">
        <v>79</v>
      </c>
      <c r="D28" s="118" t="s">
        <v>121</v>
      </c>
      <c r="E28" s="118" t="s">
        <v>108</v>
      </c>
      <c r="F28" s="118" t="s">
        <v>81</v>
      </c>
      <c r="G28" s="135" t="s">
        <v>82</v>
      </c>
      <c r="H28" s="118" t="s">
        <v>83</v>
      </c>
      <c r="I28" s="130"/>
      <c r="J28" s="112">
        <v>0.05</v>
      </c>
      <c r="K28" s="112">
        <v>0.2</v>
      </c>
      <c r="L28" s="111">
        <v>2023</v>
      </c>
      <c r="M28" s="116">
        <v>0.95</v>
      </c>
      <c r="N28" s="114">
        <v>1184</v>
      </c>
      <c r="O28" s="114">
        <v>1320</v>
      </c>
      <c r="P28" s="137">
        <v>0.94</v>
      </c>
      <c r="Q28" s="115"/>
      <c r="V28">
        <f>(S5*U4)/S4</f>
        <v>93.684210526315795</v>
      </c>
    </row>
    <row r="29" spans="1:22" ht="63.75" hidden="1" x14ac:dyDescent="0.2">
      <c r="A29" s="107">
        <v>2</v>
      </c>
      <c r="B29" s="108" t="s">
        <v>78</v>
      </c>
      <c r="C29" s="107" t="s">
        <v>79</v>
      </c>
      <c r="D29" s="118" t="s">
        <v>177</v>
      </c>
      <c r="E29" s="118" t="s">
        <v>262</v>
      </c>
      <c r="F29" s="118" t="s">
        <v>85</v>
      </c>
      <c r="G29" s="135" t="s">
        <v>263</v>
      </c>
      <c r="H29" s="118" t="s">
        <v>83</v>
      </c>
      <c r="I29" s="130"/>
      <c r="J29" s="112">
        <v>0.05</v>
      </c>
      <c r="K29" s="112">
        <v>0.2</v>
      </c>
      <c r="L29" s="111">
        <v>2023</v>
      </c>
      <c r="M29" s="116">
        <v>0.15</v>
      </c>
      <c r="N29" s="114">
        <f>26+38</f>
        <v>64</v>
      </c>
      <c r="O29" s="114">
        <v>1172</v>
      </c>
      <c r="P29" s="138">
        <v>1</v>
      </c>
      <c r="Q29" s="115"/>
      <c r="S29" s="182">
        <f>+N29/O29</f>
        <v>5.4607508532423209E-2</v>
      </c>
    </row>
    <row r="30" spans="1:22" ht="63.75" hidden="1" x14ac:dyDescent="0.2">
      <c r="A30" s="4">
        <v>4</v>
      </c>
      <c r="B30" s="3" t="s">
        <v>86</v>
      </c>
      <c r="C30" s="5" t="s">
        <v>151</v>
      </c>
      <c r="D30" s="41" t="s">
        <v>217</v>
      </c>
      <c r="E30" s="7" t="s">
        <v>298</v>
      </c>
      <c r="F30" s="7" t="s">
        <v>299</v>
      </c>
      <c r="G30" s="6" t="s">
        <v>97</v>
      </c>
      <c r="H30" s="10" t="s">
        <v>220</v>
      </c>
      <c r="I30" s="10"/>
      <c r="J30" s="25">
        <v>0.2</v>
      </c>
      <c r="K30" s="25">
        <v>0.2</v>
      </c>
      <c r="L30" s="6">
        <v>2023</v>
      </c>
      <c r="M30" s="13">
        <v>0.5</v>
      </c>
      <c r="N30" s="86"/>
      <c r="O30" s="86"/>
      <c r="P30" s="13"/>
      <c r="Q30" s="26"/>
    </row>
    <row r="31" spans="1:22" ht="76.5" hidden="1" x14ac:dyDescent="0.2">
      <c r="A31" s="4">
        <v>1</v>
      </c>
      <c r="B31" s="3" t="s">
        <v>93</v>
      </c>
      <c r="C31" s="5" t="s">
        <v>151</v>
      </c>
      <c r="D31" s="41" t="s">
        <v>241</v>
      </c>
      <c r="E31" s="7" t="s">
        <v>242</v>
      </c>
      <c r="F31" s="7" t="s">
        <v>301</v>
      </c>
      <c r="G31" s="6" t="s">
        <v>82</v>
      </c>
      <c r="H31" s="7" t="s">
        <v>227</v>
      </c>
      <c r="I31" s="7"/>
      <c r="J31" s="25">
        <v>0.15</v>
      </c>
      <c r="K31" s="25">
        <v>0.4</v>
      </c>
      <c r="L31" s="6">
        <v>2023</v>
      </c>
      <c r="M31" s="13">
        <v>1</v>
      </c>
      <c r="N31" s="86"/>
      <c r="O31" s="86"/>
      <c r="P31" s="13"/>
      <c r="Q31" s="26"/>
    </row>
    <row r="32" spans="1:22" ht="76.5" hidden="1" x14ac:dyDescent="0.2">
      <c r="A32" s="4">
        <v>2</v>
      </c>
      <c r="B32" s="3" t="s">
        <v>93</v>
      </c>
      <c r="C32" s="5" t="s">
        <v>151</v>
      </c>
      <c r="D32" s="41" t="s">
        <v>247</v>
      </c>
      <c r="E32" s="99" t="s">
        <v>248</v>
      </c>
      <c r="F32" s="7" t="s">
        <v>302</v>
      </c>
      <c r="G32" s="6" t="s">
        <v>82</v>
      </c>
      <c r="H32" s="7" t="s">
        <v>227</v>
      </c>
      <c r="I32" s="7"/>
      <c r="J32" s="25">
        <v>0.05</v>
      </c>
      <c r="K32" s="25">
        <v>0.2</v>
      </c>
      <c r="L32" s="6">
        <v>2023</v>
      </c>
      <c r="M32" s="13">
        <v>1</v>
      </c>
      <c r="N32" s="86">
        <f>21325-8515</f>
        <v>12810</v>
      </c>
      <c r="O32" s="86">
        <v>21325</v>
      </c>
      <c r="P32" s="13">
        <f>+N32/O32</f>
        <v>0.60070339976553344</v>
      </c>
      <c r="Q32" s="26"/>
    </row>
    <row r="33" spans="1:23" ht="63.75" hidden="1" x14ac:dyDescent="0.2">
      <c r="A33" s="4">
        <v>1</v>
      </c>
      <c r="B33" s="3" t="s">
        <v>93</v>
      </c>
      <c r="C33" s="5" t="s">
        <v>151</v>
      </c>
      <c r="D33" s="41" t="s">
        <v>244</v>
      </c>
      <c r="E33" s="41" t="s">
        <v>245</v>
      </c>
      <c r="F33" s="41" t="s">
        <v>246</v>
      </c>
      <c r="G33" s="38" t="s">
        <v>82</v>
      </c>
      <c r="H33" s="41" t="s">
        <v>114</v>
      </c>
      <c r="I33" s="7"/>
      <c r="J33" s="25">
        <v>0.15</v>
      </c>
      <c r="K33" s="25">
        <v>0.4</v>
      </c>
      <c r="L33" s="6">
        <v>2023</v>
      </c>
      <c r="M33" s="13">
        <v>0.8</v>
      </c>
      <c r="N33" s="86"/>
      <c r="O33" s="86"/>
      <c r="P33" s="13"/>
      <c r="Q33" s="26"/>
    </row>
    <row r="34" spans="1:23" ht="76.5" hidden="1" x14ac:dyDescent="0.2">
      <c r="A34" s="4">
        <v>2</v>
      </c>
      <c r="B34" s="3" t="s">
        <v>86</v>
      </c>
      <c r="C34" s="5" t="s">
        <v>151</v>
      </c>
      <c r="D34" s="41" t="s">
        <v>224</v>
      </c>
      <c r="E34" s="7" t="s">
        <v>304</v>
      </c>
      <c r="F34" s="7" t="s">
        <v>226</v>
      </c>
      <c r="G34" s="6" t="s">
        <v>97</v>
      </c>
      <c r="H34" s="7" t="s">
        <v>227</v>
      </c>
      <c r="I34" s="7"/>
      <c r="J34" s="25">
        <v>0.1</v>
      </c>
      <c r="K34" s="25">
        <v>0.2</v>
      </c>
      <c r="L34" s="6">
        <v>2023</v>
      </c>
      <c r="M34" s="13">
        <v>0.85</v>
      </c>
      <c r="N34" s="86"/>
      <c r="O34" s="86"/>
      <c r="P34" s="13"/>
      <c r="Q34" s="26"/>
    </row>
    <row r="35" spans="1:23" ht="51" hidden="1" x14ac:dyDescent="0.2">
      <c r="A35" s="107">
        <v>2</v>
      </c>
      <c r="B35" s="108" t="s">
        <v>86</v>
      </c>
      <c r="C35" s="109" t="s">
        <v>87</v>
      </c>
      <c r="D35" s="118" t="s">
        <v>42</v>
      </c>
      <c r="E35" s="110" t="s">
        <v>88</v>
      </c>
      <c r="F35" s="110" t="s">
        <v>89</v>
      </c>
      <c r="G35" s="111" t="s">
        <v>82</v>
      </c>
      <c r="H35" s="119" t="s">
        <v>90</v>
      </c>
      <c r="I35" s="119"/>
      <c r="J35" s="112">
        <v>0.1</v>
      </c>
      <c r="K35" s="112">
        <v>0.2</v>
      </c>
      <c r="L35" s="111">
        <v>2023</v>
      </c>
      <c r="M35" s="113">
        <v>0.95</v>
      </c>
      <c r="N35" s="114">
        <v>133281179584</v>
      </c>
      <c r="O35" s="114">
        <v>137212017000</v>
      </c>
      <c r="P35" s="113">
        <f>+N35/O35</f>
        <v>0.97135209071374562</v>
      </c>
      <c r="Q35" s="115"/>
    </row>
    <row r="36" spans="1:23" ht="38.25" hidden="1" x14ac:dyDescent="0.2">
      <c r="A36" s="107">
        <v>2</v>
      </c>
      <c r="B36" s="108" t="s">
        <v>86</v>
      </c>
      <c r="C36" s="109" t="s">
        <v>87</v>
      </c>
      <c r="D36" s="110" t="s">
        <v>29</v>
      </c>
      <c r="E36" s="110" t="s">
        <v>91</v>
      </c>
      <c r="F36" s="110" t="s">
        <v>92</v>
      </c>
      <c r="G36" s="111" t="s">
        <v>82</v>
      </c>
      <c r="H36" s="111" t="s">
        <v>90</v>
      </c>
      <c r="I36" s="111"/>
      <c r="J36" s="112">
        <v>0.1</v>
      </c>
      <c r="K36" s="112">
        <v>0.2</v>
      </c>
      <c r="L36" s="111">
        <v>2023</v>
      </c>
      <c r="M36" s="113">
        <v>0.85</v>
      </c>
      <c r="N36" s="114">
        <v>71251879033</v>
      </c>
      <c r="O36" s="114">
        <v>100000000000</v>
      </c>
      <c r="P36" s="113">
        <f>+N36/O36</f>
        <v>0.71251879032999998</v>
      </c>
      <c r="Q36" s="115"/>
      <c r="T36" s="117"/>
    </row>
    <row r="37" spans="1:23" ht="51" hidden="1" x14ac:dyDescent="0.2">
      <c r="A37" s="4">
        <v>1</v>
      </c>
      <c r="B37" s="3" t="s">
        <v>86</v>
      </c>
      <c r="C37" s="5" t="s">
        <v>87</v>
      </c>
      <c r="D37" s="41" t="s">
        <v>305</v>
      </c>
      <c r="E37" s="73" t="s">
        <v>142</v>
      </c>
      <c r="F37" s="72" t="s">
        <v>143</v>
      </c>
      <c r="G37" s="38" t="s">
        <v>82</v>
      </c>
      <c r="H37" s="72" t="s">
        <v>210</v>
      </c>
      <c r="I37" s="6"/>
      <c r="J37" s="25">
        <v>0.25</v>
      </c>
      <c r="K37" s="25">
        <v>0.2</v>
      </c>
      <c r="L37" s="6">
        <v>2023</v>
      </c>
      <c r="M37" s="12">
        <v>0.85</v>
      </c>
      <c r="N37" s="86">
        <v>7522168967</v>
      </c>
      <c r="O37" s="86">
        <v>8816000000</v>
      </c>
      <c r="P37" s="12">
        <f>+N37/O37</f>
        <v>0.85324058155626137</v>
      </c>
      <c r="Q37" s="26"/>
    </row>
    <row r="38" spans="1:23" ht="76.5" hidden="1" x14ac:dyDescent="0.2">
      <c r="A38" s="4">
        <v>1</v>
      </c>
      <c r="B38" s="3" t="s">
        <v>86</v>
      </c>
      <c r="C38" s="5" t="s">
        <v>87</v>
      </c>
      <c r="D38" s="41" t="s">
        <v>306</v>
      </c>
      <c r="E38" s="73" t="s">
        <v>212</v>
      </c>
      <c r="F38" s="72" t="s">
        <v>213</v>
      </c>
      <c r="G38" s="38" t="s">
        <v>82</v>
      </c>
      <c r="H38" s="72" t="s">
        <v>214</v>
      </c>
      <c r="I38" s="6"/>
      <c r="J38" s="25">
        <v>0.25</v>
      </c>
      <c r="K38" s="25">
        <v>0.2</v>
      </c>
      <c r="L38" s="6">
        <v>2023</v>
      </c>
      <c r="M38" s="12">
        <v>0.95</v>
      </c>
      <c r="N38" s="86"/>
      <c r="O38" s="86"/>
      <c r="P38" s="12"/>
      <c r="Q38" s="26"/>
    </row>
    <row r="39" spans="1:23" ht="76.5" hidden="1" x14ac:dyDescent="0.2">
      <c r="A39" s="107">
        <v>2</v>
      </c>
      <c r="B39" s="108" t="s">
        <v>93</v>
      </c>
      <c r="C39" s="109" t="s">
        <v>94</v>
      </c>
      <c r="D39" s="118" t="s">
        <v>239</v>
      </c>
      <c r="E39" s="110" t="s">
        <v>240</v>
      </c>
      <c r="F39" s="110" t="s">
        <v>96</v>
      </c>
      <c r="G39" s="111" t="s">
        <v>97</v>
      </c>
      <c r="H39" s="110" t="s">
        <v>227</v>
      </c>
      <c r="I39" s="110"/>
      <c r="J39" s="112">
        <v>0.05</v>
      </c>
      <c r="K39" s="112">
        <v>0.2</v>
      </c>
      <c r="L39" s="111">
        <v>2023</v>
      </c>
      <c r="M39" s="133">
        <v>3</v>
      </c>
      <c r="N39" s="134">
        <v>90.8</v>
      </c>
      <c r="O39" s="134"/>
      <c r="P39" s="134"/>
      <c r="Q39" s="115"/>
    </row>
    <row r="40" spans="1:23" ht="63.75" hidden="1" x14ac:dyDescent="0.2">
      <c r="A40" s="2">
        <v>1</v>
      </c>
      <c r="B40" s="3" t="s">
        <v>86</v>
      </c>
      <c r="C40" s="21" t="s">
        <v>94</v>
      </c>
      <c r="D40" s="41" t="s">
        <v>203</v>
      </c>
      <c r="E40" s="82" t="s">
        <v>204</v>
      </c>
      <c r="F40" s="83" t="s">
        <v>307</v>
      </c>
      <c r="G40" s="84" t="s">
        <v>97</v>
      </c>
      <c r="H40" s="84" t="s">
        <v>114</v>
      </c>
      <c r="I40" s="8"/>
      <c r="J40" s="25">
        <v>0.25</v>
      </c>
      <c r="K40" s="25">
        <v>0.4</v>
      </c>
      <c r="L40" s="6">
        <v>2023</v>
      </c>
      <c r="M40" s="12">
        <v>0.6</v>
      </c>
      <c r="N40" s="97"/>
      <c r="O40" s="97"/>
      <c r="P40" s="13"/>
      <c r="Q40" s="26"/>
    </row>
    <row r="41" spans="1:23" ht="51" hidden="1" x14ac:dyDescent="0.2">
      <c r="A41" s="107">
        <v>2</v>
      </c>
      <c r="B41" s="108" t="s">
        <v>93</v>
      </c>
      <c r="C41" s="109" t="s">
        <v>94</v>
      </c>
      <c r="D41" s="110" t="s">
        <v>44</v>
      </c>
      <c r="E41" s="110" t="s">
        <v>99</v>
      </c>
      <c r="F41" s="110" t="s">
        <v>100</v>
      </c>
      <c r="G41" s="111" t="s">
        <v>82</v>
      </c>
      <c r="H41" s="130" t="s">
        <v>238</v>
      </c>
      <c r="I41" s="130"/>
      <c r="J41" s="112">
        <v>0.05</v>
      </c>
      <c r="K41" s="112">
        <v>0.2</v>
      </c>
      <c r="L41" s="111">
        <v>2023</v>
      </c>
      <c r="M41" s="116">
        <v>0.9</v>
      </c>
      <c r="N41" s="121"/>
      <c r="O41" s="121"/>
      <c r="P41" s="116"/>
      <c r="Q41" s="115"/>
    </row>
    <row r="42" spans="1:23" ht="51" hidden="1" x14ac:dyDescent="0.2">
      <c r="A42" s="4">
        <v>1</v>
      </c>
      <c r="B42" s="3" t="s">
        <v>86</v>
      </c>
      <c r="C42" s="5" t="s">
        <v>94</v>
      </c>
      <c r="D42" s="41" t="s">
        <v>24</v>
      </c>
      <c r="E42" s="9" t="s">
        <v>207</v>
      </c>
      <c r="F42" s="7" t="s">
        <v>208</v>
      </c>
      <c r="G42" s="7" t="s">
        <v>97</v>
      </c>
      <c r="H42" s="7" t="s">
        <v>114</v>
      </c>
      <c r="I42" s="7"/>
      <c r="J42" s="25">
        <v>0.25</v>
      </c>
      <c r="K42" s="25">
        <v>0.4</v>
      </c>
      <c r="L42" s="6">
        <v>2023</v>
      </c>
      <c r="M42" s="13">
        <v>0.75</v>
      </c>
      <c r="N42" s="97"/>
      <c r="O42" s="97"/>
      <c r="P42" s="13"/>
      <c r="Q42" s="26"/>
    </row>
    <row r="43" spans="1:23" ht="76.5" hidden="1" x14ac:dyDescent="0.2">
      <c r="A43" s="2">
        <v>2</v>
      </c>
      <c r="B43" s="3" t="s">
        <v>78</v>
      </c>
      <c r="C43" s="21" t="s">
        <v>94</v>
      </c>
      <c r="D43" s="41" t="s">
        <v>259</v>
      </c>
      <c r="E43" s="7" t="s">
        <v>260</v>
      </c>
      <c r="F43" s="106" t="s">
        <v>261</v>
      </c>
      <c r="G43" s="6" t="s">
        <v>82</v>
      </c>
      <c r="H43" s="106" t="s">
        <v>227</v>
      </c>
      <c r="I43" s="106"/>
      <c r="J43" s="87">
        <v>0.05</v>
      </c>
      <c r="K43" s="87">
        <v>0.2</v>
      </c>
      <c r="L43" s="6">
        <v>2023</v>
      </c>
      <c r="M43" s="13">
        <v>0.98</v>
      </c>
      <c r="N43" s="97"/>
      <c r="O43" s="97"/>
      <c r="P43" s="13"/>
      <c r="Q43" s="26"/>
    </row>
    <row r="44" spans="1:23" ht="38.25" hidden="1" x14ac:dyDescent="0.2">
      <c r="A44" s="107">
        <v>2</v>
      </c>
      <c r="B44" s="108" t="s">
        <v>86</v>
      </c>
      <c r="C44" s="109" t="s">
        <v>94</v>
      </c>
      <c r="D44" s="110" t="s">
        <v>28</v>
      </c>
      <c r="E44" s="110" t="s">
        <v>102</v>
      </c>
      <c r="F44" s="110" t="s">
        <v>103</v>
      </c>
      <c r="G44" s="111" t="s">
        <v>82</v>
      </c>
      <c r="H44" s="111" t="s">
        <v>104</v>
      </c>
      <c r="I44" s="111"/>
      <c r="J44" s="112">
        <v>0.1</v>
      </c>
      <c r="K44" s="112">
        <v>0.2</v>
      </c>
      <c r="L44" s="111">
        <v>2023</v>
      </c>
      <c r="M44" s="113">
        <v>0.85</v>
      </c>
      <c r="N44" s="113">
        <v>0.9</v>
      </c>
      <c r="O44" s="113">
        <v>1</v>
      </c>
      <c r="P44" s="113">
        <f>N44/O44</f>
        <v>0.9</v>
      </c>
      <c r="Q44" s="115"/>
    </row>
    <row r="45" spans="1:23" ht="63.75" hidden="1" x14ac:dyDescent="0.2">
      <c r="A45" s="2">
        <v>2</v>
      </c>
      <c r="B45" s="3" t="s">
        <v>78</v>
      </c>
      <c r="C45" s="21" t="s">
        <v>94</v>
      </c>
      <c r="D45" s="41" t="s">
        <v>252</v>
      </c>
      <c r="E45" s="43" t="s">
        <v>111</v>
      </c>
      <c r="F45" s="100" t="s">
        <v>112</v>
      </c>
      <c r="G45" s="38" t="s">
        <v>113</v>
      </c>
      <c r="H45" s="42" t="s">
        <v>114</v>
      </c>
      <c r="I45" s="8"/>
      <c r="J45" s="25">
        <v>0.05</v>
      </c>
      <c r="K45" s="25">
        <v>0.2</v>
      </c>
      <c r="L45" s="6">
        <v>2023</v>
      </c>
      <c r="M45" s="13">
        <v>0.85</v>
      </c>
      <c r="N45" s="171">
        <v>0.67</v>
      </c>
      <c r="O45" s="172">
        <v>3</v>
      </c>
      <c r="P45" s="173">
        <v>0.39</v>
      </c>
      <c r="Q45" s="26"/>
      <c r="S45" s="169">
        <v>85</v>
      </c>
      <c r="T45" s="121">
        <v>100</v>
      </c>
      <c r="U45" s="169"/>
      <c r="V45" s="121"/>
      <c r="W45" s="169"/>
    </row>
    <row r="46" spans="1:23" ht="51" hidden="1" x14ac:dyDescent="0.2">
      <c r="A46" s="4">
        <v>2</v>
      </c>
      <c r="B46" s="3" t="s">
        <v>93</v>
      </c>
      <c r="C46" s="5" t="s">
        <v>94</v>
      </c>
      <c r="D46" s="41" t="s">
        <v>250</v>
      </c>
      <c r="E46" s="41" t="s">
        <v>115</v>
      </c>
      <c r="F46" s="41" t="s">
        <v>116</v>
      </c>
      <c r="G46" s="38" t="s">
        <v>82</v>
      </c>
      <c r="H46" s="41" t="s">
        <v>114</v>
      </c>
      <c r="I46" s="7"/>
      <c r="J46" s="87">
        <v>0.05</v>
      </c>
      <c r="K46" s="87">
        <v>0.2</v>
      </c>
      <c r="L46" s="6">
        <v>2023</v>
      </c>
      <c r="M46" s="13">
        <v>0.85</v>
      </c>
      <c r="N46" s="13">
        <v>0.9</v>
      </c>
      <c r="O46" s="13">
        <v>1</v>
      </c>
      <c r="P46" s="13">
        <v>0.62</v>
      </c>
      <c r="Q46" s="26"/>
      <c r="S46" s="169">
        <v>33</v>
      </c>
      <c r="T46" s="121"/>
      <c r="U46" s="169">
        <f>(S46*T45)/S45</f>
        <v>38.823529411764703</v>
      </c>
      <c r="V46" s="121"/>
      <c r="W46" s="169"/>
    </row>
    <row r="47" spans="1:23" ht="51" hidden="1" x14ac:dyDescent="0.2">
      <c r="A47" s="4">
        <v>2</v>
      </c>
      <c r="B47" s="3" t="s">
        <v>78</v>
      </c>
      <c r="C47" s="5" t="s">
        <v>94</v>
      </c>
      <c r="D47" s="41" t="s">
        <v>257</v>
      </c>
      <c r="E47" s="41" t="s">
        <v>258</v>
      </c>
      <c r="F47" s="41" t="s">
        <v>119</v>
      </c>
      <c r="G47" s="38" t="s">
        <v>82</v>
      </c>
      <c r="H47" s="41" t="s">
        <v>114</v>
      </c>
      <c r="I47" s="10"/>
      <c r="J47" s="87">
        <v>0.05</v>
      </c>
      <c r="K47" s="87">
        <v>0.2</v>
      </c>
      <c r="L47" s="6">
        <v>2023</v>
      </c>
      <c r="M47" s="13">
        <v>0.85</v>
      </c>
      <c r="N47" s="13">
        <v>0.91700000000000004</v>
      </c>
      <c r="O47" s="13">
        <v>1</v>
      </c>
      <c r="P47" s="122">
        <v>0.9</v>
      </c>
      <c r="Q47" s="26"/>
    </row>
    <row r="48" spans="1:23" ht="76.5" hidden="1" x14ac:dyDescent="0.2">
      <c r="A48" s="4">
        <v>4</v>
      </c>
      <c r="B48" s="3" t="s">
        <v>86</v>
      </c>
      <c r="C48" s="5" t="s">
        <v>94</v>
      </c>
      <c r="D48" s="43" t="s">
        <v>232</v>
      </c>
      <c r="E48" s="43" t="s">
        <v>233</v>
      </c>
      <c r="F48" s="41" t="s">
        <v>234</v>
      </c>
      <c r="G48" s="38" t="s">
        <v>113</v>
      </c>
      <c r="H48" s="41" t="s">
        <v>227</v>
      </c>
      <c r="I48" s="7"/>
      <c r="J48" s="87">
        <v>0.2</v>
      </c>
      <c r="K48" s="87">
        <v>0.2</v>
      </c>
      <c r="L48" s="6">
        <v>2023</v>
      </c>
      <c r="M48" s="7">
        <v>5</v>
      </c>
      <c r="N48" s="97"/>
      <c r="O48" s="97"/>
      <c r="P48" s="13"/>
      <c r="Q48" s="26"/>
    </row>
    <row r="49" spans="1:19" ht="51" x14ac:dyDescent="0.2">
      <c r="A49" s="107">
        <v>3</v>
      </c>
      <c r="B49" s="108" t="s">
        <v>86</v>
      </c>
      <c r="C49" s="109" t="s">
        <v>94</v>
      </c>
      <c r="D49" s="110" t="s">
        <v>32</v>
      </c>
      <c r="E49" s="110" t="s">
        <v>105</v>
      </c>
      <c r="F49" s="110" t="s">
        <v>106</v>
      </c>
      <c r="G49" s="111" t="s">
        <v>97</v>
      </c>
      <c r="H49" s="130" t="s">
        <v>107</v>
      </c>
      <c r="I49" s="130"/>
      <c r="J49" s="112">
        <v>0.2</v>
      </c>
      <c r="K49" s="112">
        <v>0.2</v>
      </c>
      <c r="L49" s="111">
        <v>2023</v>
      </c>
      <c r="M49" s="116">
        <v>0.8</v>
      </c>
      <c r="N49" s="121">
        <v>8</v>
      </c>
      <c r="O49" s="121">
        <v>8</v>
      </c>
      <c r="P49" s="116">
        <f>+N49/O49</f>
        <v>1</v>
      </c>
      <c r="Q49" s="115"/>
    </row>
    <row r="50" spans="1:19" ht="51" hidden="1" x14ac:dyDescent="0.2">
      <c r="A50" s="2">
        <v>2</v>
      </c>
      <c r="B50" s="3" t="s">
        <v>78</v>
      </c>
      <c r="C50" s="2" t="s">
        <v>79</v>
      </c>
      <c r="D50" s="73" t="s">
        <v>264</v>
      </c>
      <c r="E50" s="73" t="s">
        <v>265</v>
      </c>
      <c r="F50" s="41" t="s">
        <v>266</v>
      </c>
      <c r="G50" s="38" t="s">
        <v>82</v>
      </c>
      <c r="H50" s="45" t="s">
        <v>214</v>
      </c>
      <c r="I50" s="8"/>
      <c r="J50" s="25">
        <v>0.05</v>
      </c>
      <c r="K50" s="25">
        <v>0.2</v>
      </c>
      <c r="L50" s="6">
        <v>2024</v>
      </c>
      <c r="M50" s="13">
        <v>0.9</v>
      </c>
      <c r="N50" s="97"/>
      <c r="O50" s="97"/>
      <c r="P50" s="13"/>
      <c r="Q50" s="26"/>
    </row>
    <row r="51" spans="1:19" ht="51" hidden="1" x14ac:dyDescent="0.2">
      <c r="A51" s="4">
        <v>3</v>
      </c>
      <c r="B51" s="3" t="s">
        <v>86</v>
      </c>
      <c r="C51" s="4" t="s">
        <v>79</v>
      </c>
      <c r="D51" s="43" t="s">
        <v>229</v>
      </c>
      <c r="E51" s="9" t="s">
        <v>230</v>
      </c>
      <c r="F51" s="7" t="s">
        <v>231</v>
      </c>
      <c r="G51" s="6" t="s">
        <v>113</v>
      </c>
      <c r="H51" s="7" t="s">
        <v>107</v>
      </c>
      <c r="I51" s="7"/>
      <c r="J51" s="25">
        <v>0.2</v>
      </c>
      <c r="K51" s="25">
        <v>0.2</v>
      </c>
      <c r="L51" s="6">
        <v>2024</v>
      </c>
      <c r="M51" s="7">
        <v>5</v>
      </c>
      <c r="N51" s="97"/>
      <c r="O51" s="97"/>
      <c r="P51" s="13"/>
      <c r="Q51" s="26"/>
    </row>
    <row r="52" spans="1:19" ht="38.25" hidden="1" x14ac:dyDescent="0.2">
      <c r="A52" s="107">
        <v>2</v>
      </c>
      <c r="B52" s="108" t="s">
        <v>78</v>
      </c>
      <c r="C52" s="107" t="s">
        <v>79</v>
      </c>
      <c r="D52" s="118" t="s">
        <v>121</v>
      </c>
      <c r="E52" s="118" t="s">
        <v>109</v>
      </c>
      <c r="F52" s="118" t="s">
        <v>81</v>
      </c>
      <c r="G52" s="135" t="s">
        <v>82</v>
      </c>
      <c r="H52" s="118" t="s">
        <v>83</v>
      </c>
      <c r="I52" s="130"/>
      <c r="J52" s="112">
        <v>0.05</v>
      </c>
      <c r="K52" s="112">
        <v>0.2</v>
      </c>
      <c r="L52" s="111">
        <v>2024</v>
      </c>
      <c r="M52" s="116">
        <v>0.95</v>
      </c>
      <c r="N52" s="121">
        <v>1172</v>
      </c>
      <c r="O52" s="121">
        <v>1320</v>
      </c>
      <c r="P52" s="116">
        <v>0.94</v>
      </c>
      <c r="Q52" s="115"/>
    </row>
    <row r="53" spans="1:19" ht="63.75" hidden="1" x14ac:dyDescent="0.2">
      <c r="A53" s="107">
        <v>2</v>
      </c>
      <c r="B53" s="108" t="s">
        <v>78</v>
      </c>
      <c r="C53" s="107" t="s">
        <v>79</v>
      </c>
      <c r="D53" s="118" t="s">
        <v>177</v>
      </c>
      <c r="E53" s="118" t="s">
        <v>262</v>
      </c>
      <c r="F53" s="118" t="s">
        <v>85</v>
      </c>
      <c r="G53" s="135" t="s">
        <v>263</v>
      </c>
      <c r="H53" s="118" t="s">
        <v>83</v>
      </c>
      <c r="I53" s="130"/>
      <c r="J53" s="112">
        <v>0.05</v>
      </c>
      <c r="K53" s="112">
        <v>0.2</v>
      </c>
      <c r="L53" s="111">
        <v>2024</v>
      </c>
      <c r="M53" s="116">
        <v>0.15</v>
      </c>
      <c r="N53" s="121">
        <v>82</v>
      </c>
      <c r="O53" s="121">
        <v>1172</v>
      </c>
      <c r="P53" s="116">
        <v>1</v>
      </c>
      <c r="Q53" s="115"/>
      <c r="S53" s="182">
        <f>+N53/O53</f>
        <v>6.9965870307167236E-2</v>
      </c>
    </row>
    <row r="54" spans="1:19" ht="63.75" hidden="1" x14ac:dyDescent="0.2">
      <c r="A54" s="4">
        <v>4</v>
      </c>
      <c r="B54" s="3" t="s">
        <v>86</v>
      </c>
      <c r="C54" s="5" t="s">
        <v>151</v>
      </c>
      <c r="D54" s="41" t="s">
        <v>217</v>
      </c>
      <c r="E54" s="7" t="s">
        <v>298</v>
      </c>
      <c r="F54" s="7" t="s">
        <v>299</v>
      </c>
      <c r="G54" s="6" t="s">
        <v>97</v>
      </c>
      <c r="H54" s="10" t="s">
        <v>220</v>
      </c>
      <c r="I54" s="10"/>
      <c r="J54" s="25">
        <v>0.2</v>
      </c>
      <c r="K54" s="25">
        <v>0.2</v>
      </c>
      <c r="L54" s="6">
        <v>2024</v>
      </c>
      <c r="M54" s="13">
        <v>0.5</v>
      </c>
      <c r="N54" s="97"/>
      <c r="O54" s="97"/>
      <c r="P54" s="13"/>
      <c r="Q54" s="26"/>
    </row>
    <row r="55" spans="1:19" ht="76.5" hidden="1" x14ac:dyDescent="0.2">
      <c r="A55" s="4">
        <v>1</v>
      </c>
      <c r="B55" s="3" t="s">
        <v>93</v>
      </c>
      <c r="C55" s="5" t="s">
        <v>151</v>
      </c>
      <c r="D55" s="41" t="s">
        <v>241</v>
      </c>
      <c r="E55" s="7" t="s">
        <v>242</v>
      </c>
      <c r="F55" s="7" t="s">
        <v>301</v>
      </c>
      <c r="G55" s="6" t="s">
        <v>82</v>
      </c>
      <c r="H55" s="7" t="s">
        <v>227</v>
      </c>
      <c r="I55" s="7"/>
      <c r="J55" s="25">
        <v>0.15</v>
      </c>
      <c r="K55" s="25">
        <v>0.4</v>
      </c>
      <c r="L55" s="6">
        <v>2024</v>
      </c>
      <c r="M55" s="13">
        <v>1</v>
      </c>
      <c r="N55" s="97"/>
      <c r="O55" s="97"/>
      <c r="P55" s="13"/>
      <c r="Q55" s="26"/>
    </row>
    <row r="56" spans="1:19" ht="76.5" hidden="1" x14ac:dyDescent="0.2">
      <c r="A56" s="4">
        <v>2</v>
      </c>
      <c r="B56" s="3" t="s">
        <v>93</v>
      </c>
      <c r="C56" s="5" t="s">
        <v>151</v>
      </c>
      <c r="D56" s="41" t="s">
        <v>247</v>
      </c>
      <c r="E56" s="7" t="s">
        <v>248</v>
      </c>
      <c r="F56" s="7" t="s">
        <v>302</v>
      </c>
      <c r="G56" s="6" t="s">
        <v>82</v>
      </c>
      <c r="H56" s="7" t="s">
        <v>227</v>
      </c>
      <c r="I56" s="7"/>
      <c r="J56" s="25">
        <v>0.05</v>
      </c>
      <c r="K56" s="25">
        <v>0.2</v>
      </c>
      <c r="L56" s="6">
        <v>2024</v>
      </c>
      <c r="M56" s="13">
        <v>1</v>
      </c>
      <c r="N56" s="97"/>
      <c r="O56" s="97"/>
      <c r="P56" s="13"/>
      <c r="Q56" s="26"/>
    </row>
    <row r="57" spans="1:19" ht="63.75" hidden="1" x14ac:dyDescent="0.2">
      <c r="A57" s="4">
        <v>1</v>
      </c>
      <c r="B57" s="3" t="s">
        <v>93</v>
      </c>
      <c r="C57" s="5" t="s">
        <v>151</v>
      </c>
      <c r="D57" s="41" t="s">
        <v>244</v>
      </c>
      <c r="E57" s="41" t="s">
        <v>245</v>
      </c>
      <c r="F57" s="41" t="s">
        <v>246</v>
      </c>
      <c r="G57" s="38" t="s">
        <v>82</v>
      </c>
      <c r="H57" s="41" t="s">
        <v>114</v>
      </c>
      <c r="I57" s="7"/>
      <c r="J57" s="25">
        <v>0.15</v>
      </c>
      <c r="K57" s="25">
        <v>0.4</v>
      </c>
      <c r="L57" s="6">
        <v>2024</v>
      </c>
      <c r="M57" s="13">
        <v>0.8</v>
      </c>
      <c r="N57" s="97"/>
      <c r="O57" s="97"/>
      <c r="P57" s="13"/>
      <c r="Q57" s="26"/>
    </row>
    <row r="58" spans="1:19" ht="76.5" hidden="1" x14ac:dyDescent="0.2">
      <c r="A58" s="4">
        <v>2</v>
      </c>
      <c r="B58" s="3" t="s">
        <v>86</v>
      </c>
      <c r="C58" s="5" t="s">
        <v>151</v>
      </c>
      <c r="D58" s="41" t="s">
        <v>224</v>
      </c>
      <c r="E58" s="7" t="s">
        <v>304</v>
      </c>
      <c r="F58" s="7" t="s">
        <v>226</v>
      </c>
      <c r="G58" s="6" t="s">
        <v>97</v>
      </c>
      <c r="H58" s="7" t="s">
        <v>227</v>
      </c>
      <c r="I58" s="7"/>
      <c r="J58" s="25">
        <v>0.1</v>
      </c>
      <c r="K58" s="25">
        <v>0.2</v>
      </c>
      <c r="L58" s="6">
        <v>2024</v>
      </c>
      <c r="M58" s="13">
        <v>0.85</v>
      </c>
      <c r="N58" s="97"/>
      <c r="O58" s="97"/>
      <c r="P58" s="13"/>
      <c r="Q58" s="26"/>
    </row>
    <row r="59" spans="1:19" ht="51" hidden="1" x14ac:dyDescent="0.2">
      <c r="A59" s="107">
        <v>2</v>
      </c>
      <c r="B59" s="108" t="s">
        <v>86</v>
      </c>
      <c r="C59" s="109" t="s">
        <v>87</v>
      </c>
      <c r="D59" s="118" t="s">
        <v>42</v>
      </c>
      <c r="E59" s="110" t="s">
        <v>88</v>
      </c>
      <c r="F59" s="110" t="s">
        <v>89</v>
      </c>
      <c r="G59" s="111" t="s">
        <v>82</v>
      </c>
      <c r="H59" s="119" t="s">
        <v>90</v>
      </c>
      <c r="I59" s="119"/>
      <c r="J59" s="112">
        <v>0.1</v>
      </c>
      <c r="K59" s="112">
        <v>0.2</v>
      </c>
      <c r="L59" s="111">
        <v>2024</v>
      </c>
      <c r="M59" s="113">
        <v>0.95</v>
      </c>
      <c r="N59" s="120">
        <v>143534872067</v>
      </c>
      <c r="O59" s="120">
        <v>150751943000</v>
      </c>
      <c r="P59" s="116">
        <f>N59/O59</f>
        <v>0.95212618299055685</v>
      </c>
      <c r="Q59" s="115"/>
    </row>
    <row r="60" spans="1:19" ht="38.25" hidden="1" x14ac:dyDescent="0.2">
      <c r="A60" s="107">
        <v>2</v>
      </c>
      <c r="B60" s="108" t="s">
        <v>86</v>
      </c>
      <c r="C60" s="109" t="s">
        <v>87</v>
      </c>
      <c r="D60" s="110" t="s">
        <v>29</v>
      </c>
      <c r="E60" s="110" t="s">
        <v>91</v>
      </c>
      <c r="F60" s="110" t="s">
        <v>92</v>
      </c>
      <c r="G60" s="111" t="s">
        <v>82</v>
      </c>
      <c r="H60" s="111" t="s">
        <v>90</v>
      </c>
      <c r="I60" s="111"/>
      <c r="J60" s="112">
        <v>0.1</v>
      </c>
      <c r="K60" s="112">
        <v>0.2</v>
      </c>
      <c r="L60" s="111">
        <v>2024</v>
      </c>
      <c r="M60" s="113">
        <v>0.85</v>
      </c>
      <c r="N60" s="120">
        <v>78497100715</v>
      </c>
      <c r="O60" s="121">
        <v>94135686070</v>
      </c>
      <c r="P60" s="116">
        <f>N60/O60</f>
        <v>0.83387187146677799</v>
      </c>
      <c r="Q60" s="115"/>
    </row>
    <row r="61" spans="1:19" ht="51" hidden="1" x14ac:dyDescent="0.2">
      <c r="A61" s="4">
        <v>1</v>
      </c>
      <c r="B61" s="3" t="s">
        <v>86</v>
      </c>
      <c r="C61" s="5" t="s">
        <v>87</v>
      </c>
      <c r="D61" s="41" t="s">
        <v>305</v>
      </c>
      <c r="E61" s="43" t="s">
        <v>142</v>
      </c>
      <c r="F61" s="41" t="s">
        <v>143</v>
      </c>
      <c r="G61" s="38" t="s">
        <v>82</v>
      </c>
      <c r="H61" s="41" t="s">
        <v>210</v>
      </c>
      <c r="I61" s="6"/>
      <c r="J61" s="87">
        <v>0.25</v>
      </c>
      <c r="K61" s="87">
        <v>0.2</v>
      </c>
      <c r="L61" s="6">
        <v>2024</v>
      </c>
      <c r="M61" s="12">
        <v>0.85</v>
      </c>
      <c r="N61" s="97">
        <v>8404593339.9300003</v>
      </c>
      <c r="O61" s="97">
        <v>8405343339.9899998</v>
      </c>
      <c r="P61" s="13">
        <f>N61/O61</f>
        <v>0.99991077103817627</v>
      </c>
      <c r="Q61" s="26"/>
    </row>
    <row r="62" spans="1:19" ht="76.5" hidden="1" x14ac:dyDescent="0.2">
      <c r="A62" s="4">
        <v>1</v>
      </c>
      <c r="B62" s="3" t="s">
        <v>86</v>
      </c>
      <c r="C62" s="5" t="s">
        <v>87</v>
      </c>
      <c r="D62" s="41" t="s">
        <v>306</v>
      </c>
      <c r="E62" s="43" t="s">
        <v>212</v>
      </c>
      <c r="F62" s="41" t="s">
        <v>213</v>
      </c>
      <c r="G62" s="38" t="s">
        <v>82</v>
      </c>
      <c r="H62" s="41" t="s">
        <v>214</v>
      </c>
      <c r="I62" s="6"/>
      <c r="J62" s="87">
        <v>0.25</v>
      </c>
      <c r="K62" s="87">
        <v>0.2</v>
      </c>
      <c r="L62" s="6">
        <v>2024</v>
      </c>
      <c r="M62" s="12">
        <v>0.95</v>
      </c>
      <c r="N62" s="86"/>
      <c r="O62" s="86"/>
      <c r="P62" s="12"/>
      <c r="Q62" s="26"/>
    </row>
    <row r="63" spans="1:19" ht="76.5" hidden="1" x14ac:dyDescent="0.2">
      <c r="A63" s="107">
        <v>2</v>
      </c>
      <c r="B63" s="108" t="s">
        <v>93</v>
      </c>
      <c r="C63" s="109" t="s">
        <v>94</v>
      </c>
      <c r="D63" s="118" t="s">
        <v>239</v>
      </c>
      <c r="E63" s="110" t="s">
        <v>240</v>
      </c>
      <c r="F63" s="110" t="s">
        <v>96</v>
      </c>
      <c r="G63" s="111" t="s">
        <v>97</v>
      </c>
      <c r="H63" s="110" t="s">
        <v>227</v>
      </c>
      <c r="I63" s="110"/>
      <c r="J63" s="112">
        <v>0.05</v>
      </c>
      <c r="K63" s="112">
        <v>0.2</v>
      </c>
      <c r="L63" s="111">
        <v>2024</v>
      </c>
      <c r="M63" s="133">
        <v>3</v>
      </c>
      <c r="N63" s="121"/>
      <c r="O63" s="121"/>
      <c r="P63" s="116"/>
      <c r="Q63" s="115"/>
    </row>
    <row r="64" spans="1:19" ht="63.75" hidden="1" x14ac:dyDescent="0.2">
      <c r="A64" s="2">
        <v>1</v>
      </c>
      <c r="B64" s="3" t="s">
        <v>86</v>
      </c>
      <c r="C64" s="21" t="s">
        <v>94</v>
      </c>
      <c r="D64" s="41" t="s">
        <v>203</v>
      </c>
      <c r="E64" s="82" t="s">
        <v>204</v>
      </c>
      <c r="F64" s="83" t="s">
        <v>307</v>
      </c>
      <c r="G64" s="84" t="s">
        <v>97</v>
      </c>
      <c r="H64" s="84" t="s">
        <v>114</v>
      </c>
      <c r="I64" s="8"/>
      <c r="J64" s="25">
        <v>0.25</v>
      </c>
      <c r="K64" s="25">
        <v>0.4</v>
      </c>
      <c r="L64" s="6">
        <v>2024</v>
      </c>
      <c r="M64" s="12">
        <v>0.6</v>
      </c>
      <c r="N64" s="97"/>
      <c r="O64" s="97"/>
      <c r="P64" s="13"/>
      <c r="Q64" s="26"/>
    </row>
    <row r="65" spans="1:19" ht="51" hidden="1" x14ac:dyDescent="0.2">
      <c r="A65" s="107">
        <v>2</v>
      </c>
      <c r="B65" s="108" t="s">
        <v>93</v>
      </c>
      <c r="C65" s="109" t="s">
        <v>94</v>
      </c>
      <c r="D65" s="110" t="s">
        <v>44</v>
      </c>
      <c r="E65" s="110" t="s">
        <v>99</v>
      </c>
      <c r="F65" s="110" t="s">
        <v>100</v>
      </c>
      <c r="G65" s="111" t="s">
        <v>82</v>
      </c>
      <c r="H65" s="130" t="s">
        <v>238</v>
      </c>
      <c r="I65" s="130"/>
      <c r="J65" s="112">
        <v>0.05</v>
      </c>
      <c r="K65" s="112">
        <v>0.2</v>
      </c>
      <c r="L65" s="111">
        <v>2024</v>
      </c>
      <c r="M65" s="116">
        <v>0.9</v>
      </c>
      <c r="N65" s="121">
        <v>953</v>
      </c>
      <c r="O65" s="121">
        <v>1173</v>
      </c>
      <c r="P65" s="116">
        <v>0.9</v>
      </c>
      <c r="Q65" s="115"/>
    </row>
    <row r="66" spans="1:19" ht="51" hidden="1" x14ac:dyDescent="0.2">
      <c r="A66" s="4">
        <v>1</v>
      </c>
      <c r="B66" s="3" t="s">
        <v>86</v>
      </c>
      <c r="C66" s="5" t="s">
        <v>94</v>
      </c>
      <c r="D66" s="41" t="s">
        <v>24</v>
      </c>
      <c r="E66" s="9" t="s">
        <v>207</v>
      </c>
      <c r="F66" s="7" t="s">
        <v>208</v>
      </c>
      <c r="G66" s="7" t="s">
        <v>97</v>
      </c>
      <c r="H66" s="7" t="s">
        <v>114</v>
      </c>
      <c r="I66" s="7"/>
      <c r="J66" s="25">
        <v>0.25</v>
      </c>
      <c r="K66" s="25">
        <v>0.4</v>
      </c>
      <c r="L66" s="6">
        <v>2024</v>
      </c>
      <c r="M66" s="13">
        <v>0.75</v>
      </c>
      <c r="N66" s="97"/>
      <c r="O66" s="97"/>
      <c r="P66" s="13"/>
      <c r="Q66" s="26"/>
    </row>
    <row r="67" spans="1:19" ht="76.5" hidden="1" x14ac:dyDescent="0.2">
      <c r="A67" s="2">
        <v>2</v>
      </c>
      <c r="B67" s="3" t="s">
        <v>78</v>
      </c>
      <c r="C67" s="21" t="s">
        <v>94</v>
      </c>
      <c r="D67" s="41" t="s">
        <v>259</v>
      </c>
      <c r="E67" s="7" t="s">
        <v>260</v>
      </c>
      <c r="F67" s="106" t="s">
        <v>261</v>
      </c>
      <c r="G67" s="6" t="s">
        <v>82</v>
      </c>
      <c r="H67" s="106" t="s">
        <v>227</v>
      </c>
      <c r="I67" s="106"/>
      <c r="J67" s="87">
        <v>0.05</v>
      </c>
      <c r="K67" s="87">
        <v>0.2</v>
      </c>
      <c r="L67" s="6">
        <v>2024</v>
      </c>
      <c r="M67" s="13">
        <v>0.98</v>
      </c>
      <c r="N67" s="97"/>
      <c r="O67" s="97"/>
      <c r="P67" s="13"/>
      <c r="Q67" s="26"/>
    </row>
    <row r="68" spans="1:19" ht="38.25" hidden="1" x14ac:dyDescent="0.2">
      <c r="A68" s="107">
        <v>2</v>
      </c>
      <c r="B68" s="108" t="s">
        <v>86</v>
      </c>
      <c r="C68" s="109" t="s">
        <v>94</v>
      </c>
      <c r="D68" s="110" t="s">
        <v>28</v>
      </c>
      <c r="E68" s="110" t="s">
        <v>102</v>
      </c>
      <c r="F68" s="110" t="s">
        <v>103</v>
      </c>
      <c r="G68" s="111" t="s">
        <v>82</v>
      </c>
      <c r="H68" s="111" t="s">
        <v>104</v>
      </c>
      <c r="I68" s="111"/>
      <c r="J68" s="112">
        <v>0.1</v>
      </c>
      <c r="K68" s="112">
        <v>0.2</v>
      </c>
      <c r="L68" s="111">
        <v>2024</v>
      </c>
      <c r="M68" s="113">
        <v>0.85</v>
      </c>
      <c r="N68" s="112">
        <v>0.91</v>
      </c>
      <c r="O68" s="112">
        <v>1</v>
      </c>
      <c r="P68" s="116">
        <f>N68/O68</f>
        <v>0.91</v>
      </c>
      <c r="Q68" s="115"/>
    </row>
    <row r="69" spans="1:19" ht="63.75" hidden="1" x14ac:dyDescent="0.2">
      <c r="A69" s="163">
        <v>2</v>
      </c>
      <c r="B69" s="108" t="s">
        <v>78</v>
      </c>
      <c r="C69" s="164" t="s">
        <v>94</v>
      </c>
      <c r="D69" s="118" t="s">
        <v>252</v>
      </c>
      <c r="E69" s="165" t="s">
        <v>111</v>
      </c>
      <c r="F69" s="166" t="s">
        <v>112</v>
      </c>
      <c r="G69" s="135" t="s">
        <v>113</v>
      </c>
      <c r="H69" s="167" t="s">
        <v>114</v>
      </c>
      <c r="I69" s="168"/>
      <c r="J69" s="112">
        <v>0.05</v>
      </c>
      <c r="K69" s="112">
        <v>0.2</v>
      </c>
      <c r="L69" s="111">
        <v>2024</v>
      </c>
      <c r="M69" s="116">
        <v>0.85</v>
      </c>
      <c r="N69" s="169">
        <v>1</v>
      </c>
      <c r="O69" s="121">
        <v>2</v>
      </c>
      <c r="P69" s="116">
        <v>0.57999999999999996</v>
      </c>
      <c r="Q69" s="115"/>
    </row>
    <row r="70" spans="1:19" ht="51" hidden="1" x14ac:dyDescent="0.2">
      <c r="A70" s="107">
        <v>2</v>
      </c>
      <c r="B70" s="108" t="s">
        <v>93</v>
      </c>
      <c r="C70" s="109" t="s">
        <v>94</v>
      </c>
      <c r="D70" s="118" t="s">
        <v>250</v>
      </c>
      <c r="E70" s="118" t="s">
        <v>115</v>
      </c>
      <c r="F70" s="118" t="s">
        <v>116</v>
      </c>
      <c r="G70" s="135" t="s">
        <v>82</v>
      </c>
      <c r="H70" s="118" t="s">
        <v>114</v>
      </c>
      <c r="I70" s="110"/>
      <c r="J70" s="112">
        <v>0.05</v>
      </c>
      <c r="K70" s="112">
        <v>0.2</v>
      </c>
      <c r="L70" s="111">
        <v>2024</v>
      </c>
      <c r="M70" s="146">
        <v>0.95</v>
      </c>
      <c r="N70" s="170">
        <v>0.5</v>
      </c>
      <c r="O70" s="112">
        <v>1</v>
      </c>
      <c r="P70" s="116">
        <v>0.74</v>
      </c>
      <c r="Q70" s="115"/>
    </row>
    <row r="71" spans="1:19" ht="51" hidden="1" x14ac:dyDescent="0.2">
      <c r="A71" s="107">
        <v>2</v>
      </c>
      <c r="B71" s="108" t="s">
        <v>78</v>
      </c>
      <c r="C71" s="109" t="s">
        <v>94</v>
      </c>
      <c r="D71" s="118" t="s">
        <v>257</v>
      </c>
      <c r="E71" s="118" t="s">
        <v>258</v>
      </c>
      <c r="F71" s="118" t="s">
        <v>119</v>
      </c>
      <c r="G71" s="135" t="s">
        <v>82</v>
      </c>
      <c r="H71" s="118" t="s">
        <v>114</v>
      </c>
      <c r="I71" s="130"/>
      <c r="J71" s="112">
        <v>0.05</v>
      </c>
      <c r="K71" s="112">
        <v>0.2</v>
      </c>
      <c r="L71" s="111">
        <v>2024</v>
      </c>
      <c r="M71" s="146">
        <v>0.95</v>
      </c>
      <c r="N71" s="170">
        <v>0.495</v>
      </c>
      <c r="O71" s="112">
        <v>1</v>
      </c>
      <c r="P71" s="116">
        <v>0.94330000000000003</v>
      </c>
      <c r="Q71" s="115"/>
      <c r="R71">
        <v>84</v>
      </c>
    </row>
    <row r="72" spans="1:19" ht="76.5" hidden="1" x14ac:dyDescent="0.2">
      <c r="A72" s="4">
        <v>4</v>
      </c>
      <c r="B72" s="3" t="s">
        <v>86</v>
      </c>
      <c r="C72" s="5" t="s">
        <v>94</v>
      </c>
      <c r="D72" s="43" t="s">
        <v>232</v>
      </c>
      <c r="E72" s="43" t="s">
        <v>233</v>
      </c>
      <c r="F72" s="41" t="s">
        <v>234</v>
      </c>
      <c r="G72" s="38" t="s">
        <v>113</v>
      </c>
      <c r="H72" s="41" t="s">
        <v>227</v>
      </c>
      <c r="I72" s="7"/>
      <c r="J72" s="87">
        <v>0.2</v>
      </c>
      <c r="K72" s="87">
        <v>0.2</v>
      </c>
      <c r="L72" s="6">
        <v>2024</v>
      </c>
      <c r="M72" s="7">
        <v>5</v>
      </c>
      <c r="N72" s="97"/>
      <c r="O72" s="97"/>
      <c r="P72" s="13"/>
      <c r="Q72" s="26"/>
      <c r="S72" t="e">
        <f>(R71*S70)/R70</f>
        <v>#DIV/0!</v>
      </c>
    </row>
    <row r="73" spans="1:19" ht="51" x14ac:dyDescent="0.2">
      <c r="A73" s="107">
        <v>3</v>
      </c>
      <c r="B73" s="108" t="s">
        <v>86</v>
      </c>
      <c r="C73" s="109" t="s">
        <v>94</v>
      </c>
      <c r="D73" s="110" t="s">
        <v>32</v>
      </c>
      <c r="E73" s="110" t="s">
        <v>105</v>
      </c>
      <c r="F73" s="110" t="s">
        <v>106</v>
      </c>
      <c r="G73" s="111" t="s">
        <v>97</v>
      </c>
      <c r="H73" s="130" t="s">
        <v>107</v>
      </c>
      <c r="I73" s="130"/>
      <c r="J73" s="112">
        <v>0.2</v>
      </c>
      <c r="K73" s="112">
        <v>0.2</v>
      </c>
      <c r="L73" s="111">
        <v>2024</v>
      </c>
      <c r="M73" s="116">
        <v>0.8</v>
      </c>
      <c r="N73" s="131">
        <v>5</v>
      </c>
      <c r="O73" s="121">
        <v>8</v>
      </c>
      <c r="P73" s="116">
        <f>N73/O73</f>
        <v>0.625</v>
      </c>
      <c r="Q73" s="132"/>
    </row>
    <row r="74" spans="1:19" ht="51" hidden="1" x14ac:dyDescent="0.2">
      <c r="A74" s="2">
        <v>2</v>
      </c>
      <c r="B74" s="3" t="s">
        <v>78</v>
      </c>
      <c r="C74" s="2" t="s">
        <v>79</v>
      </c>
      <c r="D74" s="73" t="s">
        <v>264</v>
      </c>
      <c r="E74" s="73" t="s">
        <v>265</v>
      </c>
      <c r="F74" s="41" t="s">
        <v>266</v>
      </c>
      <c r="G74" s="38" t="s">
        <v>82</v>
      </c>
      <c r="H74" s="45" t="s">
        <v>214</v>
      </c>
      <c r="I74" s="8"/>
      <c r="J74" s="25">
        <v>0.05</v>
      </c>
      <c r="K74" s="25">
        <v>0.2</v>
      </c>
      <c r="L74" s="6">
        <v>2025</v>
      </c>
      <c r="M74" s="13">
        <v>0.9</v>
      </c>
      <c r="N74" s="97"/>
      <c r="O74" s="97"/>
      <c r="P74" s="13"/>
      <c r="Q74" s="26"/>
    </row>
    <row r="75" spans="1:19" ht="51" hidden="1" x14ac:dyDescent="0.2">
      <c r="A75" s="4">
        <v>3</v>
      </c>
      <c r="B75" s="3" t="s">
        <v>86</v>
      </c>
      <c r="C75" s="4" t="s">
        <v>79</v>
      </c>
      <c r="D75" s="43" t="s">
        <v>229</v>
      </c>
      <c r="E75" s="9" t="s">
        <v>230</v>
      </c>
      <c r="F75" s="7" t="s">
        <v>231</v>
      </c>
      <c r="G75" s="6" t="s">
        <v>113</v>
      </c>
      <c r="H75" s="7" t="s">
        <v>107</v>
      </c>
      <c r="I75" s="7"/>
      <c r="J75" s="25">
        <v>0.2</v>
      </c>
      <c r="K75" s="25">
        <v>0.2</v>
      </c>
      <c r="L75" s="6">
        <v>2025</v>
      </c>
      <c r="M75" s="7">
        <v>5</v>
      </c>
      <c r="N75" s="97"/>
      <c r="O75" s="97"/>
      <c r="P75" s="13"/>
      <c r="Q75" s="26"/>
    </row>
    <row r="76" spans="1:19" ht="38.25" hidden="1" x14ac:dyDescent="0.2">
      <c r="A76" s="107">
        <v>2</v>
      </c>
      <c r="B76" s="108" t="s">
        <v>78</v>
      </c>
      <c r="C76" s="107" t="s">
        <v>79</v>
      </c>
      <c r="D76" s="118" t="s">
        <v>121</v>
      </c>
      <c r="E76" s="118" t="s">
        <v>120</v>
      </c>
      <c r="F76" s="118" t="s">
        <v>81</v>
      </c>
      <c r="G76" s="135" t="s">
        <v>82</v>
      </c>
      <c r="H76" s="118" t="s">
        <v>83</v>
      </c>
      <c r="I76" s="130"/>
      <c r="J76" s="112">
        <v>0.05</v>
      </c>
      <c r="K76" s="112">
        <v>0.2</v>
      </c>
      <c r="L76" s="111">
        <v>2025</v>
      </c>
      <c r="M76" s="116">
        <v>0.95</v>
      </c>
      <c r="N76" s="121"/>
      <c r="O76" s="121"/>
      <c r="P76" s="116"/>
      <c r="Q76" s="115"/>
    </row>
    <row r="77" spans="1:19" ht="63.75" hidden="1" x14ac:dyDescent="0.2">
      <c r="A77" s="107">
        <v>2</v>
      </c>
      <c r="B77" s="108" t="s">
        <v>78</v>
      </c>
      <c r="C77" s="107" t="s">
        <v>79</v>
      </c>
      <c r="D77" s="118" t="s">
        <v>177</v>
      </c>
      <c r="E77" s="118" t="s">
        <v>262</v>
      </c>
      <c r="F77" s="118" t="s">
        <v>85</v>
      </c>
      <c r="G77" s="135" t="s">
        <v>263</v>
      </c>
      <c r="H77" s="118" t="s">
        <v>83</v>
      </c>
      <c r="I77" s="130"/>
      <c r="J77" s="112">
        <v>0.05</v>
      </c>
      <c r="K77" s="112">
        <v>0.2</v>
      </c>
      <c r="L77" s="111">
        <v>2025</v>
      </c>
      <c r="M77" s="116">
        <v>0.15</v>
      </c>
      <c r="N77" s="121"/>
      <c r="O77" s="121"/>
      <c r="P77" s="116"/>
      <c r="Q77" s="115"/>
    </row>
    <row r="78" spans="1:19" ht="63.75" hidden="1" x14ac:dyDescent="0.2">
      <c r="A78" s="4">
        <v>4</v>
      </c>
      <c r="B78" s="3" t="s">
        <v>86</v>
      </c>
      <c r="C78" s="5" t="s">
        <v>151</v>
      </c>
      <c r="D78" s="41" t="s">
        <v>217</v>
      </c>
      <c r="E78" s="7" t="s">
        <v>298</v>
      </c>
      <c r="F78" s="7" t="s">
        <v>299</v>
      </c>
      <c r="G78" s="6" t="s">
        <v>97</v>
      </c>
      <c r="H78" s="10" t="s">
        <v>220</v>
      </c>
      <c r="I78" s="10"/>
      <c r="J78" s="25">
        <v>0.2</v>
      </c>
      <c r="K78" s="25">
        <v>0.2</v>
      </c>
      <c r="L78" s="6">
        <v>2025</v>
      </c>
      <c r="M78" s="13">
        <v>0.5</v>
      </c>
      <c r="N78" s="97"/>
      <c r="O78" s="97"/>
      <c r="P78" s="13"/>
      <c r="Q78" s="26"/>
    </row>
    <row r="79" spans="1:19" ht="76.5" hidden="1" x14ac:dyDescent="0.2">
      <c r="A79" s="4">
        <v>1</v>
      </c>
      <c r="B79" s="3" t="s">
        <v>93</v>
      </c>
      <c r="C79" s="5" t="s">
        <v>151</v>
      </c>
      <c r="D79" s="41" t="s">
        <v>241</v>
      </c>
      <c r="E79" s="7" t="s">
        <v>242</v>
      </c>
      <c r="F79" s="7" t="s">
        <v>301</v>
      </c>
      <c r="G79" s="6" t="s">
        <v>82</v>
      </c>
      <c r="H79" s="7" t="s">
        <v>227</v>
      </c>
      <c r="I79" s="7"/>
      <c r="J79" s="25">
        <v>0.15</v>
      </c>
      <c r="K79" s="25">
        <v>0.4</v>
      </c>
      <c r="L79" s="6">
        <v>2025</v>
      </c>
      <c r="M79" s="13">
        <v>1</v>
      </c>
      <c r="N79" s="97"/>
      <c r="O79" s="97"/>
      <c r="P79" s="13"/>
      <c r="Q79" s="26"/>
    </row>
    <row r="80" spans="1:19" ht="76.5" hidden="1" x14ac:dyDescent="0.2">
      <c r="A80" s="4">
        <v>2</v>
      </c>
      <c r="B80" s="3" t="s">
        <v>93</v>
      </c>
      <c r="C80" s="5" t="s">
        <v>151</v>
      </c>
      <c r="D80" s="41" t="s">
        <v>247</v>
      </c>
      <c r="E80" s="7" t="s">
        <v>248</v>
      </c>
      <c r="F80" s="7" t="s">
        <v>302</v>
      </c>
      <c r="G80" s="6" t="s">
        <v>82</v>
      </c>
      <c r="H80" s="7" t="s">
        <v>227</v>
      </c>
      <c r="I80" s="7"/>
      <c r="J80" s="25">
        <v>0.05</v>
      </c>
      <c r="K80" s="25">
        <v>0.2</v>
      </c>
      <c r="L80" s="6">
        <v>2025</v>
      </c>
      <c r="M80" s="13">
        <v>1</v>
      </c>
      <c r="N80" s="97"/>
      <c r="O80" s="97"/>
      <c r="P80" s="13"/>
      <c r="Q80" s="26"/>
    </row>
    <row r="81" spans="1:17" ht="63.75" hidden="1" x14ac:dyDescent="0.2">
      <c r="A81" s="4">
        <v>1</v>
      </c>
      <c r="B81" s="3" t="s">
        <v>93</v>
      </c>
      <c r="C81" s="5" t="s">
        <v>151</v>
      </c>
      <c r="D81" s="41" t="s">
        <v>244</v>
      </c>
      <c r="E81" s="41" t="s">
        <v>245</v>
      </c>
      <c r="F81" s="41" t="s">
        <v>246</v>
      </c>
      <c r="G81" s="38" t="s">
        <v>82</v>
      </c>
      <c r="H81" s="41" t="s">
        <v>114</v>
      </c>
      <c r="I81" s="7"/>
      <c r="J81" s="25">
        <v>0.15</v>
      </c>
      <c r="K81" s="25">
        <v>0.4</v>
      </c>
      <c r="L81" s="6">
        <v>2025</v>
      </c>
      <c r="M81" s="13">
        <v>0.8</v>
      </c>
      <c r="N81" s="97"/>
      <c r="O81" s="97"/>
      <c r="P81" s="13"/>
      <c r="Q81" s="26"/>
    </row>
    <row r="82" spans="1:17" ht="76.5" hidden="1" x14ac:dyDescent="0.2">
      <c r="A82" s="4">
        <v>2</v>
      </c>
      <c r="B82" s="3" t="s">
        <v>86</v>
      </c>
      <c r="C82" s="5" t="s">
        <v>151</v>
      </c>
      <c r="D82" s="41" t="s">
        <v>224</v>
      </c>
      <c r="E82" s="7" t="s">
        <v>304</v>
      </c>
      <c r="F82" s="7" t="s">
        <v>226</v>
      </c>
      <c r="G82" s="6" t="s">
        <v>97</v>
      </c>
      <c r="H82" s="7" t="s">
        <v>227</v>
      </c>
      <c r="I82" s="7"/>
      <c r="J82" s="25">
        <v>0.1</v>
      </c>
      <c r="K82" s="25">
        <v>0.2</v>
      </c>
      <c r="L82" s="6">
        <v>2025</v>
      </c>
      <c r="M82" s="13">
        <v>0.85</v>
      </c>
      <c r="N82" s="97"/>
      <c r="O82" s="97"/>
      <c r="P82" s="13"/>
      <c r="Q82" s="26"/>
    </row>
    <row r="83" spans="1:17" ht="51" hidden="1" x14ac:dyDescent="0.2">
      <c r="A83" s="107">
        <v>2</v>
      </c>
      <c r="B83" s="108" t="s">
        <v>86</v>
      </c>
      <c r="C83" s="109" t="s">
        <v>87</v>
      </c>
      <c r="D83" s="118" t="s">
        <v>42</v>
      </c>
      <c r="E83" s="110" t="s">
        <v>88</v>
      </c>
      <c r="F83" s="110" t="s">
        <v>89</v>
      </c>
      <c r="G83" s="111" t="s">
        <v>82</v>
      </c>
      <c r="H83" s="119" t="s">
        <v>90</v>
      </c>
      <c r="I83" s="119"/>
      <c r="J83" s="112">
        <v>0.1</v>
      </c>
      <c r="K83" s="112">
        <v>0.2</v>
      </c>
      <c r="L83" s="111">
        <v>2025</v>
      </c>
      <c r="M83" s="113">
        <v>0.95</v>
      </c>
      <c r="N83" s="114"/>
      <c r="O83" s="114"/>
      <c r="P83" s="113"/>
      <c r="Q83" s="115"/>
    </row>
    <row r="84" spans="1:17" ht="38.25" hidden="1" x14ac:dyDescent="0.2">
      <c r="A84" s="107">
        <v>2</v>
      </c>
      <c r="B84" s="108" t="s">
        <v>86</v>
      </c>
      <c r="C84" s="109" t="s">
        <v>87</v>
      </c>
      <c r="D84" s="110" t="s">
        <v>29</v>
      </c>
      <c r="E84" s="110" t="s">
        <v>91</v>
      </c>
      <c r="F84" s="110" t="s">
        <v>92</v>
      </c>
      <c r="G84" s="111" t="s">
        <v>82</v>
      </c>
      <c r="H84" s="111" t="s">
        <v>90</v>
      </c>
      <c r="I84" s="111"/>
      <c r="J84" s="112">
        <v>0.1</v>
      </c>
      <c r="K84" s="112">
        <v>0.2</v>
      </c>
      <c r="L84" s="111">
        <v>2025</v>
      </c>
      <c r="M84" s="113">
        <v>0.85</v>
      </c>
      <c r="N84" s="114"/>
      <c r="O84" s="114"/>
      <c r="P84" s="113"/>
      <c r="Q84" s="115"/>
    </row>
    <row r="85" spans="1:17" ht="51" hidden="1" x14ac:dyDescent="0.2">
      <c r="A85" s="4">
        <v>1</v>
      </c>
      <c r="B85" s="3" t="s">
        <v>86</v>
      </c>
      <c r="C85" s="5" t="s">
        <v>87</v>
      </c>
      <c r="D85" s="41" t="s">
        <v>305</v>
      </c>
      <c r="E85" s="73" t="s">
        <v>142</v>
      </c>
      <c r="F85" s="72" t="s">
        <v>143</v>
      </c>
      <c r="G85" s="38" t="s">
        <v>82</v>
      </c>
      <c r="H85" s="72" t="s">
        <v>210</v>
      </c>
      <c r="I85" s="6"/>
      <c r="J85" s="25">
        <v>0.25</v>
      </c>
      <c r="K85" s="25">
        <v>0.2</v>
      </c>
      <c r="L85" s="6">
        <v>2025</v>
      </c>
      <c r="M85" s="12">
        <v>0.85</v>
      </c>
      <c r="N85" s="86"/>
      <c r="O85" s="86"/>
      <c r="P85" s="12"/>
      <c r="Q85" s="26"/>
    </row>
    <row r="86" spans="1:17" ht="76.5" hidden="1" x14ac:dyDescent="0.2">
      <c r="A86" s="4">
        <v>1</v>
      </c>
      <c r="B86" s="3" t="s">
        <v>86</v>
      </c>
      <c r="C86" s="5" t="s">
        <v>87</v>
      </c>
      <c r="D86" s="41" t="s">
        <v>306</v>
      </c>
      <c r="E86" s="73" t="s">
        <v>212</v>
      </c>
      <c r="F86" s="72" t="s">
        <v>213</v>
      </c>
      <c r="G86" s="38" t="s">
        <v>82</v>
      </c>
      <c r="H86" s="72" t="s">
        <v>214</v>
      </c>
      <c r="I86" s="6"/>
      <c r="J86" s="25">
        <v>0.25</v>
      </c>
      <c r="K86" s="25">
        <v>0.2</v>
      </c>
      <c r="L86" s="6">
        <v>2025</v>
      </c>
      <c r="M86" s="12">
        <v>0.95</v>
      </c>
      <c r="N86" s="86"/>
      <c r="O86" s="86"/>
      <c r="P86" s="12"/>
      <c r="Q86" s="26"/>
    </row>
    <row r="87" spans="1:17" ht="76.5" hidden="1" x14ac:dyDescent="0.2">
      <c r="A87" s="107">
        <v>2</v>
      </c>
      <c r="B87" s="108" t="s">
        <v>93</v>
      </c>
      <c r="C87" s="109" t="s">
        <v>94</v>
      </c>
      <c r="D87" s="118" t="s">
        <v>239</v>
      </c>
      <c r="E87" s="110" t="s">
        <v>240</v>
      </c>
      <c r="F87" s="110" t="s">
        <v>96</v>
      </c>
      <c r="G87" s="111" t="s">
        <v>97</v>
      </c>
      <c r="H87" s="110" t="s">
        <v>227</v>
      </c>
      <c r="I87" s="110"/>
      <c r="J87" s="112">
        <v>0.05</v>
      </c>
      <c r="K87" s="112">
        <v>0.2</v>
      </c>
      <c r="L87" s="111">
        <v>2025</v>
      </c>
      <c r="M87" s="133">
        <v>3</v>
      </c>
      <c r="N87" s="121"/>
      <c r="O87" s="121"/>
      <c r="P87" s="116"/>
      <c r="Q87" s="115"/>
    </row>
    <row r="88" spans="1:17" ht="63.75" hidden="1" x14ac:dyDescent="0.2">
      <c r="A88" s="2">
        <v>1</v>
      </c>
      <c r="B88" s="3" t="s">
        <v>86</v>
      </c>
      <c r="C88" s="21" t="s">
        <v>94</v>
      </c>
      <c r="D88" s="41" t="s">
        <v>203</v>
      </c>
      <c r="E88" s="82" t="s">
        <v>204</v>
      </c>
      <c r="F88" s="83" t="s">
        <v>307</v>
      </c>
      <c r="G88" s="84" t="s">
        <v>97</v>
      </c>
      <c r="H88" s="84" t="s">
        <v>114</v>
      </c>
      <c r="I88" s="8"/>
      <c r="J88" s="25">
        <v>0.25</v>
      </c>
      <c r="K88" s="25">
        <v>0.4</v>
      </c>
      <c r="L88" s="6">
        <v>2025</v>
      </c>
      <c r="M88" s="12">
        <v>0.6</v>
      </c>
      <c r="N88" s="97"/>
      <c r="O88" s="97"/>
      <c r="P88" s="13"/>
      <c r="Q88" s="26"/>
    </row>
    <row r="89" spans="1:17" ht="51" hidden="1" x14ac:dyDescent="0.2">
      <c r="A89" s="107">
        <v>2</v>
      </c>
      <c r="B89" s="108" t="s">
        <v>93</v>
      </c>
      <c r="C89" s="109" t="s">
        <v>94</v>
      </c>
      <c r="D89" s="110" t="s">
        <v>44</v>
      </c>
      <c r="E89" s="110" t="s">
        <v>99</v>
      </c>
      <c r="F89" s="110" t="s">
        <v>100</v>
      </c>
      <c r="G89" s="111" t="s">
        <v>82</v>
      </c>
      <c r="H89" s="130" t="s">
        <v>238</v>
      </c>
      <c r="I89" s="130"/>
      <c r="J89" s="112">
        <v>0.05</v>
      </c>
      <c r="K89" s="112">
        <v>0.2</v>
      </c>
      <c r="L89" s="111">
        <v>2025</v>
      </c>
      <c r="M89" s="116">
        <v>0.9</v>
      </c>
      <c r="N89" s="121"/>
      <c r="O89" s="121"/>
      <c r="P89" s="116"/>
      <c r="Q89" s="115"/>
    </row>
    <row r="90" spans="1:17" ht="51" hidden="1" x14ac:dyDescent="0.2">
      <c r="A90" s="4">
        <v>1</v>
      </c>
      <c r="B90" s="3" t="s">
        <v>86</v>
      </c>
      <c r="C90" s="5" t="s">
        <v>94</v>
      </c>
      <c r="D90" s="41" t="s">
        <v>24</v>
      </c>
      <c r="E90" s="9" t="s">
        <v>207</v>
      </c>
      <c r="F90" s="7" t="s">
        <v>208</v>
      </c>
      <c r="G90" s="7" t="s">
        <v>97</v>
      </c>
      <c r="H90" s="7" t="s">
        <v>114</v>
      </c>
      <c r="I90" s="7"/>
      <c r="J90" s="25">
        <v>0.25</v>
      </c>
      <c r="K90" s="25">
        <v>0.4</v>
      </c>
      <c r="L90" s="6">
        <v>2025</v>
      </c>
      <c r="M90" s="13">
        <v>0.75</v>
      </c>
      <c r="N90" s="97"/>
      <c r="O90" s="97"/>
      <c r="P90" s="13"/>
      <c r="Q90" s="26"/>
    </row>
    <row r="91" spans="1:17" ht="76.5" hidden="1" x14ac:dyDescent="0.2">
      <c r="A91" s="2">
        <v>2</v>
      </c>
      <c r="B91" s="3" t="s">
        <v>78</v>
      </c>
      <c r="C91" s="21" t="s">
        <v>94</v>
      </c>
      <c r="D91" s="41" t="s">
        <v>259</v>
      </c>
      <c r="E91" s="7" t="s">
        <v>260</v>
      </c>
      <c r="F91" s="106" t="s">
        <v>261</v>
      </c>
      <c r="G91" s="6" t="s">
        <v>82</v>
      </c>
      <c r="H91" s="106" t="s">
        <v>227</v>
      </c>
      <c r="I91" s="106"/>
      <c r="J91" s="87">
        <v>0.05</v>
      </c>
      <c r="K91" s="87">
        <v>0.2</v>
      </c>
      <c r="L91" s="6">
        <v>2025</v>
      </c>
      <c r="M91" s="13">
        <v>0.98</v>
      </c>
      <c r="N91" s="97"/>
      <c r="O91" s="97"/>
      <c r="P91" s="13"/>
      <c r="Q91" s="26"/>
    </row>
    <row r="92" spans="1:17" ht="38.25" hidden="1" x14ac:dyDescent="0.2">
      <c r="A92" s="107">
        <v>2</v>
      </c>
      <c r="B92" s="108" t="s">
        <v>86</v>
      </c>
      <c r="C92" s="109" t="s">
        <v>94</v>
      </c>
      <c r="D92" s="110" t="s">
        <v>28</v>
      </c>
      <c r="E92" s="110" t="s">
        <v>102</v>
      </c>
      <c r="F92" s="110" t="s">
        <v>103</v>
      </c>
      <c r="G92" s="111" t="s">
        <v>82</v>
      </c>
      <c r="H92" s="111" t="s">
        <v>104</v>
      </c>
      <c r="I92" s="111"/>
      <c r="J92" s="112">
        <v>0.1</v>
      </c>
      <c r="K92" s="112">
        <v>0.2</v>
      </c>
      <c r="L92" s="111">
        <v>2025</v>
      </c>
      <c r="M92" s="113">
        <v>0.85</v>
      </c>
      <c r="N92" s="114"/>
      <c r="O92" s="114"/>
      <c r="P92" s="113"/>
      <c r="Q92" s="115"/>
    </row>
    <row r="93" spans="1:17" ht="63.75" hidden="1" x14ac:dyDescent="0.2">
      <c r="A93" s="2">
        <v>2</v>
      </c>
      <c r="B93" s="3" t="s">
        <v>78</v>
      </c>
      <c r="C93" s="21" t="s">
        <v>94</v>
      </c>
      <c r="D93" s="41" t="s">
        <v>252</v>
      </c>
      <c r="E93" s="43" t="s">
        <v>111</v>
      </c>
      <c r="F93" s="100" t="s">
        <v>112</v>
      </c>
      <c r="G93" s="38" t="s">
        <v>113</v>
      </c>
      <c r="H93" s="42" t="s">
        <v>114</v>
      </c>
      <c r="I93" s="8"/>
      <c r="J93" s="25">
        <v>0.05</v>
      </c>
      <c r="K93" s="25">
        <v>0.2</v>
      </c>
      <c r="L93" s="6">
        <v>2025</v>
      </c>
      <c r="M93" s="13">
        <v>0.85</v>
      </c>
      <c r="N93" s="97"/>
      <c r="O93" s="97"/>
      <c r="P93" s="13"/>
      <c r="Q93" s="26"/>
    </row>
    <row r="94" spans="1:17" ht="51" hidden="1" x14ac:dyDescent="0.2">
      <c r="A94" s="4">
        <v>2</v>
      </c>
      <c r="B94" s="3" t="s">
        <v>93</v>
      </c>
      <c r="C94" s="5" t="s">
        <v>94</v>
      </c>
      <c r="D94" s="41" t="s">
        <v>250</v>
      </c>
      <c r="E94" s="41" t="s">
        <v>115</v>
      </c>
      <c r="F94" s="41" t="s">
        <v>116</v>
      </c>
      <c r="G94" s="38" t="s">
        <v>82</v>
      </c>
      <c r="H94" s="41" t="s">
        <v>114</v>
      </c>
      <c r="I94" s="7"/>
      <c r="J94" s="87">
        <v>0.05</v>
      </c>
      <c r="K94" s="87">
        <v>0.2</v>
      </c>
      <c r="L94" s="6">
        <v>2025</v>
      </c>
      <c r="M94" s="13">
        <v>0.85</v>
      </c>
      <c r="N94" s="97"/>
      <c r="O94" s="97"/>
      <c r="P94" s="13"/>
      <c r="Q94" s="26"/>
    </row>
    <row r="95" spans="1:17" ht="51" hidden="1" x14ac:dyDescent="0.2">
      <c r="A95" s="4">
        <v>2</v>
      </c>
      <c r="B95" s="3" t="s">
        <v>78</v>
      </c>
      <c r="C95" s="5" t="s">
        <v>94</v>
      </c>
      <c r="D95" s="41" t="s">
        <v>257</v>
      </c>
      <c r="E95" s="41" t="s">
        <v>258</v>
      </c>
      <c r="F95" s="41" t="s">
        <v>119</v>
      </c>
      <c r="G95" s="38" t="s">
        <v>82</v>
      </c>
      <c r="H95" s="41" t="s">
        <v>114</v>
      </c>
      <c r="I95" s="10"/>
      <c r="J95" s="87">
        <v>0.05</v>
      </c>
      <c r="K95" s="87">
        <v>0.2</v>
      </c>
      <c r="L95" s="6">
        <v>2025</v>
      </c>
      <c r="M95" s="13">
        <v>0.85</v>
      </c>
      <c r="N95" s="97"/>
      <c r="O95" s="97"/>
      <c r="P95" s="13"/>
      <c r="Q95" s="26"/>
    </row>
    <row r="96" spans="1:17" ht="76.5" hidden="1" x14ac:dyDescent="0.2">
      <c r="A96" s="4">
        <v>4</v>
      </c>
      <c r="B96" s="3" t="s">
        <v>86</v>
      </c>
      <c r="C96" s="5" t="s">
        <v>94</v>
      </c>
      <c r="D96" s="43" t="s">
        <v>232</v>
      </c>
      <c r="E96" s="43" t="s">
        <v>233</v>
      </c>
      <c r="F96" s="41" t="s">
        <v>234</v>
      </c>
      <c r="G96" s="38" t="s">
        <v>113</v>
      </c>
      <c r="H96" s="41" t="s">
        <v>227</v>
      </c>
      <c r="I96" s="7"/>
      <c r="J96" s="87">
        <v>0.2</v>
      </c>
      <c r="K96" s="87">
        <v>0.2</v>
      </c>
      <c r="L96" s="6">
        <v>2025</v>
      </c>
      <c r="M96" s="7">
        <v>5</v>
      </c>
      <c r="N96" s="97"/>
      <c r="O96" s="97"/>
      <c r="P96" s="13"/>
      <c r="Q96" s="26"/>
    </row>
    <row r="97" spans="1:17" ht="51" x14ac:dyDescent="0.2">
      <c r="A97" s="107">
        <v>3</v>
      </c>
      <c r="B97" s="108" t="s">
        <v>86</v>
      </c>
      <c r="C97" s="109" t="s">
        <v>94</v>
      </c>
      <c r="D97" s="110" t="s">
        <v>32</v>
      </c>
      <c r="E97" s="110" t="s">
        <v>105</v>
      </c>
      <c r="F97" s="110" t="s">
        <v>106</v>
      </c>
      <c r="G97" s="111" t="s">
        <v>97</v>
      </c>
      <c r="H97" s="130" t="s">
        <v>107</v>
      </c>
      <c r="I97" s="130"/>
      <c r="J97" s="112">
        <v>0.2</v>
      </c>
      <c r="K97" s="112">
        <v>0.2</v>
      </c>
      <c r="L97" s="111">
        <v>2025</v>
      </c>
      <c r="M97" s="116">
        <v>0.8</v>
      </c>
      <c r="N97" s="121"/>
      <c r="O97" s="121"/>
      <c r="P97" s="116"/>
      <c r="Q97" s="115"/>
    </row>
    <row r="98" spans="1:17" ht="51" hidden="1" x14ac:dyDescent="0.2">
      <c r="A98" s="2">
        <v>2</v>
      </c>
      <c r="B98" s="3" t="s">
        <v>78</v>
      </c>
      <c r="C98" s="2" t="s">
        <v>79</v>
      </c>
      <c r="D98" s="73" t="s">
        <v>264</v>
      </c>
      <c r="E98" s="73" t="s">
        <v>265</v>
      </c>
      <c r="F98" s="41" t="s">
        <v>266</v>
      </c>
      <c r="G98" s="38" t="s">
        <v>82</v>
      </c>
      <c r="H98" s="45" t="s">
        <v>214</v>
      </c>
      <c r="I98" s="8"/>
      <c r="J98" s="25">
        <v>0.05</v>
      </c>
      <c r="K98" s="25">
        <v>0.2</v>
      </c>
      <c r="L98" s="6">
        <v>2026</v>
      </c>
      <c r="M98" s="13">
        <v>0.9</v>
      </c>
      <c r="N98" s="97"/>
      <c r="O98" s="97"/>
      <c r="P98" s="13"/>
      <c r="Q98" s="26"/>
    </row>
    <row r="99" spans="1:17" ht="51" hidden="1" x14ac:dyDescent="0.2">
      <c r="A99" s="4">
        <v>3</v>
      </c>
      <c r="B99" s="3" t="s">
        <v>86</v>
      </c>
      <c r="C99" s="4" t="s">
        <v>79</v>
      </c>
      <c r="D99" s="43" t="s">
        <v>229</v>
      </c>
      <c r="E99" s="9" t="s">
        <v>230</v>
      </c>
      <c r="F99" s="7" t="s">
        <v>231</v>
      </c>
      <c r="G99" s="6" t="s">
        <v>113</v>
      </c>
      <c r="H99" s="7" t="s">
        <v>107</v>
      </c>
      <c r="I99" s="7"/>
      <c r="J99" s="25">
        <v>0.2</v>
      </c>
      <c r="K99" s="25">
        <v>0.2</v>
      </c>
      <c r="L99" s="6">
        <v>2026</v>
      </c>
      <c r="M99" s="7">
        <v>5</v>
      </c>
      <c r="N99" s="97"/>
      <c r="O99" s="97"/>
      <c r="P99" s="13"/>
      <c r="Q99" s="26"/>
    </row>
    <row r="100" spans="1:17" ht="38.25" hidden="1" x14ac:dyDescent="0.2">
      <c r="A100" s="107">
        <v>2</v>
      </c>
      <c r="B100" s="108" t="s">
        <v>78</v>
      </c>
      <c r="C100" s="107" t="s">
        <v>79</v>
      </c>
      <c r="D100" s="118" t="s">
        <v>121</v>
      </c>
      <c r="E100" s="118" t="s">
        <v>120</v>
      </c>
      <c r="F100" s="118" t="s">
        <v>81</v>
      </c>
      <c r="G100" s="135" t="s">
        <v>82</v>
      </c>
      <c r="H100" s="118" t="s">
        <v>83</v>
      </c>
      <c r="I100" s="130"/>
      <c r="J100" s="112">
        <v>0.05</v>
      </c>
      <c r="K100" s="112">
        <v>0.2</v>
      </c>
      <c r="L100" s="111">
        <v>2026</v>
      </c>
      <c r="M100" s="116">
        <v>0.95</v>
      </c>
      <c r="N100" s="121"/>
      <c r="O100" s="121"/>
      <c r="P100" s="116"/>
      <c r="Q100" s="115"/>
    </row>
    <row r="101" spans="1:17" ht="63.75" hidden="1" x14ac:dyDescent="0.2">
      <c r="A101" s="107">
        <v>2</v>
      </c>
      <c r="B101" s="108" t="s">
        <v>78</v>
      </c>
      <c r="C101" s="107" t="s">
        <v>79</v>
      </c>
      <c r="D101" s="118" t="s">
        <v>177</v>
      </c>
      <c r="E101" s="118" t="s">
        <v>262</v>
      </c>
      <c r="F101" s="118" t="s">
        <v>85</v>
      </c>
      <c r="G101" s="135" t="s">
        <v>263</v>
      </c>
      <c r="H101" s="118" t="s">
        <v>83</v>
      </c>
      <c r="I101" s="130"/>
      <c r="J101" s="112">
        <v>0.05</v>
      </c>
      <c r="K101" s="112">
        <v>0.2</v>
      </c>
      <c r="L101" s="111">
        <v>2026</v>
      </c>
      <c r="M101" s="116">
        <v>0.15</v>
      </c>
      <c r="N101" s="121"/>
      <c r="O101" s="121"/>
      <c r="P101" s="116"/>
      <c r="Q101" s="115"/>
    </row>
    <row r="102" spans="1:17" ht="63.75" hidden="1" x14ac:dyDescent="0.2">
      <c r="A102" s="4">
        <v>4</v>
      </c>
      <c r="B102" s="3" t="s">
        <v>86</v>
      </c>
      <c r="C102" s="5" t="s">
        <v>151</v>
      </c>
      <c r="D102" s="41" t="s">
        <v>217</v>
      </c>
      <c r="E102" s="7" t="s">
        <v>298</v>
      </c>
      <c r="F102" s="7" t="s">
        <v>299</v>
      </c>
      <c r="G102" s="6" t="s">
        <v>97</v>
      </c>
      <c r="H102" s="10" t="s">
        <v>220</v>
      </c>
      <c r="I102" s="10"/>
      <c r="J102" s="25">
        <v>0.2</v>
      </c>
      <c r="K102" s="25">
        <v>0.2</v>
      </c>
      <c r="L102" s="6">
        <v>2026</v>
      </c>
      <c r="M102" s="13">
        <v>0.5</v>
      </c>
      <c r="N102" s="97"/>
      <c r="O102" s="97"/>
      <c r="P102" s="13"/>
      <c r="Q102" s="26"/>
    </row>
    <row r="103" spans="1:17" ht="76.5" hidden="1" x14ac:dyDescent="0.2">
      <c r="A103" s="4">
        <v>1</v>
      </c>
      <c r="B103" s="3" t="s">
        <v>93</v>
      </c>
      <c r="C103" s="5" t="s">
        <v>151</v>
      </c>
      <c r="D103" s="41" t="s">
        <v>241</v>
      </c>
      <c r="E103" s="7" t="s">
        <v>242</v>
      </c>
      <c r="F103" s="7" t="s">
        <v>301</v>
      </c>
      <c r="G103" s="6" t="s">
        <v>82</v>
      </c>
      <c r="H103" s="7" t="s">
        <v>227</v>
      </c>
      <c r="I103" s="7"/>
      <c r="J103" s="25">
        <v>0.15</v>
      </c>
      <c r="K103" s="25">
        <v>0.4</v>
      </c>
      <c r="L103" s="6">
        <v>2026</v>
      </c>
      <c r="M103" s="13">
        <v>1</v>
      </c>
      <c r="N103" s="97"/>
      <c r="O103" s="97"/>
      <c r="P103" s="13"/>
      <c r="Q103" s="26"/>
    </row>
    <row r="104" spans="1:17" ht="76.5" hidden="1" x14ac:dyDescent="0.2">
      <c r="A104" s="4">
        <v>2</v>
      </c>
      <c r="B104" s="3" t="s">
        <v>93</v>
      </c>
      <c r="C104" s="5" t="s">
        <v>151</v>
      </c>
      <c r="D104" s="41" t="s">
        <v>247</v>
      </c>
      <c r="E104" s="7" t="s">
        <v>248</v>
      </c>
      <c r="F104" s="7" t="s">
        <v>302</v>
      </c>
      <c r="G104" s="6" t="s">
        <v>82</v>
      </c>
      <c r="H104" s="7" t="s">
        <v>227</v>
      </c>
      <c r="I104" s="7"/>
      <c r="J104" s="25">
        <v>0.05</v>
      </c>
      <c r="K104" s="25">
        <v>0.2</v>
      </c>
      <c r="L104" s="6">
        <v>2026</v>
      </c>
      <c r="M104" s="13">
        <v>1</v>
      </c>
      <c r="N104" s="97"/>
      <c r="O104" s="97"/>
      <c r="P104" s="13"/>
      <c r="Q104" s="26"/>
    </row>
    <row r="105" spans="1:17" ht="63.75" hidden="1" x14ac:dyDescent="0.2">
      <c r="A105" s="4">
        <v>1</v>
      </c>
      <c r="B105" s="3" t="s">
        <v>93</v>
      </c>
      <c r="C105" s="5" t="s">
        <v>151</v>
      </c>
      <c r="D105" s="41" t="s">
        <v>244</v>
      </c>
      <c r="E105" s="41" t="s">
        <v>245</v>
      </c>
      <c r="F105" s="41" t="s">
        <v>246</v>
      </c>
      <c r="G105" s="38" t="s">
        <v>82</v>
      </c>
      <c r="H105" s="41" t="s">
        <v>114</v>
      </c>
      <c r="I105" s="7"/>
      <c r="J105" s="25">
        <v>0.15</v>
      </c>
      <c r="K105" s="25">
        <v>0.4</v>
      </c>
      <c r="L105" s="6">
        <v>2026</v>
      </c>
      <c r="M105" s="13">
        <v>0.8</v>
      </c>
      <c r="N105" s="97"/>
      <c r="O105" s="97"/>
      <c r="P105" s="13"/>
      <c r="Q105" s="26"/>
    </row>
    <row r="106" spans="1:17" ht="76.5" hidden="1" x14ac:dyDescent="0.2">
      <c r="A106" s="4">
        <v>2</v>
      </c>
      <c r="B106" s="3" t="s">
        <v>86</v>
      </c>
      <c r="C106" s="5" t="s">
        <v>151</v>
      </c>
      <c r="D106" s="41" t="s">
        <v>224</v>
      </c>
      <c r="E106" s="7" t="s">
        <v>304</v>
      </c>
      <c r="F106" s="7" t="s">
        <v>226</v>
      </c>
      <c r="G106" s="6" t="s">
        <v>97</v>
      </c>
      <c r="H106" s="7" t="s">
        <v>227</v>
      </c>
      <c r="I106" s="7"/>
      <c r="J106" s="25">
        <v>0.1</v>
      </c>
      <c r="K106" s="25">
        <v>0.2</v>
      </c>
      <c r="L106" s="6">
        <v>2026</v>
      </c>
      <c r="M106" s="13">
        <v>0.85</v>
      </c>
      <c r="N106" s="97"/>
      <c r="O106" s="97"/>
      <c r="P106" s="13"/>
      <c r="Q106" s="26"/>
    </row>
    <row r="107" spans="1:17" ht="51" hidden="1" x14ac:dyDescent="0.2">
      <c r="A107" s="107">
        <v>2</v>
      </c>
      <c r="B107" s="108" t="s">
        <v>86</v>
      </c>
      <c r="C107" s="109" t="s">
        <v>87</v>
      </c>
      <c r="D107" s="118" t="s">
        <v>42</v>
      </c>
      <c r="E107" s="110" t="s">
        <v>88</v>
      </c>
      <c r="F107" s="110" t="s">
        <v>89</v>
      </c>
      <c r="G107" s="111" t="s">
        <v>82</v>
      </c>
      <c r="H107" s="119" t="s">
        <v>90</v>
      </c>
      <c r="I107" s="119"/>
      <c r="J107" s="112">
        <v>0.1</v>
      </c>
      <c r="K107" s="112">
        <v>0.2</v>
      </c>
      <c r="L107" s="111">
        <v>2026</v>
      </c>
      <c r="M107" s="113">
        <v>0.95</v>
      </c>
      <c r="N107" s="114"/>
      <c r="O107" s="114"/>
      <c r="P107" s="113"/>
      <c r="Q107" s="115"/>
    </row>
    <row r="108" spans="1:17" ht="38.25" hidden="1" x14ac:dyDescent="0.2">
      <c r="A108" s="107">
        <v>2</v>
      </c>
      <c r="B108" s="108" t="s">
        <v>86</v>
      </c>
      <c r="C108" s="109" t="s">
        <v>87</v>
      </c>
      <c r="D108" s="110" t="s">
        <v>29</v>
      </c>
      <c r="E108" s="110" t="s">
        <v>91</v>
      </c>
      <c r="F108" s="110" t="s">
        <v>92</v>
      </c>
      <c r="G108" s="111" t="s">
        <v>82</v>
      </c>
      <c r="H108" s="111" t="s">
        <v>90</v>
      </c>
      <c r="I108" s="111"/>
      <c r="J108" s="112">
        <v>0.1</v>
      </c>
      <c r="K108" s="112">
        <v>0.2</v>
      </c>
      <c r="L108" s="111">
        <v>2026</v>
      </c>
      <c r="M108" s="113">
        <v>0.85</v>
      </c>
      <c r="N108" s="114"/>
      <c r="O108" s="114"/>
      <c r="P108" s="113"/>
      <c r="Q108" s="115"/>
    </row>
    <row r="109" spans="1:17" ht="51" hidden="1" x14ac:dyDescent="0.2">
      <c r="A109" s="4">
        <v>1</v>
      </c>
      <c r="B109" s="3" t="s">
        <v>86</v>
      </c>
      <c r="C109" s="5" t="s">
        <v>87</v>
      </c>
      <c r="D109" s="41" t="s">
        <v>305</v>
      </c>
      <c r="E109" s="73" t="s">
        <v>142</v>
      </c>
      <c r="F109" s="72" t="s">
        <v>143</v>
      </c>
      <c r="G109" s="38" t="s">
        <v>82</v>
      </c>
      <c r="H109" s="72" t="s">
        <v>210</v>
      </c>
      <c r="I109" s="6"/>
      <c r="J109" s="25">
        <v>0.25</v>
      </c>
      <c r="K109" s="25">
        <v>0.2</v>
      </c>
      <c r="L109" s="6">
        <v>2026</v>
      </c>
      <c r="M109" s="12">
        <v>0.85</v>
      </c>
      <c r="N109" s="86"/>
      <c r="O109" s="86"/>
      <c r="P109" s="12"/>
      <c r="Q109" s="26"/>
    </row>
    <row r="110" spans="1:17" ht="76.5" hidden="1" x14ac:dyDescent="0.2">
      <c r="A110" s="4">
        <v>1</v>
      </c>
      <c r="B110" s="3" t="s">
        <v>86</v>
      </c>
      <c r="C110" s="5" t="s">
        <v>87</v>
      </c>
      <c r="D110" s="41" t="s">
        <v>306</v>
      </c>
      <c r="E110" s="73" t="s">
        <v>212</v>
      </c>
      <c r="F110" s="72" t="s">
        <v>213</v>
      </c>
      <c r="G110" s="38" t="s">
        <v>82</v>
      </c>
      <c r="H110" s="72" t="s">
        <v>214</v>
      </c>
      <c r="I110" s="6"/>
      <c r="J110" s="25">
        <v>0.25</v>
      </c>
      <c r="K110" s="25">
        <v>0.2</v>
      </c>
      <c r="L110" s="6">
        <v>2026</v>
      </c>
      <c r="M110" s="12">
        <v>0.95</v>
      </c>
      <c r="N110" s="86"/>
      <c r="O110" s="86"/>
      <c r="P110" s="12"/>
      <c r="Q110" s="26"/>
    </row>
    <row r="111" spans="1:17" ht="76.5" hidden="1" x14ac:dyDescent="0.2">
      <c r="A111" s="107">
        <v>2</v>
      </c>
      <c r="B111" s="108" t="s">
        <v>93</v>
      </c>
      <c r="C111" s="109" t="s">
        <v>94</v>
      </c>
      <c r="D111" s="118" t="s">
        <v>239</v>
      </c>
      <c r="E111" s="110" t="s">
        <v>240</v>
      </c>
      <c r="F111" s="110" t="s">
        <v>96</v>
      </c>
      <c r="G111" s="111" t="s">
        <v>97</v>
      </c>
      <c r="H111" s="110" t="s">
        <v>227</v>
      </c>
      <c r="I111" s="110"/>
      <c r="J111" s="112">
        <v>0.05</v>
      </c>
      <c r="K111" s="112">
        <v>0.2</v>
      </c>
      <c r="L111" s="111">
        <v>2026</v>
      </c>
      <c r="M111" s="133">
        <v>3</v>
      </c>
      <c r="N111" s="121"/>
      <c r="O111" s="121"/>
      <c r="P111" s="116"/>
      <c r="Q111" s="115"/>
    </row>
    <row r="112" spans="1:17" ht="63.75" hidden="1" x14ac:dyDescent="0.2">
      <c r="A112" s="2">
        <v>1</v>
      </c>
      <c r="B112" s="3" t="s">
        <v>86</v>
      </c>
      <c r="C112" s="21" t="s">
        <v>94</v>
      </c>
      <c r="D112" s="41" t="s">
        <v>203</v>
      </c>
      <c r="E112" s="82" t="s">
        <v>204</v>
      </c>
      <c r="F112" s="83" t="s">
        <v>307</v>
      </c>
      <c r="G112" s="84" t="s">
        <v>97</v>
      </c>
      <c r="H112" s="84" t="s">
        <v>114</v>
      </c>
      <c r="I112" s="8"/>
      <c r="J112" s="25">
        <v>0.25</v>
      </c>
      <c r="K112" s="25">
        <v>0.4</v>
      </c>
      <c r="L112" s="6">
        <v>2026</v>
      </c>
      <c r="M112" s="12">
        <v>0.6</v>
      </c>
      <c r="N112" s="97"/>
      <c r="O112" s="97"/>
      <c r="P112" s="13"/>
      <c r="Q112" s="26"/>
    </row>
    <row r="113" spans="1:19" ht="51" hidden="1" x14ac:dyDescent="0.2">
      <c r="A113" s="107">
        <v>2</v>
      </c>
      <c r="B113" s="108" t="s">
        <v>93</v>
      </c>
      <c r="C113" s="109" t="s">
        <v>94</v>
      </c>
      <c r="D113" s="110" t="s">
        <v>44</v>
      </c>
      <c r="E113" s="110" t="s">
        <v>99</v>
      </c>
      <c r="F113" s="110" t="s">
        <v>100</v>
      </c>
      <c r="G113" s="111" t="s">
        <v>82</v>
      </c>
      <c r="H113" s="130" t="s">
        <v>238</v>
      </c>
      <c r="I113" s="130"/>
      <c r="J113" s="112">
        <v>0.05</v>
      </c>
      <c r="K113" s="112">
        <v>0.2</v>
      </c>
      <c r="L113" s="111">
        <v>2026</v>
      </c>
      <c r="M113" s="116">
        <v>0.9</v>
      </c>
      <c r="N113" s="121"/>
      <c r="O113" s="121"/>
      <c r="P113" s="116"/>
      <c r="Q113" s="115"/>
    </row>
    <row r="114" spans="1:19" ht="51" hidden="1" x14ac:dyDescent="0.2">
      <c r="A114" s="4">
        <v>1</v>
      </c>
      <c r="B114" s="3" t="s">
        <v>86</v>
      </c>
      <c r="C114" s="5" t="s">
        <v>94</v>
      </c>
      <c r="D114" s="41" t="s">
        <v>24</v>
      </c>
      <c r="E114" s="9" t="s">
        <v>207</v>
      </c>
      <c r="F114" s="7" t="s">
        <v>208</v>
      </c>
      <c r="G114" s="7" t="s">
        <v>97</v>
      </c>
      <c r="H114" s="7" t="s">
        <v>114</v>
      </c>
      <c r="I114" s="7"/>
      <c r="J114" s="25">
        <v>0.25</v>
      </c>
      <c r="K114" s="25">
        <v>0.4</v>
      </c>
      <c r="L114" s="6">
        <v>2026</v>
      </c>
      <c r="M114" s="13">
        <v>0.75</v>
      </c>
      <c r="N114" s="97"/>
      <c r="O114" s="97"/>
      <c r="P114" s="13"/>
      <c r="Q114" s="26"/>
    </row>
    <row r="115" spans="1:19" ht="76.5" hidden="1" x14ac:dyDescent="0.2">
      <c r="A115" s="2">
        <v>2</v>
      </c>
      <c r="B115" s="3" t="s">
        <v>78</v>
      </c>
      <c r="C115" s="21" t="s">
        <v>94</v>
      </c>
      <c r="D115" s="41" t="s">
        <v>259</v>
      </c>
      <c r="E115" s="7" t="s">
        <v>260</v>
      </c>
      <c r="F115" s="106" t="s">
        <v>261</v>
      </c>
      <c r="G115" s="6" t="s">
        <v>82</v>
      </c>
      <c r="H115" s="106" t="s">
        <v>227</v>
      </c>
      <c r="I115" s="106"/>
      <c r="J115" s="87">
        <v>0.05</v>
      </c>
      <c r="K115" s="87">
        <v>0.2</v>
      </c>
      <c r="L115" s="6">
        <v>2026</v>
      </c>
      <c r="M115" s="13">
        <v>0.98</v>
      </c>
      <c r="N115" s="97"/>
      <c r="O115" s="97"/>
      <c r="P115" s="13"/>
      <c r="Q115" s="26"/>
    </row>
    <row r="116" spans="1:19" ht="38.25" hidden="1" x14ac:dyDescent="0.2">
      <c r="A116" s="107">
        <v>2</v>
      </c>
      <c r="B116" s="108" t="s">
        <v>86</v>
      </c>
      <c r="C116" s="109" t="s">
        <v>94</v>
      </c>
      <c r="D116" s="110" t="s">
        <v>28</v>
      </c>
      <c r="E116" s="110" t="s">
        <v>102</v>
      </c>
      <c r="F116" s="110" t="s">
        <v>103</v>
      </c>
      <c r="G116" s="111" t="s">
        <v>82</v>
      </c>
      <c r="H116" s="111" t="s">
        <v>104</v>
      </c>
      <c r="I116" s="111"/>
      <c r="J116" s="112">
        <v>0.1</v>
      </c>
      <c r="K116" s="112">
        <v>0.2</v>
      </c>
      <c r="L116" s="111">
        <v>2026</v>
      </c>
      <c r="M116" s="113">
        <v>0.85</v>
      </c>
      <c r="N116" s="114"/>
      <c r="O116" s="114"/>
      <c r="P116" s="113"/>
      <c r="Q116" s="115"/>
    </row>
    <row r="117" spans="1:19" ht="63.75" hidden="1" x14ac:dyDescent="0.2">
      <c r="A117" s="2">
        <v>2</v>
      </c>
      <c r="B117" s="3" t="s">
        <v>78</v>
      </c>
      <c r="C117" s="21" t="s">
        <v>94</v>
      </c>
      <c r="D117" s="41" t="s">
        <v>252</v>
      </c>
      <c r="E117" s="43" t="s">
        <v>111</v>
      </c>
      <c r="F117" s="100" t="s">
        <v>112</v>
      </c>
      <c r="G117" s="38" t="s">
        <v>113</v>
      </c>
      <c r="H117" s="42" t="s">
        <v>114</v>
      </c>
      <c r="I117" s="8"/>
      <c r="J117" s="25">
        <v>0.05</v>
      </c>
      <c r="K117" s="25">
        <v>0.2</v>
      </c>
      <c r="L117" s="6">
        <v>2026</v>
      </c>
      <c r="M117" s="13">
        <v>0.85</v>
      </c>
      <c r="N117" s="97"/>
      <c r="O117" s="97"/>
      <c r="P117" s="13"/>
      <c r="Q117" s="26"/>
    </row>
    <row r="118" spans="1:19" ht="51" hidden="1" x14ac:dyDescent="0.2">
      <c r="A118" s="4">
        <v>2</v>
      </c>
      <c r="B118" s="3" t="s">
        <v>93</v>
      </c>
      <c r="C118" s="5" t="s">
        <v>94</v>
      </c>
      <c r="D118" s="41" t="s">
        <v>250</v>
      </c>
      <c r="E118" s="41" t="s">
        <v>115</v>
      </c>
      <c r="F118" s="41" t="s">
        <v>116</v>
      </c>
      <c r="G118" s="38" t="s">
        <v>82</v>
      </c>
      <c r="H118" s="41" t="s">
        <v>114</v>
      </c>
      <c r="I118" s="7"/>
      <c r="J118" s="87">
        <v>0.05</v>
      </c>
      <c r="K118" s="87">
        <v>0.2</v>
      </c>
      <c r="L118" s="6">
        <v>2026</v>
      </c>
      <c r="M118" s="13">
        <v>0.85</v>
      </c>
      <c r="N118" s="97"/>
      <c r="O118" s="97"/>
      <c r="P118" s="13"/>
      <c r="Q118" s="26"/>
    </row>
    <row r="119" spans="1:19" ht="51" hidden="1" x14ac:dyDescent="0.2">
      <c r="A119" s="4">
        <v>2</v>
      </c>
      <c r="B119" s="3" t="s">
        <v>78</v>
      </c>
      <c r="C119" s="5" t="s">
        <v>94</v>
      </c>
      <c r="D119" s="41" t="s">
        <v>257</v>
      </c>
      <c r="E119" s="41" t="s">
        <v>258</v>
      </c>
      <c r="F119" s="41" t="s">
        <v>119</v>
      </c>
      <c r="G119" s="38" t="s">
        <v>82</v>
      </c>
      <c r="H119" s="41" t="s">
        <v>114</v>
      </c>
      <c r="I119" s="10"/>
      <c r="J119" s="87">
        <v>0.05</v>
      </c>
      <c r="K119" s="87">
        <v>0.2</v>
      </c>
      <c r="L119" s="6">
        <v>2026</v>
      </c>
      <c r="M119" s="13">
        <v>0.85</v>
      </c>
      <c r="N119" s="97"/>
      <c r="O119" s="97"/>
      <c r="P119" s="13"/>
      <c r="Q119" s="26"/>
    </row>
    <row r="120" spans="1:19" ht="76.5" hidden="1" x14ac:dyDescent="0.2">
      <c r="A120" s="4">
        <v>4</v>
      </c>
      <c r="B120" s="3" t="s">
        <v>86</v>
      </c>
      <c r="C120" s="5" t="s">
        <v>94</v>
      </c>
      <c r="D120" s="43" t="s">
        <v>232</v>
      </c>
      <c r="E120" s="43" t="s">
        <v>233</v>
      </c>
      <c r="F120" s="41" t="s">
        <v>234</v>
      </c>
      <c r="G120" s="38" t="s">
        <v>113</v>
      </c>
      <c r="H120" s="41" t="s">
        <v>227</v>
      </c>
      <c r="I120" s="7"/>
      <c r="J120" s="87">
        <v>0.2</v>
      </c>
      <c r="K120" s="87">
        <v>0.2</v>
      </c>
      <c r="L120" s="6">
        <v>2026</v>
      </c>
      <c r="M120" s="7">
        <v>5</v>
      </c>
      <c r="N120" s="97"/>
      <c r="O120" s="97"/>
      <c r="P120" s="13"/>
      <c r="Q120" s="26"/>
    </row>
    <row r="121" spans="1:19" ht="51" x14ac:dyDescent="0.2">
      <c r="A121" s="107">
        <v>3</v>
      </c>
      <c r="B121" s="108" t="s">
        <v>86</v>
      </c>
      <c r="C121" s="109" t="s">
        <v>94</v>
      </c>
      <c r="D121" s="110" t="s">
        <v>32</v>
      </c>
      <c r="E121" s="110" t="s">
        <v>105</v>
      </c>
      <c r="F121" s="110" t="s">
        <v>106</v>
      </c>
      <c r="G121" s="111" t="s">
        <v>97</v>
      </c>
      <c r="H121" s="130" t="s">
        <v>107</v>
      </c>
      <c r="I121" s="130"/>
      <c r="J121" s="112">
        <v>0.2</v>
      </c>
      <c r="K121" s="112">
        <v>0.2</v>
      </c>
      <c r="L121" s="111">
        <v>2026</v>
      </c>
      <c r="M121" s="116">
        <v>0.8</v>
      </c>
      <c r="N121" s="121"/>
      <c r="O121" s="121"/>
      <c r="P121" s="116"/>
      <c r="Q121" s="115"/>
    </row>
    <row r="122" spans="1:19" x14ac:dyDescent="0.2">
      <c r="A122" s="123"/>
      <c r="B122" s="124"/>
      <c r="C122" s="125"/>
      <c r="D122" s="126"/>
      <c r="E122" s="126"/>
      <c r="F122" s="126"/>
      <c r="G122" s="124"/>
      <c r="H122" s="126"/>
      <c r="I122" s="126"/>
      <c r="J122" s="127"/>
      <c r="K122" s="127"/>
      <c r="L122" s="124"/>
      <c r="M122" s="128"/>
      <c r="N122" s="129"/>
      <c r="O122" s="129"/>
      <c r="P122" s="128"/>
    </row>
    <row r="123" spans="1:19" x14ac:dyDescent="0.2">
      <c r="A123" s="123"/>
      <c r="B123" s="124"/>
      <c r="C123" s="125"/>
      <c r="D123" s="126"/>
      <c r="E123" s="126"/>
      <c r="F123" s="126"/>
      <c r="G123" s="124"/>
      <c r="H123" s="126"/>
      <c r="I123" s="126"/>
      <c r="J123" s="127"/>
      <c r="K123" s="127"/>
      <c r="L123" s="124"/>
      <c r="M123" s="128"/>
      <c r="N123" s="129"/>
      <c r="O123" s="129"/>
      <c r="P123" s="128"/>
    </row>
    <row r="124" spans="1:19" ht="51" x14ac:dyDescent="0.2">
      <c r="A124" s="139">
        <v>1</v>
      </c>
      <c r="B124" s="140" t="s">
        <v>86</v>
      </c>
      <c r="C124" s="141" t="s">
        <v>94</v>
      </c>
      <c r="D124" s="142" t="s">
        <v>13</v>
      </c>
      <c r="E124" s="142" t="s">
        <v>122</v>
      </c>
      <c r="F124" s="142" t="s">
        <v>308</v>
      </c>
      <c r="G124" s="139" t="s">
        <v>82</v>
      </c>
      <c r="H124" s="142" t="s">
        <v>124</v>
      </c>
      <c r="I124" s="142" t="s">
        <v>125</v>
      </c>
      <c r="J124" s="143"/>
      <c r="K124" s="143"/>
      <c r="L124" s="139">
        <v>2023</v>
      </c>
      <c r="M124" s="144">
        <v>1</v>
      </c>
      <c r="N124" s="145">
        <v>639</v>
      </c>
      <c r="O124" s="145">
        <v>639</v>
      </c>
      <c r="P124" s="143">
        <f>N124/O124</f>
        <v>1</v>
      </c>
      <c r="Q124" s="139"/>
    </row>
    <row r="125" spans="1:19" ht="51" x14ac:dyDescent="0.2">
      <c r="A125" s="139">
        <v>1</v>
      </c>
      <c r="B125" s="140" t="s">
        <v>86</v>
      </c>
      <c r="C125" s="141" t="s">
        <v>94</v>
      </c>
      <c r="D125" s="142" t="s">
        <v>13</v>
      </c>
      <c r="E125" s="142" t="s">
        <v>122</v>
      </c>
      <c r="F125" s="142" t="s">
        <v>308</v>
      </c>
      <c r="G125" s="139" t="s">
        <v>82</v>
      </c>
      <c r="H125" s="142" t="s">
        <v>124</v>
      </c>
      <c r="I125" s="142" t="s">
        <v>125</v>
      </c>
      <c r="J125" s="143"/>
      <c r="K125" s="143"/>
      <c r="L125" s="139">
        <v>2024</v>
      </c>
      <c r="M125" s="144">
        <v>1</v>
      </c>
      <c r="N125" s="145">
        <v>986</v>
      </c>
      <c r="O125" s="145">
        <v>986</v>
      </c>
      <c r="P125" s="143">
        <f>N125/O125</f>
        <v>1</v>
      </c>
      <c r="Q125" s="139"/>
    </row>
    <row r="126" spans="1:19" ht="63.75" x14ac:dyDescent="0.2">
      <c r="A126" s="139">
        <v>1</v>
      </c>
      <c r="B126" s="140" t="s">
        <v>86</v>
      </c>
      <c r="C126" s="141" t="s">
        <v>94</v>
      </c>
      <c r="D126" s="142" t="s">
        <v>126</v>
      </c>
      <c r="E126" s="142" t="s">
        <v>309</v>
      </c>
      <c r="F126" s="142" t="s">
        <v>128</v>
      </c>
      <c r="G126" s="139" t="s">
        <v>113</v>
      </c>
      <c r="H126" s="142" t="s">
        <v>129</v>
      </c>
      <c r="I126" s="142" t="s">
        <v>130</v>
      </c>
      <c r="J126" s="143"/>
      <c r="K126" s="143"/>
      <c r="L126" s="139">
        <v>2024</v>
      </c>
      <c r="M126" s="143">
        <v>0.6</v>
      </c>
      <c r="N126" s="145">
        <v>75</v>
      </c>
      <c r="O126" s="145">
        <v>95</v>
      </c>
      <c r="P126" s="143">
        <f>N126/O126</f>
        <v>0.78947368421052633</v>
      </c>
      <c r="Q126" s="139"/>
      <c r="S126" s="1"/>
    </row>
    <row r="127" spans="1:19" ht="63.75" x14ac:dyDescent="0.2">
      <c r="A127" s="147">
        <v>1</v>
      </c>
      <c r="B127" s="148" t="s">
        <v>78</v>
      </c>
      <c r="C127" s="149" t="s">
        <v>94</v>
      </c>
      <c r="D127" s="150" t="s">
        <v>252</v>
      </c>
      <c r="E127" s="151" t="s">
        <v>111</v>
      </c>
      <c r="F127" s="152" t="s">
        <v>112</v>
      </c>
      <c r="G127" s="153" t="s">
        <v>113</v>
      </c>
      <c r="H127" s="154" t="s">
        <v>114</v>
      </c>
      <c r="I127" s="155"/>
      <c r="J127" s="156" t="e">
        <v>#REF!</v>
      </c>
      <c r="K127" s="156">
        <v>0.2</v>
      </c>
      <c r="L127" s="140">
        <v>2023</v>
      </c>
      <c r="M127" s="157">
        <v>0.85</v>
      </c>
      <c r="N127" s="145">
        <v>22</v>
      </c>
      <c r="O127" s="145">
        <v>27</v>
      </c>
      <c r="P127" s="158">
        <v>0.95</v>
      </c>
      <c r="Q127" s="139"/>
    </row>
    <row r="128" spans="1:19" ht="63.75" x14ac:dyDescent="0.2">
      <c r="A128" s="159">
        <v>1</v>
      </c>
      <c r="B128" s="148" t="s">
        <v>93</v>
      </c>
      <c r="C128" s="141" t="s">
        <v>94</v>
      </c>
      <c r="D128" s="150" t="s">
        <v>250</v>
      </c>
      <c r="E128" s="150" t="s">
        <v>115</v>
      </c>
      <c r="F128" s="150" t="s">
        <v>116</v>
      </c>
      <c r="G128" s="153" t="s">
        <v>82</v>
      </c>
      <c r="H128" s="150" t="s">
        <v>114</v>
      </c>
      <c r="I128" s="160"/>
      <c r="J128" s="156">
        <v>0.15</v>
      </c>
      <c r="K128" s="156">
        <v>0.2</v>
      </c>
      <c r="L128" s="140">
        <v>2023</v>
      </c>
      <c r="M128" s="157">
        <v>0.95</v>
      </c>
      <c r="N128" s="157">
        <v>0</v>
      </c>
      <c r="O128" s="157">
        <v>0</v>
      </c>
      <c r="P128" s="157">
        <v>0.96</v>
      </c>
      <c r="Q128" s="139"/>
    </row>
    <row r="129" spans="1:17" ht="63.75" x14ac:dyDescent="0.2">
      <c r="A129" s="147">
        <v>4</v>
      </c>
      <c r="B129" s="148" t="s">
        <v>78</v>
      </c>
      <c r="C129" s="149" t="s">
        <v>94</v>
      </c>
      <c r="D129" s="150" t="s">
        <v>252</v>
      </c>
      <c r="E129" s="151" t="s">
        <v>111</v>
      </c>
      <c r="F129" s="152" t="s">
        <v>112</v>
      </c>
      <c r="G129" s="153" t="s">
        <v>113</v>
      </c>
      <c r="H129" s="154" t="s">
        <v>114</v>
      </c>
      <c r="I129" s="155"/>
      <c r="J129" s="156" t="e">
        <v>#REF!</v>
      </c>
      <c r="K129" s="156">
        <v>0.2</v>
      </c>
      <c r="L129" s="140">
        <v>2023</v>
      </c>
      <c r="M129" s="157">
        <v>0.85</v>
      </c>
      <c r="N129" s="145">
        <v>1</v>
      </c>
      <c r="O129" s="145">
        <v>4</v>
      </c>
      <c r="P129" s="158">
        <v>0.3</v>
      </c>
      <c r="Q129" s="139"/>
    </row>
    <row r="130" spans="1:17" ht="63.75" x14ac:dyDescent="0.2">
      <c r="A130" s="159">
        <v>4</v>
      </c>
      <c r="B130" s="148" t="s">
        <v>93</v>
      </c>
      <c r="C130" s="141" t="s">
        <v>94</v>
      </c>
      <c r="D130" s="150" t="s">
        <v>250</v>
      </c>
      <c r="E130" s="150" t="s">
        <v>115</v>
      </c>
      <c r="F130" s="150" t="s">
        <v>116</v>
      </c>
      <c r="G130" s="153" t="s">
        <v>82</v>
      </c>
      <c r="H130" s="150" t="s">
        <v>114</v>
      </c>
      <c r="I130" s="160"/>
      <c r="J130" s="156" t="e">
        <v>#REF!</v>
      </c>
      <c r="K130" s="156">
        <v>0.2</v>
      </c>
      <c r="L130" s="140">
        <v>2023</v>
      </c>
      <c r="M130" s="157">
        <v>0.95</v>
      </c>
      <c r="N130" s="157">
        <v>0</v>
      </c>
      <c r="O130" s="157">
        <v>1</v>
      </c>
      <c r="P130" s="157">
        <v>0.95</v>
      </c>
      <c r="Q130" s="139"/>
    </row>
    <row r="131" spans="1:17" ht="51" x14ac:dyDescent="0.2">
      <c r="A131" s="159">
        <v>1</v>
      </c>
      <c r="B131" s="148" t="s">
        <v>78</v>
      </c>
      <c r="C131" s="141" t="s">
        <v>94</v>
      </c>
      <c r="D131" s="150" t="s">
        <v>257</v>
      </c>
      <c r="E131" s="150" t="s">
        <v>258</v>
      </c>
      <c r="F131" s="150" t="s">
        <v>119</v>
      </c>
      <c r="G131" s="153" t="s">
        <v>82</v>
      </c>
      <c r="H131" s="150" t="s">
        <v>114</v>
      </c>
      <c r="I131" s="161"/>
      <c r="J131" s="156" t="e">
        <v>#REF!</v>
      </c>
      <c r="K131" s="156">
        <v>0.2</v>
      </c>
      <c r="L131" s="140">
        <v>2024</v>
      </c>
      <c r="M131" s="157">
        <v>0.95</v>
      </c>
      <c r="N131" s="162">
        <v>0.495</v>
      </c>
      <c r="O131" s="156">
        <v>1</v>
      </c>
      <c r="P131" s="174">
        <v>0.90849999999999997</v>
      </c>
      <c r="Q131" s="139"/>
    </row>
    <row r="132" spans="1:17" ht="51" x14ac:dyDescent="0.2">
      <c r="A132" s="159">
        <v>3</v>
      </c>
      <c r="B132" s="148" t="s">
        <v>78</v>
      </c>
      <c r="C132" s="141" t="s">
        <v>94</v>
      </c>
      <c r="D132" s="150" t="s">
        <v>257</v>
      </c>
      <c r="E132" s="150" t="s">
        <v>258</v>
      </c>
      <c r="F132" s="150" t="s">
        <v>119</v>
      </c>
      <c r="G132" s="153" t="s">
        <v>82</v>
      </c>
      <c r="H132" s="150" t="s">
        <v>114</v>
      </c>
      <c r="I132" s="161"/>
      <c r="J132" s="156" t="e">
        <v>#REF!</v>
      </c>
      <c r="K132" s="156">
        <v>0.2</v>
      </c>
      <c r="L132" s="140">
        <v>2024</v>
      </c>
      <c r="M132" s="157">
        <v>0.95</v>
      </c>
      <c r="N132" s="162">
        <v>0.495</v>
      </c>
      <c r="O132" s="156">
        <v>1</v>
      </c>
      <c r="P132" s="157">
        <v>1</v>
      </c>
      <c r="Q132" s="139"/>
    </row>
    <row r="133" spans="1:17" ht="51" x14ac:dyDescent="0.2">
      <c r="A133" s="159">
        <v>4</v>
      </c>
      <c r="B133" s="140" t="s">
        <v>78</v>
      </c>
      <c r="C133" s="141" t="s">
        <v>94</v>
      </c>
      <c r="D133" s="150" t="s">
        <v>257</v>
      </c>
      <c r="E133" s="150" t="s">
        <v>258</v>
      </c>
      <c r="F133" s="150" t="s">
        <v>119</v>
      </c>
      <c r="G133" s="153" t="s">
        <v>82</v>
      </c>
      <c r="H133" s="150" t="s">
        <v>114</v>
      </c>
      <c r="I133" s="161"/>
      <c r="J133" s="156" t="e">
        <v>#REF!</v>
      </c>
      <c r="K133" s="156">
        <v>0.2</v>
      </c>
      <c r="L133" s="140">
        <v>2024</v>
      </c>
      <c r="M133" s="157">
        <v>0.95</v>
      </c>
      <c r="N133" s="162">
        <v>0.495</v>
      </c>
      <c r="O133" s="156">
        <v>1</v>
      </c>
      <c r="P133" s="174">
        <v>0.9869</v>
      </c>
      <c r="Q133" s="139"/>
    </row>
    <row r="134" spans="1:17" ht="51" x14ac:dyDescent="0.2">
      <c r="A134" s="159">
        <v>1</v>
      </c>
      <c r="B134" s="148" t="s">
        <v>78</v>
      </c>
      <c r="C134" s="141" t="s">
        <v>94</v>
      </c>
      <c r="D134" s="150" t="s">
        <v>257</v>
      </c>
      <c r="E134" s="150" t="s">
        <v>258</v>
      </c>
      <c r="F134" s="150" t="s">
        <v>119</v>
      </c>
      <c r="G134" s="153" t="s">
        <v>82</v>
      </c>
      <c r="H134" s="150" t="s">
        <v>114</v>
      </c>
      <c r="I134" s="161"/>
      <c r="J134" s="156" t="e">
        <v>#REF!</v>
      </c>
      <c r="K134" s="156">
        <v>0.2</v>
      </c>
      <c r="L134" s="140">
        <v>2023</v>
      </c>
      <c r="M134" s="157">
        <v>0.95</v>
      </c>
      <c r="N134" s="162">
        <v>0.495</v>
      </c>
      <c r="O134" s="156">
        <v>1</v>
      </c>
      <c r="P134" s="174">
        <v>0.94969999999999999</v>
      </c>
      <c r="Q134" s="139"/>
    </row>
    <row r="135" spans="1:17" ht="51" x14ac:dyDescent="0.2">
      <c r="A135" s="159">
        <v>3</v>
      </c>
      <c r="B135" s="148" t="s">
        <v>78</v>
      </c>
      <c r="C135" s="141" t="s">
        <v>94</v>
      </c>
      <c r="D135" s="150" t="s">
        <v>257</v>
      </c>
      <c r="E135" s="150" t="s">
        <v>258</v>
      </c>
      <c r="F135" s="150" t="s">
        <v>119</v>
      </c>
      <c r="G135" s="153" t="s">
        <v>82</v>
      </c>
      <c r="H135" s="150" t="s">
        <v>114</v>
      </c>
      <c r="I135" s="161"/>
      <c r="J135" s="156" t="e">
        <v>#REF!</v>
      </c>
      <c r="K135" s="156">
        <v>0.2</v>
      </c>
      <c r="L135" s="140">
        <v>2023</v>
      </c>
      <c r="M135" s="157">
        <v>0.95</v>
      </c>
      <c r="N135" s="162">
        <v>0.495</v>
      </c>
      <c r="O135" s="156">
        <v>1</v>
      </c>
      <c r="P135" s="174">
        <v>0.98209999999999997</v>
      </c>
      <c r="Q135" s="139"/>
    </row>
    <row r="136" spans="1:17" ht="51" x14ac:dyDescent="0.2">
      <c r="A136" s="159">
        <v>4</v>
      </c>
      <c r="B136" s="140" t="s">
        <v>78</v>
      </c>
      <c r="C136" s="141" t="s">
        <v>94</v>
      </c>
      <c r="D136" s="150" t="s">
        <v>257</v>
      </c>
      <c r="E136" s="150" t="s">
        <v>258</v>
      </c>
      <c r="F136" s="150" t="s">
        <v>119</v>
      </c>
      <c r="G136" s="153" t="s">
        <v>82</v>
      </c>
      <c r="H136" s="150" t="s">
        <v>114</v>
      </c>
      <c r="I136" s="161"/>
      <c r="J136" s="156" t="e">
        <v>#REF!</v>
      </c>
      <c r="K136" s="156">
        <v>0.2</v>
      </c>
      <c r="L136" s="140">
        <v>2023</v>
      </c>
      <c r="M136" s="157">
        <v>0.95</v>
      </c>
      <c r="N136" s="162">
        <v>0.495</v>
      </c>
      <c r="O136" s="156">
        <v>1</v>
      </c>
      <c r="P136" s="174">
        <v>0.89629999999999999</v>
      </c>
      <c r="Q136" s="139"/>
    </row>
    <row r="137" spans="1:17" ht="63.75" x14ac:dyDescent="0.2">
      <c r="A137" s="147">
        <v>1</v>
      </c>
      <c r="B137" s="148" t="s">
        <v>78</v>
      </c>
      <c r="C137" s="149" t="s">
        <v>94</v>
      </c>
      <c r="D137" s="150" t="s">
        <v>252</v>
      </c>
      <c r="E137" s="151" t="s">
        <v>111</v>
      </c>
      <c r="F137" s="152" t="s">
        <v>112</v>
      </c>
      <c r="G137" s="153" t="s">
        <v>113</v>
      </c>
      <c r="H137" s="154" t="s">
        <v>114</v>
      </c>
      <c r="I137" s="155"/>
      <c r="J137" s="156" t="e">
        <v>#REF!</v>
      </c>
      <c r="K137" s="156">
        <v>0.2</v>
      </c>
      <c r="L137" s="140">
        <v>2023</v>
      </c>
      <c r="M137" s="157">
        <v>0.85</v>
      </c>
      <c r="N137" s="145">
        <v>16</v>
      </c>
      <c r="O137" s="145">
        <v>20</v>
      </c>
      <c r="P137" s="175">
        <v>0.94969999999999999</v>
      </c>
      <c r="Q137" s="139"/>
    </row>
    <row r="138" spans="1:17" ht="63.75" x14ac:dyDescent="0.2">
      <c r="A138" s="159">
        <v>1</v>
      </c>
      <c r="B138" s="148" t="s">
        <v>93</v>
      </c>
      <c r="C138" s="141" t="s">
        <v>94</v>
      </c>
      <c r="D138" s="150" t="s">
        <v>250</v>
      </c>
      <c r="E138" s="150" t="s">
        <v>115</v>
      </c>
      <c r="F138" s="150" t="s">
        <v>116</v>
      </c>
      <c r="G138" s="153" t="s">
        <v>82</v>
      </c>
      <c r="H138" s="150" t="s">
        <v>114</v>
      </c>
      <c r="I138" s="160"/>
      <c r="J138" s="156">
        <v>0.15</v>
      </c>
      <c r="K138" s="156">
        <v>0.2</v>
      </c>
      <c r="L138" s="140">
        <v>2024</v>
      </c>
      <c r="M138" s="157">
        <v>0.95</v>
      </c>
      <c r="N138" s="157">
        <v>0</v>
      </c>
      <c r="O138" s="157">
        <v>0</v>
      </c>
      <c r="P138" s="157">
        <v>0.97</v>
      </c>
      <c r="Q138" s="139"/>
    </row>
    <row r="139" spans="1:17" ht="63.75" x14ac:dyDescent="0.2">
      <c r="A139" s="147">
        <v>4</v>
      </c>
      <c r="B139" s="148" t="s">
        <v>78</v>
      </c>
      <c r="C139" s="149" t="s">
        <v>94</v>
      </c>
      <c r="D139" s="150" t="s">
        <v>252</v>
      </c>
      <c r="E139" s="151" t="s">
        <v>111</v>
      </c>
      <c r="F139" s="152" t="s">
        <v>112</v>
      </c>
      <c r="G139" s="153" t="s">
        <v>113</v>
      </c>
      <c r="H139" s="154" t="s">
        <v>114</v>
      </c>
      <c r="I139" s="155"/>
      <c r="J139" s="156" t="e">
        <v>#REF!</v>
      </c>
      <c r="K139" s="156">
        <v>0.2</v>
      </c>
      <c r="L139" s="140">
        <v>2024</v>
      </c>
      <c r="M139" s="157">
        <v>0.85</v>
      </c>
      <c r="N139" s="145">
        <v>1</v>
      </c>
      <c r="O139" s="145">
        <v>1</v>
      </c>
      <c r="P139" s="158">
        <v>1</v>
      </c>
      <c r="Q139" s="139"/>
    </row>
    <row r="140" spans="1:17" ht="63.75" x14ac:dyDescent="0.2">
      <c r="A140" s="159">
        <v>4</v>
      </c>
      <c r="B140" s="148" t="s">
        <v>93</v>
      </c>
      <c r="C140" s="141" t="s">
        <v>94</v>
      </c>
      <c r="D140" s="150" t="s">
        <v>250</v>
      </c>
      <c r="E140" s="150" t="s">
        <v>115</v>
      </c>
      <c r="F140" s="150" t="s">
        <v>116</v>
      </c>
      <c r="G140" s="153" t="s">
        <v>82</v>
      </c>
      <c r="H140" s="150" t="s">
        <v>114</v>
      </c>
      <c r="I140" s="160"/>
      <c r="J140" s="156" t="e">
        <v>#REF!</v>
      </c>
      <c r="K140" s="156">
        <v>0.2</v>
      </c>
      <c r="L140" s="140">
        <v>2024</v>
      </c>
      <c r="M140" s="157">
        <v>0.95</v>
      </c>
      <c r="N140" s="157">
        <v>0</v>
      </c>
      <c r="O140" s="157">
        <v>0</v>
      </c>
      <c r="P140" s="157">
        <v>1</v>
      </c>
      <c r="Q140" s="139"/>
    </row>
    <row r="145" spans="1:17" ht="51" x14ac:dyDescent="0.2">
      <c r="A145" s="90" t="s">
        <v>58</v>
      </c>
      <c r="B145" s="91" t="s">
        <v>59</v>
      </c>
      <c r="C145" s="92" t="s">
        <v>60</v>
      </c>
      <c r="D145" s="91" t="s">
        <v>61</v>
      </c>
      <c r="E145" s="92" t="s">
        <v>62</v>
      </c>
      <c r="F145" s="92" t="s">
        <v>63</v>
      </c>
      <c r="G145" s="91" t="s">
        <v>64</v>
      </c>
      <c r="H145" s="92" t="s">
        <v>65</v>
      </c>
      <c r="I145" s="92" t="s">
        <v>66</v>
      </c>
      <c r="J145" s="93" t="s">
        <v>67</v>
      </c>
      <c r="K145" s="94" t="s">
        <v>68</v>
      </c>
      <c r="L145" s="92" t="s">
        <v>69</v>
      </c>
      <c r="M145" s="92" t="s">
        <v>70</v>
      </c>
      <c r="N145" s="96" t="s">
        <v>71</v>
      </c>
      <c r="O145" s="96" t="s">
        <v>72</v>
      </c>
      <c r="P145" s="92" t="s">
        <v>73</v>
      </c>
      <c r="Q145" s="91" t="s">
        <v>75</v>
      </c>
    </row>
    <row r="146" spans="1:17" ht="52.5" customHeight="1" x14ac:dyDescent="0.2">
      <c r="A146" s="26">
        <v>1</v>
      </c>
      <c r="B146" s="6" t="s">
        <v>86</v>
      </c>
      <c r="C146" s="5" t="s">
        <v>94</v>
      </c>
      <c r="D146" s="101" t="s">
        <v>310</v>
      </c>
      <c r="E146" s="101" t="s">
        <v>311</v>
      </c>
      <c r="F146" s="101" t="s">
        <v>312</v>
      </c>
      <c r="G146" s="26" t="s">
        <v>82</v>
      </c>
      <c r="H146" s="101" t="s">
        <v>313</v>
      </c>
      <c r="I146" s="101" t="s">
        <v>314</v>
      </c>
      <c r="J146" s="102"/>
      <c r="K146" s="102"/>
      <c r="L146" s="26">
        <v>2024</v>
      </c>
      <c r="M146" s="26" t="s">
        <v>315</v>
      </c>
      <c r="N146" s="104"/>
      <c r="O146" s="104"/>
      <c r="P146" s="26">
        <v>61</v>
      </c>
      <c r="Q146" s="26"/>
    </row>
    <row r="147" spans="1:17" ht="52.5" customHeight="1" x14ac:dyDescent="0.2">
      <c r="A147" s="26">
        <v>1</v>
      </c>
      <c r="B147" s="6" t="s">
        <v>86</v>
      </c>
      <c r="C147" s="5" t="s">
        <v>94</v>
      </c>
      <c r="D147" s="101" t="s">
        <v>310</v>
      </c>
      <c r="E147" s="101" t="s">
        <v>311</v>
      </c>
      <c r="F147" s="101" t="s">
        <v>312</v>
      </c>
      <c r="G147" s="26" t="s">
        <v>82</v>
      </c>
      <c r="H147" s="101" t="s">
        <v>316</v>
      </c>
      <c r="I147" s="101" t="s">
        <v>317</v>
      </c>
      <c r="J147" s="102"/>
      <c r="K147" s="102"/>
      <c r="L147" s="26">
        <v>2023</v>
      </c>
      <c r="M147" s="26" t="s">
        <v>315</v>
      </c>
      <c r="N147" s="104"/>
      <c r="O147" s="104"/>
      <c r="P147" s="26">
        <v>129</v>
      </c>
      <c r="Q147" s="26"/>
    </row>
    <row r="148" spans="1:17" ht="52.5" customHeight="1" x14ac:dyDescent="0.2">
      <c r="A148" s="26">
        <v>1</v>
      </c>
      <c r="B148" s="6" t="s">
        <v>86</v>
      </c>
      <c r="C148" s="5" t="s">
        <v>94</v>
      </c>
      <c r="D148" s="101" t="s">
        <v>310</v>
      </c>
      <c r="E148" s="101" t="s">
        <v>311</v>
      </c>
      <c r="F148" s="101" t="s">
        <v>312</v>
      </c>
      <c r="G148" s="26" t="s">
        <v>82</v>
      </c>
      <c r="H148" s="101" t="s">
        <v>316</v>
      </c>
      <c r="I148" s="101" t="s">
        <v>317</v>
      </c>
      <c r="J148" s="102"/>
      <c r="K148" s="102"/>
      <c r="L148" s="26">
        <v>2024</v>
      </c>
      <c r="M148" s="26" t="s">
        <v>315</v>
      </c>
      <c r="N148" s="104"/>
      <c r="O148" s="104"/>
      <c r="P148" s="26">
        <v>123</v>
      </c>
      <c r="Q148" s="26"/>
    </row>
    <row r="151" spans="1:17" ht="38.25" customHeight="1" x14ac:dyDescent="0.2">
      <c r="A151" s="26">
        <v>1</v>
      </c>
      <c r="B151" s="6" t="s">
        <v>86</v>
      </c>
      <c r="C151" s="5" t="s">
        <v>94</v>
      </c>
      <c r="D151" s="101" t="s">
        <v>41</v>
      </c>
      <c r="E151" s="101" t="s">
        <v>318</v>
      </c>
      <c r="F151" s="101" t="s">
        <v>319</v>
      </c>
      <c r="G151" s="26" t="s">
        <v>113</v>
      </c>
      <c r="H151" s="101" t="s">
        <v>129</v>
      </c>
      <c r="I151" s="101" t="s">
        <v>130</v>
      </c>
      <c r="J151" s="102"/>
      <c r="K151" s="102"/>
      <c r="L151" s="26">
        <v>2023</v>
      </c>
      <c r="M151" s="26" t="s">
        <v>315</v>
      </c>
      <c r="N151" s="103"/>
      <c r="O151" s="103"/>
      <c r="P151" s="105">
        <v>0.05</v>
      </c>
      <c r="Q151" s="26"/>
    </row>
    <row r="152" spans="1:17" ht="63.75" x14ac:dyDescent="0.2">
      <c r="A152" s="26">
        <v>1</v>
      </c>
      <c r="B152" s="6" t="s">
        <v>86</v>
      </c>
      <c r="C152" s="5" t="s">
        <v>94</v>
      </c>
      <c r="D152" s="101" t="s">
        <v>41</v>
      </c>
      <c r="E152" s="101" t="s">
        <v>318</v>
      </c>
      <c r="F152" s="101" t="s">
        <v>319</v>
      </c>
      <c r="G152" s="26" t="s">
        <v>113</v>
      </c>
      <c r="H152" s="101" t="s">
        <v>129</v>
      </c>
      <c r="I152" s="101" t="s">
        <v>130</v>
      </c>
      <c r="J152" s="102"/>
      <c r="K152" s="102"/>
      <c r="L152" s="26">
        <v>2024</v>
      </c>
      <c r="M152" s="26" t="s">
        <v>315</v>
      </c>
      <c r="N152" s="103">
        <f>((7252320000-4845100000))</f>
        <v>2407220000</v>
      </c>
      <c r="O152" s="103">
        <v>4845100000</v>
      </c>
      <c r="P152" s="105">
        <v>-0.33</v>
      </c>
      <c r="Q152" s="26"/>
    </row>
    <row r="153" spans="1:17" ht="63.75" x14ac:dyDescent="0.2">
      <c r="A153" s="26">
        <v>1</v>
      </c>
      <c r="B153" s="6" t="s">
        <v>86</v>
      </c>
      <c r="C153" s="5" t="s">
        <v>94</v>
      </c>
      <c r="D153" s="101" t="s">
        <v>126</v>
      </c>
      <c r="E153" s="101" t="s">
        <v>309</v>
      </c>
      <c r="F153" s="101" t="s">
        <v>128</v>
      </c>
      <c r="G153" s="26" t="s">
        <v>113</v>
      </c>
      <c r="H153" s="101" t="s">
        <v>129</v>
      </c>
      <c r="I153" s="101" t="s">
        <v>130</v>
      </c>
      <c r="J153" s="102"/>
      <c r="K153" s="102"/>
      <c r="L153" s="26">
        <v>2023</v>
      </c>
      <c r="M153" s="26"/>
      <c r="N153" s="103"/>
      <c r="O153" s="103"/>
      <c r="P153" s="105"/>
      <c r="Q153" s="26"/>
    </row>
  </sheetData>
  <autoFilter ref="A1:Q121" xr:uid="{00000000-0009-0000-0000-000004000000}">
    <filterColumn colId="3">
      <filters>
        <filter val="Mercados abierto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EF96-EC9B-4EED-BB1D-4A83CC210B7C}">
  <sheetPr filterMode="1">
    <tabColor rgb="FFFFFF00"/>
  </sheetPr>
  <dimension ref="A1:C42"/>
  <sheetViews>
    <sheetView workbookViewId="0">
      <selection activeCell="B35" sqref="B35"/>
    </sheetView>
  </sheetViews>
  <sheetFormatPr baseColWidth="10" defaultColWidth="12" defaultRowHeight="15" x14ac:dyDescent="0.25"/>
  <cols>
    <col min="1" max="1" width="46.83203125" style="211" customWidth="1"/>
    <col min="2" max="2" width="21.33203125" style="211" bestFit="1" customWidth="1"/>
    <col min="3" max="16384" width="12" style="211"/>
  </cols>
  <sheetData>
    <row r="1" spans="1:3" ht="15.75" thickBot="1" x14ac:dyDescent="0.3">
      <c r="A1" s="217" t="s">
        <v>11</v>
      </c>
      <c r="B1" s="217" t="s">
        <v>12</v>
      </c>
    </row>
    <row r="2" spans="1:3" ht="24.75" hidden="1" thickBot="1" x14ac:dyDescent="0.3">
      <c r="A2" s="212" t="s">
        <v>13</v>
      </c>
      <c r="B2" s="212" t="s">
        <v>14</v>
      </c>
      <c r="C2" s="247" t="s">
        <v>15</v>
      </c>
    </row>
    <row r="3" spans="1:3" ht="15.75" thickBot="1" x14ac:dyDescent="0.3">
      <c r="A3" s="212" t="s">
        <v>16</v>
      </c>
      <c r="B3" s="212" t="s">
        <v>17</v>
      </c>
    </row>
    <row r="4" spans="1:3" ht="24.75" thickBot="1" x14ac:dyDescent="0.3">
      <c r="A4" s="212" t="s">
        <v>18</v>
      </c>
      <c r="B4" s="212" t="s">
        <v>17</v>
      </c>
    </row>
    <row r="5" spans="1:3" ht="24.75" thickBot="1" x14ac:dyDescent="0.3">
      <c r="A5" s="212" t="s">
        <v>19</v>
      </c>
      <c r="B5" s="212" t="s">
        <v>17</v>
      </c>
    </row>
    <row r="6" spans="1:3" ht="15.75" hidden="1" thickBot="1" x14ac:dyDescent="0.3">
      <c r="A6" s="212" t="s">
        <v>20</v>
      </c>
      <c r="B6" s="212" t="s">
        <v>14</v>
      </c>
    </row>
    <row r="7" spans="1:3" ht="24.75" hidden="1" thickBot="1" x14ac:dyDescent="0.3">
      <c r="A7" s="212" t="s">
        <v>21</v>
      </c>
      <c r="B7" s="212" t="s">
        <v>14</v>
      </c>
      <c r="C7" s="211" t="s">
        <v>15</v>
      </c>
    </row>
    <row r="8" spans="1:3" ht="24.75" hidden="1" thickBot="1" x14ac:dyDescent="0.3">
      <c r="A8" s="212" t="s">
        <v>22</v>
      </c>
      <c r="B8" s="212" t="s">
        <v>14</v>
      </c>
      <c r="C8" s="211" t="s">
        <v>15</v>
      </c>
    </row>
    <row r="9" spans="1:3" ht="24.75" hidden="1" thickBot="1" x14ac:dyDescent="0.3">
      <c r="A9" s="212" t="s">
        <v>23</v>
      </c>
      <c r="B9" s="212" t="s">
        <v>14</v>
      </c>
      <c r="C9" s="211" t="s">
        <v>15</v>
      </c>
    </row>
    <row r="10" spans="1:3" ht="15.75" thickBot="1" x14ac:dyDescent="0.3">
      <c r="A10" s="212" t="s">
        <v>24</v>
      </c>
      <c r="B10" s="212" t="s">
        <v>17</v>
      </c>
    </row>
    <row r="11" spans="1:3" ht="24.75" hidden="1" thickBot="1" x14ac:dyDescent="0.3">
      <c r="A11" s="212" t="s">
        <v>25</v>
      </c>
      <c r="B11" s="212" t="s">
        <v>14</v>
      </c>
      <c r="C11" s="211" t="s">
        <v>15</v>
      </c>
    </row>
    <row r="12" spans="1:3" ht="24.75" hidden="1" thickBot="1" x14ac:dyDescent="0.3">
      <c r="A12" s="212" t="s">
        <v>26</v>
      </c>
      <c r="B12" s="212" t="s">
        <v>14</v>
      </c>
      <c r="C12" s="211" t="s">
        <v>15</v>
      </c>
    </row>
    <row r="13" spans="1:3" ht="15.75" hidden="1" thickBot="1" x14ac:dyDescent="0.3">
      <c r="A13" s="212" t="s">
        <v>27</v>
      </c>
      <c r="B13" s="212" t="s">
        <v>14</v>
      </c>
      <c r="C13" s="211" t="s">
        <v>15</v>
      </c>
    </row>
    <row r="14" spans="1:3" ht="15.75" hidden="1" thickBot="1" x14ac:dyDescent="0.3">
      <c r="A14" s="212" t="s">
        <v>28</v>
      </c>
      <c r="B14" s="212" t="s">
        <v>14</v>
      </c>
    </row>
    <row r="15" spans="1:3" ht="15.75" hidden="1" thickBot="1" x14ac:dyDescent="0.3">
      <c r="A15" s="212" t="s">
        <v>29</v>
      </c>
      <c r="B15" s="212" t="s">
        <v>14</v>
      </c>
    </row>
    <row r="16" spans="1:3" ht="24.75" thickBot="1" x14ac:dyDescent="0.3">
      <c r="A16" s="212" t="s">
        <v>30</v>
      </c>
      <c r="B16" s="212" t="s">
        <v>17</v>
      </c>
    </row>
    <row r="17" spans="1:3" ht="15.75" hidden="1" thickBot="1" x14ac:dyDescent="0.3">
      <c r="A17" s="212" t="s">
        <v>31</v>
      </c>
      <c r="B17" s="212" t="s">
        <v>14</v>
      </c>
    </row>
    <row r="18" spans="1:3" ht="15.75" hidden="1" thickBot="1" x14ac:dyDescent="0.3">
      <c r="A18" s="212" t="s">
        <v>32</v>
      </c>
      <c r="B18" s="212" t="s">
        <v>14</v>
      </c>
    </row>
    <row r="19" spans="1:3" ht="24.75" thickBot="1" x14ac:dyDescent="0.3">
      <c r="A19" s="212" t="s">
        <v>33</v>
      </c>
      <c r="B19" s="212" t="s">
        <v>17</v>
      </c>
    </row>
    <row r="20" spans="1:3" ht="15.75" thickBot="1" x14ac:dyDescent="0.3">
      <c r="A20" s="212" t="s">
        <v>34</v>
      </c>
      <c r="B20" s="212" t="s">
        <v>17</v>
      </c>
    </row>
    <row r="21" spans="1:3" ht="15.75" thickBot="1" x14ac:dyDescent="0.3">
      <c r="A21" s="212" t="s">
        <v>35</v>
      </c>
      <c r="B21" s="212" t="s">
        <v>17</v>
      </c>
    </row>
    <row r="22" spans="1:3" ht="36.75" thickBot="1" x14ac:dyDescent="0.3">
      <c r="A22" s="212" t="s">
        <v>36</v>
      </c>
      <c r="B22" s="212" t="s">
        <v>17</v>
      </c>
    </row>
    <row r="23" spans="1:3" ht="24.75" thickBot="1" x14ac:dyDescent="0.3">
      <c r="A23" s="212" t="s">
        <v>37</v>
      </c>
      <c r="B23" s="212" t="s">
        <v>17</v>
      </c>
    </row>
    <row r="24" spans="1:3" ht="24.75" thickBot="1" x14ac:dyDescent="0.3">
      <c r="A24" s="212" t="s">
        <v>38</v>
      </c>
      <c r="B24" s="212" t="s">
        <v>17</v>
      </c>
    </row>
    <row r="25" spans="1:3" ht="24.75" hidden="1" thickBot="1" x14ac:dyDescent="0.3">
      <c r="A25" s="212" t="s">
        <v>39</v>
      </c>
      <c r="B25" s="212" t="s">
        <v>14</v>
      </c>
    </row>
    <row r="26" spans="1:3" ht="15.75" hidden="1" thickBot="1" x14ac:dyDescent="0.3">
      <c r="A26" s="212" t="s">
        <v>40</v>
      </c>
      <c r="B26" s="212" t="s">
        <v>14</v>
      </c>
    </row>
    <row r="27" spans="1:3" ht="15.75" thickBot="1" x14ac:dyDescent="0.3">
      <c r="A27" s="212" t="s">
        <v>41</v>
      </c>
      <c r="B27" s="212" t="s">
        <v>17</v>
      </c>
    </row>
    <row r="31" spans="1:3" x14ac:dyDescent="0.25">
      <c r="A31" s="214" t="s">
        <v>42</v>
      </c>
      <c r="B31" s="214" t="s">
        <v>43</v>
      </c>
      <c r="C31" s="247"/>
    </row>
    <row r="32" spans="1:3" ht="25.5" x14ac:dyDescent="0.25">
      <c r="A32" s="214" t="s">
        <v>44</v>
      </c>
      <c r="B32" s="214" t="s">
        <v>45</v>
      </c>
    </row>
    <row r="33" spans="1:2" x14ac:dyDescent="0.25">
      <c r="A33" s="214" t="s">
        <v>46</v>
      </c>
      <c r="B33" s="214" t="s">
        <v>47</v>
      </c>
    </row>
    <row r="34" spans="1:2" ht="38.25" x14ac:dyDescent="0.25">
      <c r="A34" s="214" t="s">
        <v>48</v>
      </c>
      <c r="B34" s="248" t="s">
        <v>49</v>
      </c>
    </row>
    <row r="35" spans="1:2" ht="38.25" x14ac:dyDescent="0.25">
      <c r="A35" s="215" t="s">
        <v>50</v>
      </c>
      <c r="B35" s="248" t="s">
        <v>51</v>
      </c>
    </row>
    <row r="36" spans="1:2" ht="38.25" x14ac:dyDescent="0.25">
      <c r="A36" s="214" t="s">
        <v>52</v>
      </c>
      <c r="B36" s="248" t="s">
        <v>53</v>
      </c>
    </row>
    <row r="37" spans="1:2" ht="25.5" x14ac:dyDescent="0.25">
      <c r="A37" s="214" t="s">
        <v>54</v>
      </c>
      <c r="B37" s="214" t="s">
        <v>55</v>
      </c>
    </row>
    <row r="38" spans="1:2" x14ac:dyDescent="0.25">
      <c r="A38" s="216"/>
    </row>
    <row r="39" spans="1:2" x14ac:dyDescent="0.25">
      <c r="A39" s="216"/>
    </row>
    <row r="40" spans="1:2" x14ac:dyDescent="0.25">
      <c r="A40" s="216"/>
    </row>
    <row r="41" spans="1:2" ht="15.75" thickBot="1" x14ac:dyDescent="0.3">
      <c r="A41" s="216"/>
    </row>
    <row r="42" spans="1:2" ht="24.75" thickBot="1" x14ac:dyDescent="0.3">
      <c r="A42" s="212" t="s">
        <v>56</v>
      </c>
      <c r="B42" s="213" t="s">
        <v>57</v>
      </c>
    </row>
  </sheetData>
  <autoFilter ref="A1:B27" xr:uid="{96DA3CBD-FACA-4A05-9B28-1B0CD698A38B}">
    <filterColumn colId="1">
      <filters>
        <filter val="NO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X170"/>
  <sheetViews>
    <sheetView zoomScale="85" zoomScaleNormal="85" workbookViewId="0">
      <selection activeCell="F5" sqref="F5"/>
    </sheetView>
  </sheetViews>
  <sheetFormatPr baseColWidth="10" defaultColWidth="12" defaultRowHeight="12.75" x14ac:dyDescent="0.2"/>
  <cols>
    <col min="3" max="3" width="14.83203125" style="88" customWidth="1"/>
    <col min="4" max="4" width="18" style="95" customWidth="1"/>
    <col min="5" max="5" width="32.1640625" customWidth="1"/>
    <col min="6" max="6" width="34.5" customWidth="1"/>
    <col min="7" max="8" width="12" customWidth="1"/>
    <col min="9" max="9" width="13.5" customWidth="1"/>
    <col min="10" max="11" width="12" style="222" customWidth="1"/>
    <col min="12" max="13" width="12" style="223"/>
    <col min="14" max="14" width="22.83203125" style="98" bestFit="1" customWidth="1"/>
    <col min="15" max="15" width="21.5" style="98" bestFit="1" customWidth="1"/>
    <col min="16" max="16" width="21.5" style="98" customWidth="1"/>
    <col min="17" max="17" width="14.83203125" customWidth="1"/>
    <col min="19" max="19" width="2.83203125" customWidth="1"/>
    <col min="20" max="20" width="0" style="88" hidden="1" customWidth="1"/>
    <col min="21" max="21" width="0" style="260" hidden="1" customWidth="1"/>
    <col min="22" max="22" width="16.6640625" bestFit="1" customWidth="1"/>
    <col min="23" max="23" width="19.6640625" bestFit="1" customWidth="1"/>
  </cols>
  <sheetData>
    <row r="1" spans="1:21" s="95" customFormat="1" ht="51" x14ac:dyDescent="0.2">
      <c r="A1" s="91" t="s">
        <v>58</v>
      </c>
      <c r="B1" s="91" t="s">
        <v>59</v>
      </c>
      <c r="C1" s="91" t="s">
        <v>60</v>
      </c>
      <c r="D1" s="91" t="s">
        <v>61</v>
      </c>
      <c r="E1" s="91" t="s">
        <v>62</v>
      </c>
      <c r="F1" s="91" t="s">
        <v>63</v>
      </c>
      <c r="G1" s="91" t="s">
        <v>64</v>
      </c>
      <c r="H1" s="91" t="s">
        <v>65</v>
      </c>
      <c r="I1" s="91" t="s">
        <v>66</v>
      </c>
      <c r="J1" s="94" t="s">
        <v>67</v>
      </c>
      <c r="K1" s="94" t="s">
        <v>68</v>
      </c>
      <c r="L1" s="91" t="s">
        <v>69</v>
      </c>
      <c r="M1" s="91" t="s">
        <v>70</v>
      </c>
      <c r="N1" s="181" t="s">
        <v>71</v>
      </c>
      <c r="O1" s="181" t="s">
        <v>72</v>
      </c>
      <c r="P1" s="181" t="s">
        <v>73</v>
      </c>
      <c r="Q1" s="91" t="s">
        <v>74</v>
      </c>
      <c r="R1" s="91" t="s">
        <v>75</v>
      </c>
      <c r="T1" s="258" t="s">
        <v>76</v>
      </c>
      <c r="U1" s="259" t="s">
        <v>77</v>
      </c>
    </row>
    <row r="2" spans="1:21" ht="51" hidden="1" x14ac:dyDescent="0.2">
      <c r="A2" s="191">
        <v>2</v>
      </c>
      <c r="B2" s="192" t="s">
        <v>78</v>
      </c>
      <c r="C2" s="191" t="s">
        <v>79</v>
      </c>
      <c r="D2" s="193" t="s">
        <v>121</v>
      </c>
      <c r="E2" s="193" t="s">
        <v>80</v>
      </c>
      <c r="F2" s="193" t="s">
        <v>81</v>
      </c>
      <c r="G2" s="194" t="s">
        <v>82</v>
      </c>
      <c r="H2" s="193" t="s">
        <v>83</v>
      </c>
      <c r="I2" s="191"/>
      <c r="J2" s="195">
        <v>0.05</v>
      </c>
      <c r="K2" s="195">
        <v>0.2</v>
      </c>
      <c r="L2" s="192">
        <v>2022</v>
      </c>
      <c r="M2" s="196">
        <v>0.95</v>
      </c>
      <c r="N2" s="197">
        <v>1171</v>
      </c>
      <c r="O2" s="197">
        <v>1320</v>
      </c>
      <c r="P2" s="198">
        <f>+N2/O2</f>
        <v>0.88712121212121209</v>
      </c>
      <c r="Q2" s="199">
        <f>+P2/M2</f>
        <v>0.93381180223285487</v>
      </c>
      <c r="R2" s="192"/>
      <c r="T2"/>
      <c r="U2"/>
    </row>
    <row r="3" spans="1:21" ht="76.5" hidden="1" x14ac:dyDescent="0.2">
      <c r="A3" s="191">
        <v>2</v>
      </c>
      <c r="B3" s="192" t="s">
        <v>78</v>
      </c>
      <c r="C3" s="191" t="s">
        <v>79</v>
      </c>
      <c r="D3" s="193" t="s">
        <v>40</v>
      </c>
      <c r="E3" s="193" t="s">
        <v>84</v>
      </c>
      <c r="F3" s="193" t="s">
        <v>85</v>
      </c>
      <c r="G3" s="194" t="s">
        <v>82</v>
      </c>
      <c r="H3" s="193" t="s">
        <v>83</v>
      </c>
      <c r="I3" s="191"/>
      <c r="J3" s="195">
        <v>0.05</v>
      </c>
      <c r="K3" s="195">
        <v>0.2</v>
      </c>
      <c r="L3" s="192">
        <v>2022</v>
      </c>
      <c r="M3" s="196">
        <v>0.15</v>
      </c>
      <c r="N3" s="197"/>
      <c r="O3" s="197"/>
      <c r="P3" s="198"/>
      <c r="Q3" s="196"/>
      <c r="R3" s="192"/>
      <c r="T3"/>
      <c r="U3"/>
    </row>
    <row r="4" spans="1:21" ht="63.75" hidden="1" x14ac:dyDescent="0.2">
      <c r="A4" s="191">
        <v>2</v>
      </c>
      <c r="B4" s="192" t="s">
        <v>86</v>
      </c>
      <c r="C4" s="192" t="s">
        <v>87</v>
      </c>
      <c r="D4" s="193" t="s">
        <v>42</v>
      </c>
      <c r="E4" s="191" t="s">
        <v>88</v>
      </c>
      <c r="F4" s="191" t="s">
        <v>89</v>
      </c>
      <c r="G4" s="192" t="s">
        <v>82</v>
      </c>
      <c r="H4" s="192" t="s">
        <v>90</v>
      </c>
      <c r="I4" s="192"/>
      <c r="J4" s="195">
        <v>0.1</v>
      </c>
      <c r="K4" s="195">
        <v>0.2</v>
      </c>
      <c r="L4" s="192">
        <v>2022</v>
      </c>
      <c r="M4" s="200">
        <v>0.95</v>
      </c>
      <c r="N4" s="201">
        <v>122280637965</v>
      </c>
      <c r="O4" s="201">
        <v>135575483000</v>
      </c>
      <c r="P4" s="202">
        <f>+N4/O4</f>
        <v>0.9019376900541819</v>
      </c>
      <c r="Q4" s="202">
        <f>+P4/M4</f>
        <v>0.94940809479387578</v>
      </c>
      <c r="R4" s="192"/>
      <c r="T4"/>
      <c r="U4"/>
    </row>
    <row r="5" spans="1:21" ht="63.75" hidden="1" x14ac:dyDescent="0.2">
      <c r="A5" s="191">
        <v>2</v>
      </c>
      <c r="B5" s="192" t="s">
        <v>86</v>
      </c>
      <c r="C5" s="192" t="s">
        <v>87</v>
      </c>
      <c r="D5" s="191" t="s">
        <v>29</v>
      </c>
      <c r="E5" s="191" t="s">
        <v>91</v>
      </c>
      <c r="F5" s="191" t="s">
        <v>92</v>
      </c>
      <c r="G5" s="192" t="s">
        <v>82</v>
      </c>
      <c r="H5" s="192" t="s">
        <v>90</v>
      </c>
      <c r="I5" s="192"/>
      <c r="J5" s="195">
        <v>0.1</v>
      </c>
      <c r="K5" s="195">
        <v>0.2</v>
      </c>
      <c r="L5" s="192">
        <v>2022</v>
      </c>
      <c r="M5" s="200">
        <v>0.85</v>
      </c>
      <c r="N5" s="201">
        <v>65201163261.57</v>
      </c>
      <c r="O5" s="201">
        <v>89000000000</v>
      </c>
      <c r="P5" s="202">
        <f>+N5/O5</f>
        <v>0.73259734001764043</v>
      </c>
      <c r="Q5" s="202">
        <f>+P5/M5</f>
        <v>0.86187922355016522</v>
      </c>
      <c r="R5" s="192"/>
      <c r="T5"/>
      <c r="U5"/>
    </row>
    <row r="6" spans="1:21" ht="76.5" hidden="1" x14ac:dyDescent="0.2">
      <c r="A6" s="191">
        <v>2</v>
      </c>
      <c r="B6" s="192" t="s">
        <v>93</v>
      </c>
      <c r="C6" s="192" t="s">
        <v>94</v>
      </c>
      <c r="D6" s="193" t="s">
        <v>31</v>
      </c>
      <c r="E6" s="191" t="s">
        <v>95</v>
      </c>
      <c r="F6" s="191" t="s">
        <v>96</v>
      </c>
      <c r="G6" s="192" t="s">
        <v>97</v>
      </c>
      <c r="H6" s="191" t="s">
        <v>98</v>
      </c>
      <c r="I6" s="191"/>
      <c r="J6" s="195">
        <v>0.05</v>
      </c>
      <c r="K6" s="195">
        <v>0.2</v>
      </c>
      <c r="L6" s="192">
        <v>2022</v>
      </c>
      <c r="M6" s="198">
        <v>0.9</v>
      </c>
      <c r="N6" s="202">
        <v>0.91500000000000004</v>
      </c>
      <c r="O6" s="202"/>
      <c r="P6" s="198">
        <f>+N6</f>
        <v>0.91500000000000004</v>
      </c>
      <c r="Q6" s="202">
        <v>1</v>
      </c>
      <c r="R6" s="192"/>
      <c r="T6"/>
      <c r="U6"/>
    </row>
    <row r="7" spans="1:21" ht="63.75" hidden="1" x14ac:dyDescent="0.2">
      <c r="A7" s="191">
        <v>2</v>
      </c>
      <c r="B7" s="192" t="s">
        <v>93</v>
      </c>
      <c r="C7" s="192" t="s">
        <v>94</v>
      </c>
      <c r="D7" s="191" t="s">
        <v>44</v>
      </c>
      <c r="E7" s="191" t="s">
        <v>99</v>
      </c>
      <c r="F7" s="191" t="s">
        <v>100</v>
      </c>
      <c r="G7" s="192" t="s">
        <v>82</v>
      </c>
      <c r="H7" s="191" t="s">
        <v>101</v>
      </c>
      <c r="I7" s="191"/>
      <c r="J7" s="195">
        <v>0.05</v>
      </c>
      <c r="K7" s="195">
        <v>0.2</v>
      </c>
      <c r="L7" s="192">
        <v>2022</v>
      </c>
      <c r="M7" s="196">
        <v>0.9</v>
      </c>
      <c r="N7" s="202"/>
      <c r="O7" s="201"/>
      <c r="P7" s="201"/>
      <c r="Q7" s="202"/>
      <c r="R7" s="192"/>
      <c r="T7"/>
      <c r="U7"/>
    </row>
    <row r="8" spans="1:21" ht="51" hidden="1" x14ac:dyDescent="0.2">
      <c r="A8" s="191">
        <v>2</v>
      </c>
      <c r="B8" s="192" t="s">
        <v>86</v>
      </c>
      <c r="C8" s="192" t="s">
        <v>94</v>
      </c>
      <c r="D8" s="191" t="s">
        <v>28</v>
      </c>
      <c r="E8" s="191" t="s">
        <v>102</v>
      </c>
      <c r="F8" s="191" t="s">
        <v>103</v>
      </c>
      <c r="G8" s="192" t="s">
        <v>82</v>
      </c>
      <c r="H8" s="192" t="s">
        <v>104</v>
      </c>
      <c r="I8" s="192"/>
      <c r="J8" s="195">
        <v>0.1</v>
      </c>
      <c r="K8" s="195">
        <v>0.2</v>
      </c>
      <c r="L8" s="192">
        <v>2022</v>
      </c>
      <c r="M8" s="200">
        <v>0.85</v>
      </c>
      <c r="N8" s="202"/>
      <c r="O8" s="201"/>
      <c r="P8" s="201"/>
      <c r="Q8" s="202"/>
      <c r="R8" s="192"/>
      <c r="T8"/>
      <c r="U8"/>
    </row>
    <row r="9" spans="1:21" ht="51" hidden="1" x14ac:dyDescent="0.2">
      <c r="A9" s="191">
        <v>3</v>
      </c>
      <c r="B9" s="192" t="s">
        <v>86</v>
      </c>
      <c r="C9" s="192" t="s">
        <v>94</v>
      </c>
      <c r="D9" s="191" t="s">
        <v>32</v>
      </c>
      <c r="E9" s="191" t="s">
        <v>105</v>
      </c>
      <c r="F9" s="191" t="s">
        <v>106</v>
      </c>
      <c r="G9" s="192" t="s">
        <v>82</v>
      </c>
      <c r="H9" s="191" t="s">
        <v>107</v>
      </c>
      <c r="I9" s="191"/>
      <c r="J9" s="195">
        <v>0.2</v>
      </c>
      <c r="K9" s="195">
        <v>0.2</v>
      </c>
      <c r="L9" s="192">
        <v>2022</v>
      </c>
      <c r="M9" s="201">
        <v>8</v>
      </c>
      <c r="N9" s="201">
        <v>8</v>
      </c>
      <c r="O9" s="201">
        <v>8</v>
      </c>
      <c r="P9" s="195">
        <f>+N9/O9</f>
        <v>1</v>
      </c>
      <c r="Q9" s="199">
        <f>+N9/O9</f>
        <v>1</v>
      </c>
      <c r="R9" s="192"/>
      <c r="T9"/>
      <c r="U9"/>
    </row>
    <row r="10" spans="1:21" ht="51" hidden="1" x14ac:dyDescent="0.2">
      <c r="A10" s="191">
        <v>2</v>
      </c>
      <c r="B10" s="192" t="s">
        <v>78</v>
      </c>
      <c r="C10" s="191" t="s">
        <v>79</v>
      </c>
      <c r="D10" s="193" t="s">
        <v>121</v>
      </c>
      <c r="E10" s="193" t="s">
        <v>108</v>
      </c>
      <c r="F10" s="193" t="s">
        <v>81</v>
      </c>
      <c r="G10" s="194" t="s">
        <v>82</v>
      </c>
      <c r="H10" s="193" t="s">
        <v>83</v>
      </c>
      <c r="I10" s="191"/>
      <c r="J10" s="195">
        <v>0.05</v>
      </c>
      <c r="K10" s="195">
        <v>0.2</v>
      </c>
      <c r="L10" s="192">
        <v>2023</v>
      </c>
      <c r="M10" s="195">
        <v>0.95</v>
      </c>
      <c r="N10" s="201">
        <v>1184</v>
      </c>
      <c r="O10" s="201">
        <v>1320</v>
      </c>
      <c r="P10" s="203">
        <f>+N10/O10</f>
        <v>0.89696969696969697</v>
      </c>
      <c r="Q10" s="202">
        <f>+P10/M10</f>
        <v>0.94417862838915478</v>
      </c>
      <c r="R10" s="192"/>
      <c r="T10"/>
      <c r="U10"/>
    </row>
    <row r="11" spans="1:21" ht="76.5" hidden="1" x14ac:dyDescent="0.2">
      <c r="A11" s="191">
        <v>2</v>
      </c>
      <c r="B11" s="192" t="s">
        <v>78</v>
      </c>
      <c r="C11" s="191" t="s">
        <v>79</v>
      </c>
      <c r="D11" s="193" t="s">
        <v>40</v>
      </c>
      <c r="E11" s="193" t="s">
        <v>84</v>
      </c>
      <c r="F11" s="193" t="s">
        <v>85</v>
      </c>
      <c r="G11" s="194" t="s">
        <v>82</v>
      </c>
      <c r="H11" s="193" t="s">
        <v>83</v>
      </c>
      <c r="I11" s="191"/>
      <c r="J11" s="195">
        <v>0.05</v>
      </c>
      <c r="K11" s="195">
        <v>0.2</v>
      </c>
      <c r="L11" s="192">
        <v>2023</v>
      </c>
      <c r="M11" s="195">
        <v>0.15</v>
      </c>
      <c r="N11" s="201">
        <f>26+38</f>
        <v>64</v>
      </c>
      <c r="O11" s="201">
        <v>1172</v>
      </c>
      <c r="P11" s="202">
        <f>+N11/O11</f>
        <v>5.4607508532423209E-2</v>
      </c>
      <c r="Q11" s="270">
        <f>+P11/M11</f>
        <v>0.36405005688282138</v>
      </c>
      <c r="R11" s="192"/>
      <c r="T11"/>
      <c r="U11"/>
    </row>
    <row r="12" spans="1:21" ht="63.75" hidden="1" x14ac:dyDescent="0.2">
      <c r="A12" s="191">
        <v>2</v>
      </c>
      <c r="B12" s="192" t="s">
        <v>86</v>
      </c>
      <c r="C12" s="192" t="s">
        <v>87</v>
      </c>
      <c r="D12" s="193" t="s">
        <v>42</v>
      </c>
      <c r="E12" s="191" t="s">
        <v>88</v>
      </c>
      <c r="F12" s="191" t="s">
        <v>89</v>
      </c>
      <c r="G12" s="192" t="s">
        <v>82</v>
      </c>
      <c r="H12" s="192" t="s">
        <v>90</v>
      </c>
      <c r="I12" s="192"/>
      <c r="J12" s="195">
        <v>0.1</v>
      </c>
      <c r="K12" s="195">
        <v>0.2</v>
      </c>
      <c r="L12" s="192">
        <v>2023</v>
      </c>
      <c r="M12" s="195">
        <v>0.95</v>
      </c>
      <c r="N12" s="201">
        <v>133281179584</v>
      </c>
      <c r="O12" s="201">
        <v>137212017000</v>
      </c>
      <c r="P12" s="203">
        <f>+N12/O12</f>
        <v>0.97135209071374562</v>
      </c>
      <c r="Q12" s="270">
        <v>1</v>
      </c>
      <c r="R12" s="192"/>
      <c r="T12"/>
      <c r="U12"/>
    </row>
    <row r="13" spans="1:21" ht="63.75" hidden="1" x14ac:dyDescent="0.2">
      <c r="A13" s="191">
        <v>2</v>
      </c>
      <c r="B13" s="192" t="s">
        <v>86</v>
      </c>
      <c r="C13" s="192" t="s">
        <v>87</v>
      </c>
      <c r="D13" s="191" t="s">
        <v>29</v>
      </c>
      <c r="E13" s="191" t="s">
        <v>91</v>
      </c>
      <c r="F13" s="191" t="s">
        <v>92</v>
      </c>
      <c r="G13" s="192" t="s">
        <v>82</v>
      </c>
      <c r="H13" s="192" t="s">
        <v>90</v>
      </c>
      <c r="I13" s="192"/>
      <c r="J13" s="195">
        <v>0.1</v>
      </c>
      <c r="K13" s="195">
        <v>0.2</v>
      </c>
      <c r="L13" s="192">
        <v>2023</v>
      </c>
      <c r="M13" s="195">
        <v>0.85</v>
      </c>
      <c r="N13" s="201">
        <v>71251879033</v>
      </c>
      <c r="O13" s="201">
        <v>100000000000</v>
      </c>
      <c r="P13" s="203">
        <f>+N13/O13</f>
        <v>0.71251879032999998</v>
      </c>
      <c r="Q13" s="202">
        <f>+P13/M13</f>
        <v>0.83825740038823526</v>
      </c>
      <c r="R13" s="192"/>
      <c r="T13"/>
      <c r="U13"/>
    </row>
    <row r="14" spans="1:21" ht="76.5" hidden="1" x14ac:dyDescent="0.2">
      <c r="A14" s="191">
        <v>2</v>
      </c>
      <c r="B14" s="192" t="s">
        <v>93</v>
      </c>
      <c r="C14" s="192" t="s">
        <v>94</v>
      </c>
      <c r="D14" s="193" t="s">
        <v>31</v>
      </c>
      <c r="E14" s="191" t="s">
        <v>95</v>
      </c>
      <c r="F14" s="191" t="s">
        <v>96</v>
      </c>
      <c r="G14" s="192" t="s">
        <v>97</v>
      </c>
      <c r="H14" s="191" t="s">
        <v>98</v>
      </c>
      <c r="I14" s="191"/>
      <c r="J14" s="195">
        <v>0.05</v>
      </c>
      <c r="K14" s="195">
        <v>0.2</v>
      </c>
      <c r="L14" s="192">
        <v>2023</v>
      </c>
      <c r="M14" s="195">
        <v>0.9</v>
      </c>
      <c r="N14" s="200">
        <v>0.90800000000000003</v>
      </c>
      <c r="O14" s="202"/>
      <c r="P14" s="198">
        <f>+N14</f>
        <v>0.90800000000000003</v>
      </c>
      <c r="Q14" s="270">
        <v>1</v>
      </c>
      <c r="R14" s="192"/>
      <c r="T14"/>
      <c r="U14"/>
    </row>
    <row r="15" spans="1:21" ht="63.75" hidden="1" x14ac:dyDescent="0.2">
      <c r="A15" s="191">
        <v>2</v>
      </c>
      <c r="B15" s="192" t="s">
        <v>93</v>
      </c>
      <c r="C15" s="192" t="s">
        <v>94</v>
      </c>
      <c r="D15" s="191" t="s">
        <v>44</v>
      </c>
      <c r="E15" s="191" t="s">
        <v>99</v>
      </c>
      <c r="F15" s="191" t="s">
        <v>100</v>
      </c>
      <c r="G15" s="192" t="s">
        <v>82</v>
      </c>
      <c r="H15" s="191" t="s">
        <v>101</v>
      </c>
      <c r="I15" s="191"/>
      <c r="J15" s="195">
        <v>0.05</v>
      </c>
      <c r="K15" s="195">
        <v>0.2</v>
      </c>
      <c r="L15" s="192">
        <v>2023</v>
      </c>
      <c r="M15" s="195">
        <v>0.9</v>
      </c>
      <c r="N15" s="197"/>
      <c r="O15" s="197"/>
      <c r="P15" s="201"/>
      <c r="Q15" s="196"/>
      <c r="R15" s="192"/>
      <c r="T15"/>
      <c r="U15"/>
    </row>
    <row r="16" spans="1:21" ht="51" hidden="1" x14ac:dyDescent="0.2">
      <c r="A16" s="191">
        <v>2</v>
      </c>
      <c r="B16" s="192" t="s">
        <v>86</v>
      </c>
      <c r="C16" s="192" t="s">
        <v>94</v>
      </c>
      <c r="D16" s="191" t="s">
        <v>28</v>
      </c>
      <c r="E16" s="191" t="s">
        <v>102</v>
      </c>
      <c r="F16" s="191" t="s">
        <v>103</v>
      </c>
      <c r="G16" s="192" t="s">
        <v>82</v>
      </c>
      <c r="H16" s="192" t="s">
        <v>104</v>
      </c>
      <c r="I16" s="192"/>
      <c r="J16" s="195">
        <v>0.1</v>
      </c>
      <c r="K16" s="195">
        <v>0.2</v>
      </c>
      <c r="L16" s="192">
        <v>2023</v>
      </c>
      <c r="M16" s="200">
        <v>0.85</v>
      </c>
      <c r="N16" s="200">
        <v>0.9</v>
      </c>
      <c r="O16" s="200">
        <v>1</v>
      </c>
      <c r="P16" s="203">
        <f t="shared" ref="P16:P21" si="0">+N16/O16</f>
        <v>0.9</v>
      </c>
      <c r="Q16" s="271">
        <v>1</v>
      </c>
      <c r="R16" s="192"/>
      <c r="T16"/>
      <c r="U16"/>
    </row>
    <row r="17" spans="1:24" ht="51" hidden="1" x14ac:dyDescent="0.2">
      <c r="A17" s="191">
        <v>3</v>
      </c>
      <c r="B17" s="192" t="s">
        <v>86</v>
      </c>
      <c r="C17" s="192" t="s">
        <v>94</v>
      </c>
      <c r="D17" s="191" t="s">
        <v>32</v>
      </c>
      <c r="E17" s="191" t="s">
        <v>105</v>
      </c>
      <c r="F17" s="191" t="s">
        <v>106</v>
      </c>
      <c r="G17" s="192" t="s">
        <v>82</v>
      </c>
      <c r="H17" s="191" t="s">
        <v>107</v>
      </c>
      <c r="I17" s="191"/>
      <c r="J17" s="195">
        <v>0.2</v>
      </c>
      <c r="K17" s="195">
        <v>0.2</v>
      </c>
      <c r="L17" s="192">
        <v>2023</v>
      </c>
      <c r="M17" s="201">
        <v>8</v>
      </c>
      <c r="N17" s="197">
        <v>8</v>
      </c>
      <c r="O17" s="197">
        <v>8</v>
      </c>
      <c r="P17" s="195">
        <f>+N17/O17</f>
        <v>1</v>
      </c>
      <c r="Q17" s="199">
        <f>+N17/O17</f>
        <v>1</v>
      </c>
      <c r="R17" s="192"/>
      <c r="T17"/>
      <c r="U17"/>
    </row>
    <row r="18" spans="1:24" ht="51" hidden="1" x14ac:dyDescent="0.2">
      <c r="A18" s="191">
        <v>2</v>
      </c>
      <c r="B18" s="192" t="s">
        <v>78</v>
      </c>
      <c r="C18" s="191" t="s">
        <v>79</v>
      </c>
      <c r="D18" s="193" t="s">
        <v>121</v>
      </c>
      <c r="E18" s="193" t="s">
        <v>109</v>
      </c>
      <c r="F18" s="193" t="s">
        <v>81</v>
      </c>
      <c r="G18" s="194" t="s">
        <v>82</v>
      </c>
      <c r="H18" s="193" t="s">
        <v>83</v>
      </c>
      <c r="I18" s="191"/>
      <c r="J18" s="195">
        <v>0.05</v>
      </c>
      <c r="K18" s="195">
        <v>0.2</v>
      </c>
      <c r="L18" s="192">
        <v>2024</v>
      </c>
      <c r="M18" s="195">
        <v>0.95</v>
      </c>
      <c r="N18" s="197">
        <v>1172</v>
      </c>
      <c r="O18" s="197">
        <v>1320</v>
      </c>
      <c r="P18" s="203">
        <f t="shared" si="0"/>
        <v>0.88787878787878793</v>
      </c>
      <c r="Q18" s="199">
        <f>+P18/M18</f>
        <v>0.93460925039872422</v>
      </c>
      <c r="R18" s="192"/>
      <c r="T18"/>
      <c r="U18"/>
    </row>
    <row r="19" spans="1:24" ht="76.5" hidden="1" x14ac:dyDescent="0.2">
      <c r="A19" s="191">
        <v>2</v>
      </c>
      <c r="B19" s="192" t="s">
        <v>78</v>
      </c>
      <c r="C19" s="191" t="s">
        <v>79</v>
      </c>
      <c r="D19" s="193" t="s">
        <v>40</v>
      </c>
      <c r="E19" s="193" t="s">
        <v>84</v>
      </c>
      <c r="F19" s="193" t="s">
        <v>85</v>
      </c>
      <c r="G19" s="194" t="s">
        <v>82</v>
      </c>
      <c r="H19" s="193" t="s">
        <v>83</v>
      </c>
      <c r="I19" s="191"/>
      <c r="J19" s="195">
        <v>0.05</v>
      </c>
      <c r="K19" s="195">
        <v>0.2</v>
      </c>
      <c r="L19" s="192">
        <v>2024</v>
      </c>
      <c r="M19" s="195">
        <v>0.15</v>
      </c>
      <c r="N19" s="197">
        <v>82</v>
      </c>
      <c r="O19" s="197">
        <v>1172</v>
      </c>
      <c r="P19" s="202">
        <f t="shared" si="0"/>
        <v>6.9965870307167236E-2</v>
      </c>
      <c r="Q19" s="272">
        <v>1</v>
      </c>
      <c r="R19" s="192"/>
      <c r="T19"/>
      <c r="U19"/>
    </row>
    <row r="20" spans="1:24" ht="63.75" hidden="1" x14ac:dyDescent="0.2">
      <c r="A20" s="191">
        <v>2</v>
      </c>
      <c r="B20" s="192" t="s">
        <v>86</v>
      </c>
      <c r="C20" s="192" t="s">
        <v>87</v>
      </c>
      <c r="D20" s="193" t="s">
        <v>42</v>
      </c>
      <c r="E20" s="191" t="s">
        <v>88</v>
      </c>
      <c r="F20" s="191" t="s">
        <v>89</v>
      </c>
      <c r="G20" s="192" t="s">
        <v>82</v>
      </c>
      <c r="H20" s="192" t="s">
        <v>90</v>
      </c>
      <c r="I20" s="192"/>
      <c r="J20" s="195">
        <v>0.1</v>
      </c>
      <c r="K20" s="195">
        <v>0.2</v>
      </c>
      <c r="L20" s="192">
        <v>2024</v>
      </c>
      <c r="M20" s="195">
        <v>0.95</v>
      </c>
      <c r="N20" s="204">
        <v>143534872067</v>
      </c>
      <c r="O20" s="204">
        <v>150751943000</v>
      </c>
      <c r="P20" s="203">
        <f t="shared" si="0"/>
        <v>0.95212618299055685</v>
      </c>
      <c r="Q20" s="270">
        <v>1</v>
      </c>
      <c r="R20" s="192"/>
      <c r="T20"/>
      <c r="U20"/>
    </row>
    <row r="21" spans="1:24" ht="63.75" hidden="1" x14ac:dyDescent="0.2">
      <c r="A21" s="191">
        <v>2</v>
      </c>
      <c r="B21" s="192" t="s">
        <v>86</v>
      </c>
      <c r="C21" s="192" t="s">
        <v>87</v>
      </c>
      <c r="D21" s="191" t="s">
        <v>29</v>
      </c>
      <c r="E21" s="191" t="s">
        <v>91</v>
      </c>
      <c r="F21" s="191" t="s">
        <v>92</v>
      </c>
      <c r="G21" s="192" t="s">
        <v>82</v>
      </c>
      <c r="H21" s="192" t="s">
        <v>90</v>
      </c>
      <c r="I21" s="192"/>
      <c r="J21" s="195">
        <v>0.1</v>
      </c>
      <c r="K21" s="195">
        <v>0.2</v>
      </c>
      <c r="L21" s="192">
        <v>2024</v>
      </c>
      <c r="M21" s="195">
        <v>0.85</v>
      </c>
      <c r="N21" s="204">
        <v>78497100715</v>
      </c>
      <c r="O21" s="197">
        <v>94135686070</v>
      </c>
      <c r="P21" s="203">
        <f t="shared" si="0"/>
        <v>0.83387187146677799</v>
      </c>
      <c r="Q21" s="202">
        <f>+P21/M21</f>
        <v>0.98102573113738589</v>
      </c>
      <c r="R21" s="192"/>
      <c r="T21"/>
      <c r="U21"/>
    </row>
    <row r="22" spans="1:24" ht="76.5" hidden="1" x14ac:dyDescent="0.2">
      <c r="A22" s="191">
        <v>2</v>
      </c>
      <c r="B22" s="192" t="s">
        <v>93</v>
      </c>
      <c r="C22" s="192" t="s">
        <v>94</v>
      </c>
      <c r="D22" s="193" t="s">
        <v>31</v>
      </c>
      <c r="E22" s="191" t="s">
        <v>95</v>
      </c>
      <c r="F22" s="191" t="s">
        <v>96</v>
      </c>
      <c r="G22" s="192" t="s">
        <v>97</v>
      </c>
      <c r="H22" s="191" t="s">
        <v>98</v>
      </c>
      <c r="I22" s="191"/>
      <c r="J22" s="195">
        <v>0.05</v>
      </c>
      <c r="K22" s="195">
        <v>0.2</v>
      </c>
      <c r="L22" s="192">
        <v>2024</v>
      </c>
      <c r="M22" s="195">
        <v>0.9</v>
      </c>
      <c r="N22" s="198">
        <v>0.92400000000000004</v>
      </c>
      <c r="O22" s="198"/>
      <c r="P22" s="198">
        <f>+N22</f>
        <v>0.92400000000000004</v>
      </c>
      <c r="Q22" s="270">
        <v>1</v>
      </c>
      <c r="R22" s="192"/>
      <c r="T22"/>
      <c r="U22"/>
    </row>
    <row r="23" spans="1:24" ht="63.75" hidden="1" x14ac:dyDescent="0.2">
      <c r="A23" s="191">
        <v>2</v>
      </c>
      <c r="B23" s="192" t="s">
        <v>93</v>
      </c>
      <c r="C23" s="192" t="s">
        <v>94</v>
      </c>
      <c r="D23" s="191" t="s">
        <v>44</v>
      </c>
      <c r="E23" s="191" t="s">
        <v>99</v>
      </c>
      <c r="F23" s="191" t="s">
        <v>100</v>
      </c>
      <c r="G23" s="192" t="s">
        <v>82</v>
      </c>
      <c r="H23" s="191" t="s">
        <v>101</v>
      </c>
      <c r="I23" s="191"/>
      <c r="J23" s="195">
        <v>0.05</v>
      </c>
      <c r="K23" s="195">
        <v>0.2</v>
      </c>
      <c r="L23" s="192">
        <v>2024</v>
      </c>
      <c r="M23" s="195">
        <v>0.9</v>
      </c>
      <c r="N23" s="197">
        <v>953</v>
      </c>
      <c r="O23" s="197">
        <v>1173</v>
      </c>
      <c r="P23" s="202">
        <f>+N23/O23</f>
        <v>0.81244671781756184</v>
      </c>
      <c r="Q23" s="199">
        <f>+P23/M23</f>
        <v>0.9027185753528465</v>
      </c>
      <c r="R23" s="192"/>
      <c r="T23"/>
      <c r="U23"/>
    </row>
    <row r="24" spans="1:24" ht="51" hidden="1" x14ac:dyDescent="0.2">
      <c r="A24" s="191">
        <v>2</v>
      </c>
      <c r="B24" s="192" t="s">
        <v>86</v>
      </c>
      <c r="C24" s="192" t="s">
        <v>94</v>
      </c>
      <c r="D24" s="191" t="s">
        <v>28</v>
      </c>
      <c r="E24" s="191" t="s">
        <v>102</v>
      </c>
      <c r="F24" s="191" t="s">
        <v>103</v>
      </c>
      <c r="G24" s="192" t="s">
        <v>82</v>
      </c>
      <c r="H24" s="192" t="s">
        <v>104</v>
      </c>
      <c r="I24" s="192"/>
      <c r="J24" s="195">
        <v>0.1</v>
      </c>
      <c r="K24" s="195">
        <v>0.2</v>
      </c>
      <c r="L24" s="192">
        <v>2024</v>
      </c>
      <c r="M24" s="200">
        <v>0.85</v>
      </c>
      <c r="N24" s="195">
        <v>0.91</v>
      </c>
      <c r="O24" s="195">
        <v>1</v>
      </c>
      <c r="P24" s="203">
        <f>+N24/O24</f>
        <v>0.91</v>
      </c>
      <c r="Q24" s="245">
        <v>1</v>
      </c>
      <c r="R24" s="192"/>
      <c r="T24"/>
      <c r="U24"/>
    </row>
    <row r="25" spans="1:24" ht="76.5" hidden="1" x14ac:dyDescent="0.2">
      <c r="A25" s="191">
        <v>2</v>
      </c>
      <c r="B25" s="192" t="s">
        <v>78</v>
      </c>
      <c r="C25" s="192" t="s">
        <v>94</v>
      </c>
      <c r="D25" s="193" t="s">
        <v>110</v>
      </c>
      <c r="E25" s="193" t="s">
        <v>111</v>
      </c>
      <c r="F25" s="193" t="s">
        <v>112</v>
      </c>
      <c r="G25" s="194" t="s">
        <v>113</v>
      </c>
      <c r="H25" s="193" t="s">
        <v>114</v>
      </c>
      <c r="I25" s="191"/>
      <c r="J25" s="195">
        <v>0.05</v>
      </c>
      <c r="K25" s="195">
        <v>0.2</v>
      </c>
      <c r="L25" s="192">
        <v>2024</v>
      </c>
      <c r="M25" s="195">
        <v>0.85</v>
      </c>
      <c r="N25" s="197">
        <v>1</v>
      </c>
      <c r="O25" s="197">
        <v>2</v>
      </c>
      <c r="P25" s="200">
        <f>+N25/O25</f>
        <v>0.5</v>
      </c>
      <c r="Q25" s="199">
        <f>+P25/M25</f>
        <v>0.58823529411764708</v>
      </c>
      <c r="R25" s="192"/>
      <c r="T25"/>
      <c r="U25"/>
    </row>
    <row r="26" spans="1:24" ht="76.5" hidden="1" x14ac:dyDescent="0.2">
      <c r="A26" s="191">
        <v>2</v>
      </c>
      <c r="B26" s="192" t="s">
        <v>93</v>
      </c>
      <c r="C26" s="192" t="s">
        <v>94</v>
      </c>
      <c r="D26" s="193" t="s">
        <v>50</v>
      </c>
      <c r="E26" s="193" t="s">
        <v>115</v>
      </c>
      <c r="F26" s="193" t="s">
        <v>116</v>
      </c>
      <c r="G26" s="194" t="s">
        <v>82</v>
      </c>
      <c r="H26" s="193" t="s">
        <v>114</v>
      </c>
      <c r="I26" s="191"/>
      <c r="J26" s="195">
        <v>0.05</v>
      </c>
      <c r="K26" s="195">
        <v>0.2</v>
      </c>
      <c r="L26" s="192">
        <v>2024</v>
      </c>
      <c r="M26" s="200">
        <v>0.95</v>
      </c>
      <c r="N26" s="246"/>
      <c r="O26" s="224"/>
      <c r="P26" s="200">
        <v>0.5</v>
      </c>
      <c r="Q26" s="196">
        <f>+P26/M26</f>
        <v>0.52631578947368418</v>
      </c>
      <c r="R26" s="192"/>
      <c r="T26"/>
      <c r="U26"/>
    </row>
    <row r="27" spans="1:24" ht="63.75" hidden="1" x14ac:dyDescent="0.2">
      <c r="A27" s="191">
        <v>2</v>
      </c>
      <c r="B27" s="192" t="s">
        <v>78</v>
      </c>
      <c r="C27" s="192" t="s">
        <v>94</v>
      </c>
      <c r="D27" s="193" t="s">
        <v>117</v>
      </c>
      <c r="E27" s="193" t="s">
        <v>118</v>
      </c>
      <c r="F27" s="193" t="s">
        <v>119</v>
      </c>
      <c r="G27" s="194" t="s">
        <v>82</v>
      </c>
      <c r="H27" s="193" t="s">
        <v>114</v>
      </c>
      <c r="I27" s="191"/>
      <c r="J27" s="195">
        <v>0.05</v>
      </c>
      <c r="K27" s="195">
        <v>0.2</v>
      </c>
      <c r="L27" s="192">
        <v>2024</v>
      </c>
      <c r="M27" s="195">
        <v>0.95</v>
      </c>
      <c r="N27" s="246"/>
      <c r="O27" s="195"/>
      <c r="P27" s="200">
        <v>0.94330000000000003</v>
      </c>
      <c r="Q27" s="199">
        <f>+P27/M27</f>
        <v>0.99294736842105269</v>
      </c>
      <c r="R27" s="192"/>
      <c r="T27"/>
      <c r="U27"/>
    </row>
    <row r="28" spans="1:24" ht="51" hidden="1" x14ac:dyDescent="0.2">
      <c r="A28" s="191">
        <v>3</v>
      </c>
      <c r="B28" s="192" t="s">
        <v>86</v>
      </c>
      <c r="C28" s="192" t="s">
        <v>94</v>
      </c>
      <c r="D28" s="191" t="s">
        <v>32</v>
      </c>
      <c r="E28" s="191" t="s">
        <v>105</v>
      </c>
      <c r="F28" s="191" t="s">
        <v>106</v>
      </c>
      <c r="G28" s="192" t="s">
        <v>82</v>
      </c>
      <c r="H28" s="191" t="s">
        <v>107</v>
      </c>
      <c r="I28" s="191"/>
      <c r="J28" s="195">
        <v>0.2</v>
      </c>
      <c r="K28" s="195">
        <v>0.2</v>
      </c>
      <c r="L28" s="192">
        <v>2024</v>
      </c>
      <c r="M28" s="201">
        <v>8</v>
      </c>
      <c r="N28" s="197">
        <v>5</v>
      </c>
      <c r="O28" s="197">
        <v>8</v>
      </c>
      <c r="P28" s="195">
        <f>+N28/O28</f>
        <v>0.625</v>
      </c>
      <c r="Q28" s="199">
        <f>+N28/O28</f>
        <v>0.625</v>
      </c>
      <c r="R28" s="192"/>
      <c r="T28"/>
      <c r="U28"/>
    </row>
    <row r="29" spans="1:24" ht="51" x14ac:dyDescent="0.2">
      <c r="A29" s="191">
        <v>2</v>
      </c>
      <c r="B29" s="192" t="s">
        <v>78</v>
      </c>
      <c r="C29" s="191" t="s">
        <v>79</v>
      </c>
      <c r="D29" s="193" t="s">
        <v>121</v>
      </c>
      <c r="E29" s="193" t="s">
        <v>120</v>
      </c>
      <c r="F29" s="193" t="s">
        <v>81</v>
      </c>
      <c r="G29" s="194" t="s">
        <v>82</v>
      </c>
      <c r="H29" s="193" t="s">
        <v>83</v>
      </c>
      <c r="I29" s="191"/>
      <c r="J29" s="195">
        <v>0.05</v>
      </c>
      <c r="K29" s="195">
        <v>0.2</v>
      </c>
      <c r="L29" s="192">
        <v>2025</v>
      </c>
      <c r="M29" s="195">
        <v>0.95</v>
      </c>
      <c r="N29" s="197">
        <v>1204</v>
      </c>
      <c r="O29" s="197">
        <v>1320</v>
      </c>
      <c r="P29" s="203">
        <f t="shared" ref="P29:P31" si="1">+N29/O29</f>
        <v>0.91212121212121211</v>
      </c>
      <c r="Q29" s="199">
        <f>+P29/M29</f>
        <v>0.96012759170653916</v>
      </c>
      <c r="R29" s="192"/>
      <c r="T29" s="88">
        <v>776</v>
      </c>
    </row>
    <row r="30" spans="1:24" ht="76.5" x14ac:dyDescent="0.2">
      <c r="A30" s="191">
        <v>2</v>
      </c>
      <c r="B30" s="192" t="s">
        <v>78</v>
      </c>
      <c r="C30" s="191" t="s">
        <v>79</v>
      </c>
      <c r="D30" s="193" t="s">
        <v>40</v>
      </c>
      <c r="E30" s="193" t="s">
        <v>84</v>
      </c>
      <c r="F30" s="193" t="s">
        <v>85</v>
      </c>
      <c r="G30" s="194" t="s">
        <v>82</v>
      </c>
      <c r="H30" s="193" t="s">
        <v>83</v>
      </c>
      <c r="I30" s="191"/>
      <c r="J30" s="195">
        <v>0.05</v>
      </c>
      <c r="K30" s="195">
        <v>0.2</v>
      </c>
      <c r="L30" s="192">
        <v>2025</v>
      </c>
      <c r="M30" s="195">
        <v>0.15</v>
      </c>
      <c r="N30" s="197">
        <v>37</v>
      </c>
      <c r="O30" s="197">
        <v>1204</v>
      </c>
      <c r="P30" s="202">
        <f t="shared" si="1"/>
        <v>3.0730897009966777E-2</v>
      </c>
      <c r="Q30" s="272">
        <v>1</v>
      </c>
      <c r="R30" s="192"/>
      <c r="T30" s="88">
        <v>777</v>
      </c>
    </row>
    <row r="31" spans="1:24" ht="63.75" x14ac:dyDescent="0.2">
      <c r="A31" s="191">
        <v>2</v>
      </c>
      <c r="B31" s="192" t="s">
        <v>86</v>
      </c>
      <c r="C31" s="192" t="s">
        <v>87</v>
      </c>
      <c r="D31" s="193" t="s">
        <v>42</v>
      </c>
      <c r="E31" s="191" t="s">
        <v>88</v>
      </c>
      <c r="F31" s="191" t="s">
        <v>89</v>
      </c>
      <c r="G31" s="192" t="s">
        <v>82</v>
      </c>
      <c r="H31" s="192" t="s">
        <v>90</v>
      </c>
      <c r="I31" s="192"/>
      <c r="J31" s="195">
        <v>0.1</v>
      </c>
      <c r="K31" s="195">
        <v>0.2</v>
      </c>
      <c r="L31" s="192">
        <v>2025</v>
      </c>
      <c r="M31" s="195">
        <v>0.95</v>
      </c>
      <c r="N31" s="201">
        <v>64282879404</v>
      </c>
      <c r="O31" s="201">
        <v>174526595000</v>
      </c>
      <c r="P31" s="203">
        <f t="shared" si="1"/>
        <v>0.36832712747303642</v>
      </c>
      <c r="Q31" s="202">
        <f>+P31/M31</f>
        <v>0.38771276576109098</v>
      </c>
      <c r="R31" s="192"/>
      <c r="T31" s="88">
        <v>527</v>
      </c>
      <c r="V31" s="263"/>
      <c r="W31" s="263"/>
      <c r="X31" s="264"/>
    </row>
    <row r="32" spans="1:24" ht="63.75" x14ac:dyDescent="0.2">
      <c r="A32" s="191">
        <v>2</v>
      </c>
      <c r="B32" s="192" t="s">
        <v>86</v>
      </c>
      <c r="C32" s="192" t="s">
        <v>87</v>
      </c>
      <c r="D32" s="191" t="s">
        <v>29</v>
      </c>
      <c r="E32" s="191" t="s">
        <v>91</v>
      </c>
      <c r="F32" s="191" t="s">
        <v>92</v>
      </c>
      <c r="G32" s="192" t="s">
        <v>82</v>
      </c>
      <c r="H32" s="192" t="s">
        <v>90</v>
      </c>
      <c r="I32" s="192"/>
      <c r="J32" s="195">
        <v>0.1</v>
      </c>
      <c r="K32" s="195">
        <v>0.2</v>
      </c>
      <c r="L32" s="192">
        <v>2025</v>
      </c>
      <c r="M32" s="195">
        <v>0.85</v>
      </c>
      <c r="N32" s="201">
        <v>16245697872</v>
      </c>
      <c r="O32" s="201">
        <v>60520761562</v>
      </c>
      <c r="P32" s="203">
        <f t="shared" ref="P32" si="2">+N32/O32</f>
        <v>0.2684318150120637</v>
      </c>
      <c r="Q32" s="202">
        <f>+P32/M32</f>
        <v>0.31580213530831025</v>
      </c>
      <c r="R32" s="192"/>
      <c r="T32" s="88">
        <v>779</v>
      </c>
      <c r="V32" s="98"/>
      <c r="X32" s="264"/>
    </row>
    <row r="33" spans="1:21" ht="76.5" x14ac:dyDescent="0.2">
      <c r="A33" s="191">
        <v>2</v>
      </c>
      <c r="B33" s="192" t="s">
        <v>93</v>
      </c>
      <c r="C33" s="192" t="s">
        <v>94</v>
      </c>
      <c r="D33" s="193" t="s">
        <v>31</v>
      </c>
      <c r="E33" s="191" t="s">
        <v>95</v>
      </c>
      <c r="F33" s="191" t="s">
        <v>96</v>
      </c>
      <c r="G33" s="192" t="s">
        <v>97</v>
      </c>
      <c r="H33" s="191" t="s">
        <v>98</v>
      </c>
      <c r="I33" s="191"/>
      <c r="J33" s="195">
        <v>0.05</v>
      </c>
      <c r="K33" s="195">
        <v>0.2</v>
      </c>
      <c r="L33" s="192">
        <v>2025</v>
      </c>
      <c r="M33" s="195">
        <v>0.9</v>
      </c>
      <c r="N33" s="198"/>
      <c r="O33" s="198"/>
      <c r="P33" s="198"/>
      <c r="Q33" s="196"/>
      <c r="R33" s="192"/>
      <c r="T33" s="88">
        <v>788</v>
      </c>
    </row>
    <row r="34" spans="1:21" ht="63.75" x14ac:dyDescent="0.2">
      <c r="A34" s="191">
        <v>2</v>
      </c>
      <c r="B34" s="192" t="s">
        <v>93</v>
      </c>
      <c r="C34" s="192" t="s">
        <v>94</v>
      </c>
      <c r="D34" s="191" t="s">
        <v>44</v>
      </c>
      <c r="E34" s="191" t="s">
        <v>99</v>
      </c>
      <c r="F34" s="191" t="s">
        <v>100</v>
      </c>
      <c r="G34" s="192" t="s">
        <v>82</v>
      </c>
      <c r="H34" s="191" t="s">
        <v>101</v>
      </c>
      <c r="I34" s="191"/>
      <c r="J34" s="195">
        <v>0.05</v>
      </c>
      <c r="K34" s="195">
        <v>0.2</v>
      </c>
      <c r="L34" s="192">
        <v>2025</v>
      </c>
      <c r="M34" s="195">
        <v>0.9</v>
      </c>
      <c r="N34" s="197">
        <v>447</v>
      </c>
      <c r="O34" s="197">
        <v>555</v>
      </c>
      <c r="P34" s="202">
        <f>+N34/O34</f>
        <v>0.80540540540540539</v>
      </c>
      <c r="Q34" s="199">
        <f>+P34/M34</f>
        <v>0.89489489489489482</v>
      </c>
      <c r="R34" s="192"/>
      <c r="T34" s="88">
        <v>525</v>
      </c>
    </row>
    <row r="35" spans="1:21" ht="51" x14ac:dyDescent="0.2">
      <c r="A35" s="191">
        <v>2</v>
      </c>
      <c r="B35" s="192" t="s">
        <v>86</v>
      </c>
      <c r="C35" s="192" t="s">
        <v>94</v>
      </c>
      <c r="D35" s="191" t="s">
        <v>28</v>
      </c>
      <c r="E35" s="191" t="s">
        <v>102</v>
      </c>
      <c r="F35" s="191" t="s">
        <v>103</v>
      </c>
      <c r="G35" s="192" t="s">
        <v>82</v>
      </c>
      <c r="H35" s="192" t="s">
        <v>104</v>
      </c>
      <c r="I35" s="192"/>
      <c r="J35" s="195">
        <v>0.1</v>
      </c>
      <c r="K35" s="195">
        <v>0.2</v>
      </c>
      <c r="L35" s="192">
        <v>2025</v>
      </c>
      <c r="M35" s="195">
        <v>0.85</v>
      </c>
      <c r="N35" s="195">
        <v>0.22</v>
      </c>
      <c r="O35" s="201"/>
      <c r="P35" s="195">
        <f>+N35</f>
        <v>0.22</v>
      </c>
      <c r="Q35" s="199">
        <f>+P35/M35</f>
        <v>0.25882352941176473</v>
      </c>
      <c r="R35" s="192"/>
      <c r="T35" s="88">
        <v>789</v>
      </c>
    </row>
    <row r="36" spans="1:21" ht="51" x14ac:dyDescent="0.2">
      <c r="A36" s="191">
        <v>3</v>
      </c>
      <c r="B36" s="192" t="s">
        <v>86</v>
      </c>
      <c r="C36" s="192" t="s">
        <v>94</v>
      </c>
      <c r="D36" s="191" t="s">
        <v>32</v>
      </c>
      <c r="E36" s="191" t="s">
        <v>105</v>
      </c>
      <c r="F36" s="191" t="s">
        <v>106</v>
      </c>
      <c r="G36" s="192" t="s">
        <v>82</v>
      </c>
      <c r="H36" s="191" t="s">
        <v>107</v>
      </c>
      <c r="I36" s="191"/>
      <c r="J36" s="195">
        <v>0.2</v>
      </c>
      <c r="K36" s="195">
        <v>0.2</v>
      </c>
      <c r="L36" s="192">
        <v>2025</v>
      </c>
      <c r="M36" s="201">
        <v>8</v>
      </c>
      <c r="N36" s="197">
        <v>8</v>
      </c>
      <c r="O36" s="197">
        <v>8</v>
      </c>
      <c r="P36" s="195">
        <f>+N36/O36</f>
        <v>1</v>
      </c>
      <c r="Q36" s="199">
        <f>+N36/O36</f>
        <v>1</v>
      </c>
      <c r="R36" s="192"/>
      <c r="T36" s="88">
        <v>780</v>
      </c>
    </row>
    <row r="37" spans="1:21" ht="51" hidden="1" x14ac:dyDescent="0.2">
      <c r="A37" s="191">
        <v>2</v>
      </c>
      <c r="B37" s="192" t="s">
        <v>78</v>
      </c>
      <c r="C37" s="191" t="s">
        <v>79</v>
      </c>
      <c r="D37" s="193" t="s">
        <v>121</v>
      </c>
      <c r="E37" s="193" t="s">
        <v>120</v>
      </c>
      <c r="F37" s="193" t="s">
        <v>81</v>
      </c>
      <c r="G37" s="194" t="s">
        <v>82</v>
      </c>
      <c r="H37" s="193" t="s">
        <v>83</v>
      </c>
      <c r="I37" s="191"/>
      <c r="J37" s="195">
        <v>0.05</v>
      </c>
      <c r="K37" s="195">
        <v>0.2</v>
      </c>
      <c r="L37" s="192">
        <v>2026</v>
      </c>
      <c r="M37" s="195">
        <v>0.95</v>
      </c>
      <c r="N37" s="197"/>
      <c r="O37" s="197"/>
      <c r="P37" s="197"/>
      <c r="Q37" s="196"/>
      <c r="R37" s="192"/>
      <c r="T37"/>
      <c r="U37"/>
    </row>
    <row r="38" spans="1:21" ht="76.5" hidden="1" x14ac:dyDescent="0.2">
      <c r="A38" s="191">
        <v>2</v>
      </c>
      <c r="B38" s="192" t="s">
        <v>78</v>
      </c>
      <c r="C38" s="191" t="s">
        <v>79</v>
      </c>
      <c r="D38" s="193" t="s">
        <v>40</v>
      </c>
      <c r="E38" s="193" t="s">
        <v>84</v>
      </c>
      <c r="F38" s="193" t="s">
        <v>85</v>
      </c>
      <c r="G38" s="194" t="s">
        <v>82</v>
      </c>
      <c r="H38" s="193" t="s">
        <v>83</v>
      </c>
      <c r="I38" s="191"/>
      <c r="J38" s="195">
        <v>0.05</v>
      </c>
      <c r="K38" s="195">
        <v>0.2</v>
      </c>
      <c r="L38" s="192">
        <v>2026</v>
      </c>
      <c r="M38" s="195">
        <v>0.15</v>
      </c>
      <c r="N38" s="197"/>
      <c r="O38" s="197"/>
      <c r="P38" s="198"/>
      <c r="Q38" s="196"/>
      <c r="R38" s="192"/>
      <c r="T38"/>
      <c r="U38"/>
    </row>
    <row r="39" spans="1:21" ht="63.75" hidden="1" x14ac:dyDescent="0.2">
      <c r="A39" s="191">
        <v>2</v>
      </c>
      <c r="B39" s="192" t="s">
        <v>86</v>
      </c>
      <c r="C39" s="192" t="s">
        <v>87</v>
      </c>
      <c r="D39" s="193" t="s">
        <v>42</v>
      </c>
      <c r="E39" s="191" t="s">
        <v>88</v>
      </c>
      <c r="F39" s="191" t="s">
        <v>89</v>
      </c>
      <c r="G39" s="192" t="s">
        <v>82</v>
      </c>
      <c r="H39" s="192" t="s">
        <v>90</v>
      </c>
      <c r="I39" s="192"/>
      <c r="J39" s="195">
        <v>0.1</v>
      </c>
      <c r="K39" s="195">
        <v>0.2</v>
      </c>
      <c r="L39" s="192">
        <v>2026</v>
      </c>
      <c r="M39" s="195">
        <v>0.95</v>
      </c>
      <c r="N39" s="201"/>
      <c r="O39" s="201"/>
      <c r="P39" s="201"/>
      <c r="Q39" s="200"/>
      <c r="R39" s="192"/>
      <c r="T39"/>
      <c r="U39"/>
    </row>
    <row r="40" spans="1:21" ht="63.75" hidden="1" x14ac:dyDescent="0.2">
      <c r="A40" s="191">
        <v>2</v>
      </c>
      <c r="B40" s="192" t="s">
        <v>86</v>
      </c>
      <c r="C40" s="192" t="s">
        <v>87</v>
      </c>
      <c r="D40" s="191" t="s">
        <v>29</v>
      </c>
      <c r="E40" s="191" t="s">
        <v>91</v>
      </c>
      <c r="F40" s="191" t="s">
        <v>92</v>
      </c>
      <c r="G40" s="192" t="s">
        <v>82</v>
      </c>
      <c r="H40" s="192" t="s">
        <v>90</v>
      </c>
      <c r="I40" s="192"/>
      <c r="J40" s="195">
        <v>0.1</v>
      </c>
      <c r="K40" s="195">
        <v>0.2</v>
      </c>
      <c r="L40" s="192">
        <v>2026</v>
      </c>
      <c r="M40" s="195">
        <v>0.85</v>
      </c>
      <c r="N40" s="201"/>
      <c r="O40" s="201"/>
      <c r="P40" s="201"/>
      <c r="Q40" s="200"/>
      <c r="R40" s="192"/>
      <c r="T40"/>
      <c r="U40"/>
    </row>
    <row r="41" spans="1:21" ht="76.5" hidden="1" x14ac:dyDescent="0.2">
      <c r="A41" s="191">
        <v>2</v>
      </c>
      <c r="B41" s="192" t="s">
        <v>93</v>
      </c>
      <c r="C41" s="192" t="s">
        <v>94</v>
      </c>
      <c r="D41" s="193" t="s">
        <v>31</v>
      </c>
      <c r="E41" s="191" t="s">
        <v>95</v>
      </c>
      <c r="F41" s="191" t="s">
        <v>96</v>
      </c>
      <c r="G41" s="192" t="s">
        <v>97</v>
      </c>
      <c r="H41" s="191" t="s">
        <v>98</v>
      </c>
      <c r="I41" s="191"/>
      <c r="J41" s="195">
        <v>0.05</v>
      </c>
      <c r="K41" s="195">
        <v>0.2</v>
      </c>
      <c r="L41" s="192">
        <v>2026</v>
      </c>
      <c r="M41" s="195">
        <v>0.9</v>
      </c>
      <c r="N41" s="198"/>
      <c r="O41" s="198"/>
      <c r="P41" s="198"/>
      <c r="Q41" s="196"/>
      <c r="R41" s="192"/>
      <c r="T41"/>
      <c r="U41"/>
    </row>
    <row r="42" spans="1:21" ht="63.75" hidden="1" x14ac:dyDescent="0.2">
      <c r="A42" s="191">
        <v>2</v>
      </c>
      <c r="B42" s="192" t="s">
        <v>93</v>
      </c>
      <c r="C42" s="192" t="s">
        <v>94</v>
      </c>
      <c r="D42" s="191" t="s">
        <v>44</v>
      </c>
      <c r="E42" s="191" t="s">
        <v>99</v>
      </c>
      <c r="F42" s="191" t="s">
        <v>100</v>
      </c>
      <c r="G42" s="192" t="s">
        <v>82</v>
      </c>
      <c r="H42" s="191" t="s">
        <v>101</v>
      </c>
      <c r="I42" s="191"/>
      <c r="J42" s="195">
        <v>0.05</v>
      </c>
      <c r="K42" s="195">
        <v>0.2</v>
      </c>
      <c r="L42" s="192">
        <v>2026</v>
      </c>
      <c r="M42" s="195">
        <v>0.9</v>
      </c>
      <c r="N42" s="197"/>
      <c r="O42" s="197"/>
      <c r="P42" s="197"/>
      <c r="Q42" s="196"/>
      <c r="R42" s="192"/>
      <c r="T42"/>
      <c r="U42"/>
    </row>
    <row r="43" spans="1:21" ht="51" hidden="1" x14ac:dyDescent="0.2">
      <c r="A43" s="191">
        <v>2</v>
      </c>
      <c r="B43" s="192" t="s">
        <v>86</v>
      </c>
      <c r="C43" s="192" t="s">
        <v>94</v>
      </c>
      <c r="D43" s="191" t="s">
        <v>28</v>
      </c>
      <c r="E43" s="191" t="s">
        <v>102</v>
      </c>
      <c r="F43" s="191" t="s">
        <v>103</v>
      </c>
      <c r="G43" s="192" t="s">
        <v>82</v>
      </c>
      <c r="H43" s="192" t="s">
        <v>104</v>
      </c>
      <c r="I43" s="192"/>
      <c r="J43" s="195">
        <v>0.1</v>
      </c>
      <c r="K43" s="195">
        <v>0.2</v>
      </c>
      <c r="L43" s="192">
        <v>2026</v>
      </c>
      <c r="M43" s="195">
        <v>0.85</v>
      </c>
      <c r="N43" s="201"/>
      <c r="O43" s="201"/>
      <c r="P43" s="201"/>
      <c r="Q43" s="200"/>
      <c r="R43" s="192"/>
      <c r="T43"/>
      <c r="U43"/>
    </row>
    <row r="44" spans="1:21" ht="51" hidden="1" x14ac:dyDescent="0.2">
      <c r="A44" s="191">
        <v>3</v>
      </c>
      <c r="B44" s="192" t="s">
        <v>86</v>
      </c>
      <c r="C44" s="192" t="s">
        <v>94</v>
      </c>
      <c r="D44" s="191" t="s">
        <v>32</v>
      </c>
      <c r="E44" s="191" t="s">
        <v>105</v>
      </c>
      <c r="F44" s="191" t="s">
        <v>106</v>
      </c>
      <c r="G44" s="192" t="s">
        <v>82</v>
      </c>
      <c r="H44" s="191" t="s">
        <v>107</v>
      </c>
      <c r="I44" s="191"/>
      <c r="J44" s="195">
        <v>0.2</v>
      </c>
      <c r="K44" s="195">
        <v>0.2</v>
      </c>
      <c r="L44" s="192">
        <v>2026</v>
      </c>
      <c r="M44" s="201">
        <v>8</v>
      </c>
      <c r="N44" s="197"/>
      <c r="O44" s="197"/>
      <c r="P44" s="197"/>
      <c r="Q44" s="196"/>
      <c r="R44" s="192"/>
      <c r="T44"/>
      <c r="U44"/>
    </row>
    <row r="45" spans="1:21" ht="63.75" hidden="1" x14ac:dyDescent="0.2">
      <c r="A45" s="192">
        <v>1</v>
      </c>
      <c r="B45" s="192" t="s">
        <v>86</v>
      </c>
      <c r="C45" s="192" t="s">
        <v>94</v>
      </c>
      <c r="D45" s="191" t="s">
        <v>13</v>
      </c>
      <c r="E45" s="191" t="s">
        <v>122</v>
      </c>
      <c r="F45" s="191" t="s">
        <v>123</v>
      </c>
      <c r="G45" s="192" t="s">
        <v>82</v>
      </c>
      <c r="H45" s="191" t="s">
        <v>124</v>
      </c>
      <c r="I45" s="191" t="s">
        <v>125</v>
      </c>
      <c r="J45" s="195">
        <v>0.05</v>
      </c>
      <c r="K45" s="195">
        <v>0.2</v>
      </c>
      <c r="L45" s="192">
        <v>2023</v>
      </c>
      <c r="M45" s="200">
        <v>1</v>
      </c>
      <c r="N45" s="201">
        <v>639</v>
      </c>
      <c r="O45" s="201">
        <v>639</v>
      </c>
      <c r="P45" s="202">
        <f>+N45/O45</f>
        <v>1</v>
      </c>
      <c r="Q45" s="202">
        <f>N45/O45</f>
        <v>1</v>
      </c>
      <c r="R45" s="192"/>
      <c r="T45"/>
      <c r="U45"/>
    </row>
    <row r="46" spans="1:21" ht="63.75" hidden="1" x14ac:dyDescent="0.2">
      <c r="A46" s="192">
        <v>1</v>
      </c>
      <c r="B46" s="192" t="s">
        <v>86</v>
      </c>
      <c r="C46" s="192" t="s">
        <v>94</v>
      </c>
      <c r="D46" s="191" t="s">
        <v>13</v>
      </c>
      <c r="E46" s="191" t="s">
        <v>122</v>
      </c>
      <c r="F46" s="191" t="s">
        <v>123</v>
      </c>
      <c r="G46" s="192" t="s">
        <v>82</v>
      </c>
      <c r="H46" s="191" t="s">
        <v>124</v>
      </c>
      <c r="I46" s="191" t="s">
        <v>125</v>
      </c>
      <c r="J46" s="195">
        <v>0.05</v>
      </c>
      <c r="K46" s="195">
        <v>0.2</v>
      </c>
      <c r="L46" s="192">
        <v>2024</v>
      </c>
      <c r="M46" s="200">
        <v>1</v>
      </c>
      <c r="N46" s="201">
        <v>986</v>
      </c>
      <c r="O46" s="201">
        <v>986</v>
      </c>
      <c r="P46" s="202">
        <f>+N46/O46</f>
        <v>1</v>
      </c>
      <c r="Q46" s="202">
        <f>N46/O46</f>
        <v>1</v>
      </c>
      <c r="R46" s="192"/>
      <c r="T46"/>
      <c r="U46"/>
    </row>
    <row r="47" spans="1:21" s="178" customFormat="1" ht="89.25" hidden="1" x14ac:dyDescent="0.2">
      <c r="A47" s="192">
        <v>1</v>
      </c>
      <c r="B47" s="192" t="s">
        <v>86</v>
      </c>
      <c r="C47" s="192" t="s">
        <v>94</v>
      </c>
      <c r="D47" s="191" t="s">
        <v>126</v>
      </c>
      <c r="E47" s="191" t="s">
        <v>127</v>
      </c>
      <c r="F47" s="191" t="s">
        <v>128</v>
      </c>
      <c r="G47" s="192" t="s">
        <v>113</v>
      </c>
      <c r="H47" s="191" t="s">
        <v>129</v>
      </c>
      <c r="I47" s="191" t="s">
        <v>130</v>
      </c>
      <c r="J47" s="195">
        <v>0.05</v>
      </c>
      <c r="K47" s="195">
        <v>0.2</v>
      </c>
      <c r="L47" s="192">
        <v>2024</v>
      </c>
      <c r="M47" s="195">
        <v>0.6</v>
      </c>
      <c r="N47" s="201">
        <v>75</v>
      </c>
      <c r="O47" s="201">
        <v>95</v>
      </c>
      <c r="P47" s="202">
        <f>+N47/O47</f>
        <v>0.78947368421052633</v>
      </c>
      <c r="Q47" s="202">
        <v>1</v>
      </c>
      <c r="R47" s="192"/>
    </row>
    <row r="48" spans="1:21" ht="76.5" hidden="1" x14ac:dyDescent="0.2">
      <c r="A48" s="191">
        <v>1</v>
      </c>
      <c r="B48" s="192" t="s">
        <v>78</v>
      </c>
      <c r="C48" s="192" t="s">
        <v>94</v>
      </c>
      <c r="D48" s="193" t="s">
        <v>131</v>
      </c>
      <c r="E48" s="193" t="s">
        <v>111</v>
      </c>
      <c r="F48" s="193" t="s">
        <v>112</v>
      </c>
      <c r="G48" s="194" t="s">
        <v>113</v>
      </c>
      <c r="H48" s="193" t="s">
        <v>114</v>
      </c>
      <c r="I48" s="191"/>
      <c r="J48" s="195">
        <v>0.05</v>
      </c>
      <c r="K48" s="195">
        <v>0.2</v>
      </c>
      <c r="L48" s="192">
        <v>2023</v>
      </c>
      <c r="M48" s="196">
        <v>0.85</v>
      </c>
      <c r="N48" s="201">
        <v>21</v>
      </c>
      <c r="O48" s="201">
        <v>27</v>
      </c>
      <c r="P48" s="202">
        <f>+N48/O48</f>
        <v>0.77777777777777779</v>
      </c>
      <c r="Q48" s="203">
        <f>+P48/M48</f>
        <v>0.91503267973856217</v>
      </c>
      <c r="R48" s="192"/>
      <c r="T48"/>
      <c r="U48"/>
    </row>
    <row r="49" spans="1:18" customFormat="1" ht="76.5" hidden="1" x14ac:dyDescent="0.2">
      <c r="A49" s="191">
        <v>1</v>
      </c>
      <c r="B49" s="192" t="s">
        <v>93</v>
      </c>
      <c r="C49" s="192" t="s">
        <v>94</v>
      </c>
      <c r="D49" s="193" t="s">
        <v>48</v>
      </c>
      <c r="E49" s="193" t="s">
        <v>115</v>
      </c>
      <c r="F49" s="193" t="s">
        <v>116</v>
      </c>
      <c r="G49" s="194" t="s">
        <v>82</v>
      </c>
      <c r="H49" s="193" t="s">
        <v>114</v>
      </c>
      <c r="I49" s="191"/>
      <c r="J49" s="195">
        <v>0.15</v>
      </c>
      <c r="K49" s="195">
        <v>0.2</v>
      </c>
      <c r="L49" s="192">
        <v>2023</v>
      </c>
      <c r="M49" s="196">
        <v>0.95</v>
      </c>
      <c r="N49" s="196"/>
      <c r="O49" s="196"/>
      <c r="P49" s="196">
        <v>0.92</v>
      </c>
      <c r="Q49" s="196">
        <f>+P49/M49</f>
        <v>0.96842105263157907</v>
      </c>
      <c r="R49" s="192"/>
    </row>
    <row r="50" spans="1:18" customFormat="1" ht="76.5" hidden="1" x14ac:dyDescent="0.2">
      <c r="A50" s="191">
        <v>4</v>
      </c>
      <c r="B50" s="192" t="s">
        <v>78</v>
      </c>
      <c r="C50" s="192" t="s">
        <v>94</v>
      </c>
      <c r="D50" s="193" t="s">
        <v>132</v>
      </c>
      <c r="E50" s="193" t="s">
        <v>111</v>
      </c>
      <c r="F50" s="193" t="s">
        <v>112</v>
      </c>
      <c r="G50" s="194" t="s">
        <v>113</v>
      </c>
      <c r="H50" s="193" t="s">
        <v>114</v>
      </c>
      <c r="I50" s="191"/>
      <c r="J50" s="195">
        <v>0.05</v>
      </c>
      <c r="K50" s="195">
        <v>0.2</v>
      </c>
      <c r="L50" s="192">
        <v>2023</v>
      </c>
      <c r="M50" s="196">
        <v>0.85</v>
      </c>
      <c r="N50" s="201">
        <v>1</v>
      </c>
      <c r="O50" s="201">
        <v>4</v>
      </c>
      <c r="P50" s="203">
        <f>+N50/O50</f>
        <v>0.25</v>
      </c>
      <c r="Q50" s="203">
        <f>+P50/M50</f>
        <v>0.29411764705882354</v>
      </c>
      <c r="R50" s="192"/>
    </row>
    <row r="51" spans="1:18" customFormat="1" ht="76.5" hidden="1" x14ac:dyDescent="0.2">
      <c r="A51" s="191">
        <v>4</v>
      </c>
      <c r="B51" s="192" t="s">
        <v>93</v>
      </c>
      <c r="C51" s="192" t="s">
        <v>94</v>
      </c>
      <c r="D51" s="193" t="s">
        <v>52</v>
      </c>
      <c r="E51" s="193" t="s">
        <v>115</v>
      </c>
      <c r="F51" s="193" t="s">
        <v>116</v>
      </c>
      <c r="G51" s="194" t="s">
        <v>82</v>
      </c>
      <c r="H51" s="193" t="s">
        <v>114</v>
      </c>
      <c r="I51" s="191"/>
      <c r="J51" s="195">
        <v>0.05</v>
      </c>
      <c r="K51" s="195">
        <v>0.2</v>
      </c>
      <c r="L51" s="192">
        <v>2023</v>
      </c>
      <c r="M51" s="196">
        <v>0.95</v>
      </c>
      <c r="N51" s="245"/>
      <c r="O51" s="245"/>
      <c r="P51" s="200">
        <v>0.96</v>
      </c>
      <c r="Q51" s="200">
        <v>1</v>
      </c>
      <c r="R51" s="192"/>
    </row>
    <row r="52" spans="1:18" customFormat="1" ht="63.75" hidden="1" x14ac:dyDescent="0.2">
      <c r="A52" s="191">
        <v>1</v>
      </c>
      <c r="B52" s="192" t="s">
        <v>78</v>
      </c>
      <c r="C52" s="192" t="s">
        <v>94</v>
      </c>
      <c r="D52" s="193" t="s">
        <v>133</v>
      </c>
      <c r="E52" s="193" t="s">
        <v>118</v>
      </c>
      <c r="F52" s="193" t="s">
        <v>119</v>
      </c>
      <c r="G52" s="194" t="s">
        <v>82</v>
      </c>
      <c r="H52" s="193" t="s">
        <v>114</v>
      </c>
      <c r="I52" s="191"/>
      <c r="J52" s="195">
        <v>0.05</v>
      </c>
      <c r="K52" s="195">
        <v>0.2</v>
      </c>
      <c r="L52" s="192">
        <v>2024</v>
      </c>
      <c r="M52" s="196">
        <v>0.95</v>
      </c>
      <c r="N52" s="246"/>
      <c r="O52" s="224"/>
      <c r="P52" s="203">
        <v>0.90849999999999997</v>
      </c>
      <c r="Q52" s="200">
        <f>+P52/M52</f>
        <v>0.95631578947368423</v>
      </c>
      <c r="R52" s="192"/>
    </row>
    <row r="53" spans="1:18" customFormat="1" ht="63.75" hidden="1" x14ac:dyDescent="0.2">
      <c r="A53" s="191">
        <v>3</v>
      </c>
      <c r="B53" s="192" t="s">
        <v>78</v>
      </c>
      <c r="C53" s="192" t="s">
        <v>94</v>
      </c>
      <c r="D53" s="193" t="s">
        <v>134</v>
      </c>
      <c r="E53" s="193" t="s">
        <v>118</v>
      </c>
      <c r="F53" s="193" t="s">
        <v>119</v>
      </c>
      <c r="G53" s="194" t="s">
        <v>82</v>
      </c>
      <c r="H53" s="193" t="s">
        <v>114</v>
      </c>
      <c r="I53" s="191"/>
      <c r="J53" s="195">
        <v>0.05</v>
      </c>
      <c r="K53" s="195">
        <v>0.2</v>
      </c>
      <c r="L53" s="192">
        <v>2024</v>
      </c>
      <c r="M53" s="196">
        <v>0.95</v>
      </c>
      <c r="N53" s="246"/>
      <c r="O53" s="195"/>
      <c r="P53" s="200">
        <v>0.89</v>
      </c>
      <c r="Q53" s="200">
        <f>+P53/M53</f>
        <v>0.93684210526315792</v>
      </c>
      <c r="R53" s="192"/>
    </row>
    <row r="54" spans="1:18" customFormat="1" ht="63.75" hidden="1" x14ac:dyDescent="0.2">
      <c r="A54" s="191">
        <v>4</v>
      </c>
      <c r="B54" s="192" t="s">
        <v>78</v>
      </c>
      <c r="C54" s="192" t="s">
        <v>94</v>
      </c>
      <c r="D54" s="193" t="s">
        <v>135</v>
      </c>
      <c r="E54" s="193" t="s">
        <v>118</v>
      </c>
      <c r="F54" s="193" t="s">
        <v>119</v>
      </c>
      <c r="G54" s="194" t="s">
        <v>82</v>
      </c>
      <c r="H54" s="193" t="s">
        <v>114</v>
      </c>
      <c r="I54" s="191"/>
      <c r="J54" s="195">
        <v>0.05</v>
      </c>
      <c r="K54" s="195">
        <v>0.2</v>
      </c>
      <c r="L54" s="192">
        <v>2024</v>
      </c>
      <c r="M54" s="196">
        <v>0.95</v>
      </c>
      <c r="N54" s="246"/>
      <c r="O54" s="195"/>
      <c r="P54" s="200">
        <v>0.9869</v>
      </c>
      <c r="Q54" s="200">
        <v>1</v>
      </c>
      <c r="R54" s="192"/>
    </row>
    <row r="55" spans="1:18" customFormat="1" ht="63.75" hidden="1" x14ac:dyDescent="0.2">
      <c r="A55" s="191">
        <v>1</v>
      </c>
      <c r="B55" s="192" t="s">
        <v>78</v>
      </c>
      <c r="C55" s="192" t="s">
        <v>94</v>
      </c>
      <c r="D55" s="193" t="s">
        <v>133</v>
      </c>
      <c r="E55" s="193" t="s">
        <v>118</v>
      </c>
      <c r="F55" s="193" t="s">
        <v>119</v>
      </c>
      <c r="G55" s="194" t="s">
        <v>82</v>
      </c>
      <c r="H55" s="193" t="s">
        <v>114</v>
      </c>
      <c r="I55" s="191"/>
      <c r="J55" s="195">
        <v>0.05</v>
      </c>
      <c r="K55" s="195">
        <v>0.2</v>
      </c>
      <c r="L55" s="192">
        <v>2023</v>
      </c>
      <c r="M55" s="196">
        <v>0.95</v>
      </c>
      <c r="N55" s="246"/>
      <c r="O55" s="224"/>
      <c r="P55" s="200">
        <v>0.94969999999999999</v>
      </c>
      <c r="Q55" s="200">
        <f>+P55/M55</f>
        <v>0.99968421052631584</v>
      </c>
      <c r="R55" s="192"/>
    </row>
    <row r="56" spans="1:18" customFormat="1" ht="63.75" hidden="1" x14ac:dyDescent="0.2">
      <c r="A56" s="191">
        <v>3</v>
      </c>
      <c r="B56" s="192" t="s">
        <v>78</v>
      </c>
      <c r="C56" s="192" t="s">
        <v>94</v>
      </c>
      <c r="D56" s="193" t="s">
        <v>134</v>
      </c>
      <c r="E56" s="193" t="s">
        <v>118</v>
      </c>
      <c r="F56" s="193" t="s">
        <v>119</v>
      </c>
      <c r="G56" s="194" t="s">
        <v>82</v>
      </c>
      <c r="H56" s="193" t="s">
        <v>114</v>
      </c>
      <c r="I56" s="191"/>
      <c r="J56" s="195">
        <v>0.05</v>
      </c>
      <c r="K56" s="195">
        <v>0.2</v>
      </c>
      <c r="L56" s="192">
        <v>2023</v>
      </c>
      <c r="M56" s="196">
        <v>0.95</v>
      </c>
      <c r="N56" s="246"/>
      <c r="O56" s="195"/>
      <c r="P56" s="200">
        <v>0.98209999999999997</v>
      </c>
      <c r="Q56" s="200">
        <v>1</v>
      </c>
      <c r="R56" s="192"/>
    </row>
    <row r="57" spans="1:18" customFormat="1" ht="63.75" hidden="1" x14ac:dyDescent="0.2">
      <c r="A57" s="191">
        <v>4</v>
      </c>
      <c r="B57" s="192" t="s">
        <v>78</v>
      </c>
      <c r="C57" s="192" t="s">
        <v>94</v>
      </c>
      <c r="D57" s="193" t="s">
        <v>135</v>
      </c>
      <c r="E57" s="193" t="s">
        <v>118</v>
      </c>
      <c r="F57" s="193" t="s">
        <v>119</v>
      </c>
      <c r="G57" s="194" t="s">
        <v>82</v>
      </c>
      <c r="H57" s="193" t="s">
        <v>114</v>
      </c>
      <c r="I57" s="191"/>
      <c r="J57" s="195">
        <v>0.05</v>
      </c>
      <c r="K57" s="195">
        <v>0.2</v>
      </c>
      <c r="L57" s="192">
        <v>2023</v>
      </c>
      <c r="M57" s="196">
        <v>0.95</v>
      </c>
      <c r="N57" s="246"/>
      <c r="O57" s="195"/>
      <c r="P57" s="200">
        <v>0.89629999999999999</v>
      </c>
      <c r="Q57" s="200">
        <f>+P57/M57</f>
        <v>0.94347368421052635</v>
      </c>
      <c r="R57" s="192"/>
    </row>
    <row r="58" spans="1:18" customFormat="1" ht="76.5" hidden="1" x14ac:dyDescent="0.2">
      <c r="A58" s="191">
        <v>1</v>
      </c>
      <c r="B58" s="192" t="s">
        <v>78</v>
      </c>
      <c r="C58" s="192" t="s">
        <v>94</v>
      </c>
      <c r="D58" s="193" t="s">
        <v>131</v>
      </c>
      <c r="E58" s="193" t="s">
        <v>111</v>
      </c>
      <c r="F58" s="193" t="s">
        <v>112</v>
      </c>
      <c r="G58" s="194" t="s">
        <v>113</v>
      </c>
      <c r="H58" s="193" t="s">
        <v>114</v>
      </c>
      <c r="I58" s="191"/>
      <c r="J58" s="195">
        <v>0.05</v>
      </c>
      <c r="K58" s="195">
        <v>0.2</v>
      </c>
      <c r="L58" s="192">
        <v>2024</v>
      </c>
      <c r="M58" s="196">
        <v>0.85</v>
      </c>
      <c r="N58" s="201">
        <v>16</v>
      </c>
      <c r="O58" s="201">
        <v>20</v>
      </c>
      <c r="P58" s="203">
        <f>+N58/O58</f>
        <v>0.8</v>
      </c>
      <c r="Q58" s="203">
        <f>+P58/M58</f>
        <v>0.94117647058823539</v>
      </c>
      <c r="R58" s="192"/>
    </row>
    <row r="59" spans="1:18" customFormat="1" ht="76.5" hidden="1" x14ac:dyDescent="0.2">
      <c r="A59" s="191">
        <v>1</v>
      </c>
      <c r="B59" s="192" t="s">
        <v>93</v>
      </c>
      <c r="C59" s="192" t="s">
        <v>94</v>
      </c>
      <c r="D59" s="193" t="s">
        <v>48</v>
      </c>
      <c r="E59" s="193" t="s">
        <v>115</v>
      </c>
      <c r="F59" s="193" t="s">
        <v>116</v>
      </c>
      <c r="G59" s="194" t="s">
        <v>82</v>
      </c>
      <c r="H59" s="193" t="s">
        <v>114</v>
      </c>
      <c r="I59" s="191"/>
      <c r="J59" s="195">
        <v>0.15</v>
      </c>
      <c r="K59" s="195">
        <v>0.2</v>
      </c>
      <c r="L59" s="192">
        <v>2024</v>
      </c>
      <c r="M59" s="196">
        <v>0.95</v>
      </c>
      <c r="N59" s="245"/>
      <c r="O59" s="245"/>
      <c r="P59" s="200">
        <v>0.97</v>
      </c>
      <c r="Q59" s="196">
        <v>1</v>
      </c>
      <c r="R59" s="192"/>
    </row>
    <row r="60" spans="1:18" customFormat="1" ht="76.5" hidden="1" x14ac:dyDescent="0.2">
      <c r="A60" s="191">
        <v>4</v>
      </c>
      <c r="B60" s="192" t="s">
        <v>78</v>
      </c>
      <c r="C60" s="192" t="s">
        <v>94</v>
      </c>
      <c r="D60" s="193" t="s">
        <v>132</v>
      </c>
      <c r="E60" s="193" t="s">
        <v>111</v>
      </c>
      <c r="F60" s="193" t="s">
        <v>112</v>
      </c>
      <c r="G60" s="194" t="s">
        <v>113</v>
      </c>
      <c r="H60" s="193" t="s">
        <v>114</v>
      </c>
      <c r="I60" s="191"/>
      <c r="J60" s="195">
        <v>0.05</v>
      </c>
      <c r="K60" s="195">
        <v>0.2</v>
      </c>
      <c r="L60" s="192">
        <v>2024</v>
      </c>
      <c r="M60" s="196">
        <v>0.85</v>
      </c>
      <c r="N60" s="201">
        <v>1</v>
      </c>
      <c r="O60" s="201">
        <v>1</v>
      </c>
      <c r="P60" s="203">
        <f>+N60/O60</f>
        <v>1</v>
      </c>
      <c r="Q60" s="203">
        <v>1</v>
      </c>
      <c r="R60" s="192"/>
    </row>
    <row r="61" spans="1:18" customFormat="1" ht="76.5" hidden="1" x14ac:dyDescent="0.2">
      <c r="A61" s="191">
        <v>4</v>
      </c>
      <c r="B61" s="192" t="s">
        <v>93</v>
      </c>
      <c r="C61" s="192" t="s">
        <v>94</v>
      </c>
      <c r="D61" s="193" t="s">
        <v>52</v>
      </c>
      <c r="E61" s="193" t="s">
        <v>115</v>
      </c>
      <c r="F61" s="193" t="s">
        <v>116</v>
      </c>
      <c r="G61" s="194" t="s">
        <v>82</v>
      </c>
      <c r="H61" s="193" t="s">
        <v>114</v>
      </c>
      <c r="I61" s="191"/>
      <c r="J61" s="195">
        <v>0.05</v>
      </c>
      <c r="K61" s="195">
        <v>0.2</v>
      </c>
      <c r="L61" s="192">
        <v>2024</v>
      </c>
      <c r="M61" s="196">
        <v>0.95</v>
      </c>
      <c r="N61" s="245"/>
      <c r="O61" s="245"/>
      <c r="P61" s="196">
        <v>1</v>
      </c>
      <c r="Q61" s="200">
        <v>1</v>
      </c>
      <c r="R61" s="192"/>
    </row>
    <row r="62" spans="1:18" customFormat="1" ht="127.5" hidden="1" x14ac:dyDescent="0.2">
      <c r="A62" s="191">
        <v>1</v>
      </c>
      <c r="B62" s="192" t="s">
        <v>86</v>
      </c>
      <c r="C62" s="192" t="s">
        <v>136</v>
      </c>
      <c r="D62" s="193" t="s">
        <v>46</v>
      </c>
      <c r="E62" s="193" t="s">
        <v>137</v>
      </c>
      <c r="F62" s="193" t="s">
        <v>138</v>
      </c>
      <c r="G62" s="194" t="s">
        <v>82</v>
      </c>
      <c r="H62" s="193" t="s">
        <v>139</v>
      </c>
      <c r="I62" s="191" t="s">
        <v>139</v>
      </c>
      <c r="J62" s="195">
        <v>0.05</v>
      </c>
      <c r="K62" s="195">
        <v>0.2</v>
      </c>
      <c r="L62" s="192">
        <v>2022</v>
      </c>
      <c r="M62" s="196">
        <v>0.95</v>
      </c>
      <c r="N62" s="205">
        <v>357</v>
      </c>
      <c r="O62" s="205">
        <v>742</v>
      </c>
      <c r="P62" s="196">
        <f>+N62/O62</f>
        <v>0.48113207547169812</v>
      </c>
      <c r="Q62" s="196">
        <f t="shared" ref="Q62:Q70" si="3">+P62/M62</f>
        <v>0.50645481628599809</v>
      </c>
      <c r="R62" s="192"/>
    </row>
    <row r="63" spans="1:18" customFormat="1" ht="127.5" hidden="1" x14ac:dyDescent="0.2">
      <c r="A63" s="191">
        <v>1</v>
      </c>
      <c r="B63" s="192" t="s">
        <v>86</v>
      </c>
      <c r="C63" s="192" t="s">
        <v>136</v>
      </c>
      <c r="D63" s="193" t="s">
        <v>46</v>
      </c>
      <c r="E63" s="193" t="s">
        <v>137</v>
      </c>
      <c r="F63" s="193" t="s">
        <v>138</v>
      </c>
      <c r="G63" s="194" t="s">
        <v>82</v>
      </c>
      <c r="H63" s="193" t="s">
        <v>139</v>
      </c>
      <c r="I63" s="191" t="s">
        <v>139</v>
      </c>
      <c r="J63" s="195">
        <v>0.05</v>
      </c>
      <c r="K63" s="195">
        <v>0.2</v>
      </c>
      <c r="L63" s="192">
        <v>2023</v>
      </c>
      <c r="M63" s="196">
        <v>0.95</v>
      </c>
      <c r="N63" s="205">
        <v>1009</v>
      </c>
      <c r="O63" s="205">
        <v>1522</v>
      </c>
      <c r="P63" s="196">
        <f>+N63/O63</f>
        <v>0.66294349540078845</v>
      </c>
      <c r="Q63" s="196">
        <f t="shared" si="3"/>
        <v>0.69783525831661941</v>
      </c>
      <c r="R63" s="192"/>
    </row>
    <row r="64" spans="1:18" customFormat="1" ht="127.5" hidden="1" x14ac:dyDescent="0.2">
      <c r="A64" s="191">
        <v>1</v>
      </c>
      <c r="B64" s="192" t="s">
        <v>86</v>
      </c>
      <c r="C64" s="192" t="s">
        <v>136</v>
      </c>
      <c r="D64" s="193" t="s">
        <v>46</v>
      </c>
      <c r="E64" s="193" t="s">
        <v>137</v>
      </c>
      <c r="F64" s="193" t="s">
        <v>138</v>
      </c>
      <c r="G64" s="194" t="s">
        <v>82</v>
      </c>
      <c r="H64" s="193" t="s">
        <v>139</v>
      </c>
      <c r="I64" s="191" t="s">
        <v>139</v>
      </c>
      <c r="J64" s="195">
        <v>0.05</v>
      </c>
      <c r="K64" s="195">
        <v>0.2</v>
      </c>
      <c r="L64" s="192">
        <v>2024</v>
      </c>
      <c r="M64" s="196">
        <v>0.95</v>
      </c>
      <c r="N64" s="205">
        <v>2245</v>
      </c>
      <c r="O64" s="205">
        <v>2889</v>
      </c>
      <c r="P64" s="196">
        <f>+N64/O64</f>
        <v>0.77708549671166494</v>
      </c>
      <c r="Q64" s="196">
        <f t="shared" si="3"/>
        <v>0.81798473338069999</v>
      </c>
      <c r="R64" s="192"/>
    </row>
    <row r="65" spans="1:21" ht="127.5" x14ac:dyDescent="0.2">
      <c r="A65" s="191">
        <v>1</v>
      </c>
      <c r="B65" s="192" t="s">
        <v>86</v>
      </c>
      <c r="C65" s="192" t="s">
        <v>136</v>
      </c>
      <c r="D65" s="193" t="s">
        <v>46</v>
      </c>
      <c r="E65" s="193" t="s">
        <v>137</v>
      </c>
      <c r="F65" s="193" t="s">
        <v>138</v>
      </c>
      <c r="G65" s="194" t="s">
        <v>82</v>
      </c>
      <c r="H65" s="193" t="s">
        <v>139</v>
      </c>
      <c r="I65" s="191" t="s">
        <v>139</v>
      </c>
      <c r="J65" s="195">
        <v>0.05</v>
      </c>
      <c r="K65" s="195">
        <v>0.2</v>
      </c>
      <c r="L65" s="192">
        <v>2025</v>
      </c>
      <c r="M65" s="196">
        <v>0.95</v>
      </c>
      <c r="N65" s="205">
        <v>591</v>
      </c>
      <c r="O65" s="205">
        <v>763</v>
      </c>
      <c r="P65" s="196">
        <f>+N65/O65</f>
        <v>0.7745740498034076</v>
      </c>
      <c r="Q65" s="196">
        <f>+P65/M65</f>
        <v>0.8153411050562186</v>
      </c>
      <c r="R65" s="192"/>
      <c r="T65" s="88">
        <v>250</v>
      </c>
    </row>
    <row r="66" spans="1:21" ht="76.5" hidden="1" x14ac:dyDescent="0.2">
      <c r="A66" s="206">
        <v>2</v>
      </c>
      <c r="B66" s="207" t="s">
        <v>78</v>
      </c>
      <c r="C66" s="207" t="s">
        <v>94</v>
      </c>
      <c r="D66" s="206" t="s">
        <v>140</v>
      </c>
      <c r="E66" s="191" t="s">
        <v>111</v>
      </c>
      <c r="F66" s="206" t="s">
        <v>112</v>
      </c>
      <c r="G66" s="207" t="s">
        <v>113</v>
      </c>
      <c r="H66" s="206" t="s">
        <v>114</v>
      </c>
      <c r="I66" s="206"/>
      <c r="J66" s="218">
        <v>0.05</v>
      </c>
      <c r="K66" s="218">
        <v>0.2</v>
      </c>
      <c r="L66" s="207">
        <v>2023</v>
      </c>
      <c r="M66" s="219">
        <v>0.85</v>
      </c>
      <c r="N66" s="227">
        <v>0</v>
      </c>
      <c r="O66" s="228">
        <v>2</v>
      </c>
      <c r="P66" s="249">
        <v>0</v>
      </c>
      <c r="Q66" s="199">
        <f t="shared" si="3"/>
        <v>0</v>
      </c>
      <c r="R66" s="229"/>
      <c r="T66"/>
      <c r="U66"/>
    </row>
    <row r="67" spans="1:21" ht="63.75" hidden="1" x14ac:dyDescent="0.2">
      <c r="A67" s="206">
        <v>2</v>
      </c>
      <c r="B67" s="207" t="s">
        <v>78</v>
      </c>
      <c r="C67" s="207" t="s">
        <v>94</v>
      </c>
      <c r="D67" s="206" t="s">
        <v>141</v>
      </c>
      <c r="E67" s="206" t="s">
        <v>118</v>
      </c>
      <c r="F67" s="206" t="s">
        <v>119</v>
      </c>
      <c r="G67" s="207" t="s">
        <v>82</v>
      </c>
      <c r="H67" s="206" t="s">
        <v>114</v>
      </c>
      <c r="I67" s="206"/>
      <c r="J67" s="218">
        <v>0.05</v>
      </c>
      <c r="K67" s="218">
        <v>0.2</v>
      </c>
      <c r="L67" s="207">
        <v>2023</v>
      </c>
      <c r="M67" s="219">
        <v>0.95</v>
      </c>
      <c r="N67" s="245"/>
      <c r="O67" s="219"/>
      <c r="P67" s="230">
        <v>0.9</v>
      </c>
      <c r="Q67" s="199">
        <f t="shared" si="3"/>
        <v>0.94736842105263164</v>
      </c>
      <c r="R67" s="229"/>
      <c r="T67"/>
      <c r="U67"/>
    </row>
    <row r="68" spans="1:21" ht="76.5" hidden="1" x14ac:dyDescent="0.2">
      <c r="A68" s="206">
        <v>2</v>
      </c>
      <c r="B68" s="207" t="s">
        <v>93</v>
      </c>
      <c r="C68" s="207" t="s">
        <v>94</v>
      </c>
      <c r="D68" s="206" t="s">
        <v>50</v>
      </c>
      <c r="E68" s="206" t="s">
        <v>115</v>
      </c>
      <c r="F68" s="206" t="s">
        <v>116</v>
      </c>
      <c r="G68" s="207" t="s">
        <v>82</v>
      </c>
      <c r="H68" s="206" t="s">
        <v>114</v>
      </c>
      <c r="I68" s="206"/>
      <c r="J68" s="218">
        <v>0.05</v>
      </c>
      <c r="K68" s="218">
        <v>0.2</v>
      </c>
      <c r="L68" s="207">
        <v>2023</v>
      </c>
      <c r="M68" s="219">
        <v>0.95</v>
      </c>
      <c r="N68" s="245"/>
      <c r="O68" s="245"/>
      <c r="P68" s="219">
        <v>0.66</v>
      </c>
      <c r="Q68" s="196">
        <f t="shared" si="3"/>
        <v>0.69473684210526321</v>
      </c>
      <c r="R68" s="229"/>
      <c r="T68"/>
      <c r="U68"/>
    </row>
    <row r="69" spans="1:21" ht="63.75" hidden="1" x14ac:dyDescent="0.2">
      <c r="A69" s="206">
        <v>1</v>
      </c>
      <c r="B69" s="231" t="s">
        <v>86</v>
      </c>
      <c r="C69" s="207" t="s">
        <v>87</v>
      </c>
      <c r="D69" s="193" t="s">
        <v>54</v>
      </c>
      <c r="E69" s="193" t="s">
        <v>142</v>
      </c>
      <c r="F69" s="232" t="s">
        <v>143</v>
      </c>
      <c r="G69" s="63" t="s">
        <v>82</v>
      </c>
      <c r="H69" s="232" t="s">
        <v>144</v>
      </c>
      <c r="I69" s="207"/>
      <c r="J69" s="224" t="e">
        <v>#N/A</v>
      </c>
      <c r="K69" s="225">
        <v>0.2</v>
      </c>
      <c r="L69" s="207">
        <v>2024</v>
      </c>
      <c r="M69" s="218">
        <v>1</v>
      </c>
      <c r="N69" s="233">
        <v>8404593339.9300003</v>
      </c>
      <c r="O69" s="233">
        <v>8405343339.9899998</v>
      </c>
      <c r="P69" s="219">
        <f>N69/O69</f>
        <v>0.99991077103817627</v>
      </c>
      <c r="Q69" s="234">
        <f t="shared" si="3"/>
        <v>0.99991077103817627</v>
      </c>
      <c r="R69" s="235"/>
      <c r="T69"/>
      <c r="U69"/>
    </row>
    <row r="70" spans="1:21" ht="63.75" hidden="1" x14ac:dyDescent="0.2">
      <c r="A70" s="206">
        <v>1</v>
      </c>
      <c r="B70" s="231" t="s">
        <v>86</v>
      </c>
      <c r="C70" s="207" t="s">
        <v>87</v>
      </c>
      <c r="D70" s="193" t="s">
        <v>54</v>
      </c>
      <c r="E70" s="193" t="s">
        <v>142</v>
      </c>
      <c r="F70" s="232" t="s">
        <v>143</v>
      </c>
      <c r="G70" s="63" t="s">
        <v>82</v>
      </c>
      <c r="H70" s="232" t="s">
        <v>144</v>
      </c>
      <c r="I70" s="207"/>
      <c r="J70" s="224" t="e">
        <v>#N/A</v>
      </c>
      <c r="K70" s="225">
        <v>0.2</v>
      </c>
      <c r="L70" s="207">
        <v>2023</v>
      </c>
      <c r="M70" s="218">
        <v>1</v>
      </c>
      <c r="N70" s="233">
        <v>7522168000</v>
      </c>
      <c r="O70" s="233">
        <v>8816000000</v>
      </c>
      <c r="P70" s="219">
        <f>N70/O70</f>
        <v>0.8532404718693285</v>
      </c>
      <c r="Q70" s="234">
        <f t="shared" si="3"/>
        <v>0.8532404718693285</v>
      </c>
      <c r="R70" s="235"/>
      <c r="T70"/>
      <c r="U70"/>
    </row>
    <row r="71" spans="1:21" ht="127.5" hidden="1" x14ac:dyDescent="0.2">
      <c r="A71" s="191">
        <v>1</v>
      </c>
      <c r="B71" s="192" t="s">
        <v>86</v>
      </c>
      <c r="C71" s="192" t="s">
        <v>136</v>
      </c>
      <c r="D71" s="193" t="s">
        <v>46</v>
      </c>
      <c r="E71" s="193" t="s">
        <v>137</v>
      </c>
      <c r="F71" s="193" t="s">
        <v>138</v>
      </c>
      <c r="G71" s="194" t="s">
        <v>82</v>
      </c>
      <c r="H71" s="193" t="s">
        <v>139</v>
      </c>
      <c r="I71" s="191" t="s">
        <v>139</v>
      </c>
      <c r="J71" s="195">
        <v>0.05</v>
      </c>
      <c r="K71" s="195">
        <v>0.2</v>
      </c>
      <c r="L71" s="192">
        <v>2026</v>
      </c>
      <c r="M71" s="196">
        <v>0.95</v>
      </c>
      <c r="N71" s="205"/>
      <c r="O71" s="205"/>
      <c r="P71" s="196"/>
      <c r="Q71" s="196"/>
      <c r="R71" s="192"/>
      <c r="T71"/>
      <c r="U71"/>
    </row>
    <row r="72" spans="1:21" ht="63.75" hidden="1" x14ac:dyDescent="0.2">
      <c r="A72" s="192">
        <v>1</v>
      </c>
      <c r="B72" s="192" t="s">
        <v>86</v>
      </c>
      <c r="C72" s="192" t="s">
        <v>94</v>
      </c>
      <c r="D72" s="191" t="s">
        <v>13</v>
      </c>
      <c r="E72" s="191" t="s">
        <v>122</v>
      </c>
      <c r="F72" s="191" t="s">
        <v>123</v>
      </c>
      <c r="G72" s="192" t="s">
        <v>82</v>
      </c>
      <c r="H72" s="191" t="s">
        <v>124</v>
      </c>
      <c r="I72" s="191" t="s">
        <v>125</v>
      </c>
      <c r="J72" s="195">
        <v>0.05</v>
      </c>
      <c r="K72" s="195">
        <v>0.2</v>
      </c>
      <c r="L72" s="192">
        <v>2022</v>
      </c>
      <c r="M72" s="200">
        <v>1</v>
      </c>
      <c r="N72" s="201"/>
      <c r="O72" s="201"/>
      <c r="P72" s="202"/>
      <c r="Q72" s="202"/>
      <c r="R72" s="192"/>
      <c r="T72"/>
      <c r="U72"/>
    </row>
    <row r="73" spans="1:21" ht="63.75" x14ac:dyDescent="0.2">
      <c r="A73" s="192">
        <v>1</v>
      </c>
      <c r="B73" s="192" t="s">
        <v>86</v>
      </c>
      <c r="C73" s="192" t="s">
        <v>94</v>
      </c>
      <c r="D73" s="191" t="s">
        <v>13</v>
      </c>
      <c r="E73" s="191" t="s">
        <v>122</v>
      </c>
      <c r="F73" s="191" t="s">
        <v>123</v>
      </c>
      <c r="G73" s="192" t="s">
        <v>82</v>
      </c>
      <c r="H73" s="191" t="s">
        <v>124</v>
      </c>
      <c r="I73" s="191" t="s">
        <v>125</v>
      </c>
      <c r="J73" s="195">
        <v>0.05</v>
      </c>
      <c r="K73" s="195">
        <v>0.2</v>
      </c>
      <c r="L73" s="192">
        <v>2025</v>
      </c>
      <c r="M73" s="200">
        <v>1</v>
      </c>
      <c r="N73" s="201">
        <v>86</v>
      </c>
      <c r="O73" s="201">
        <v>86</v>
      </c>
      <c r="P73" s="202">
        <f>+N73/O73</f>
        <v>1</v>
      </c>
      <c r="Q73" s="202">
        <f>N73/O73</f>
        <v>1</v>
      </c>
      <c r="R73" s="192"/>
      <c r="T73" s="88">
        <v>765</v>
      </c>
    </row>
    <row r="74" spans="1:21" ht="63.75" hidden="1" x14ac:dyDescent="0.2">
      <c r="A74" s="192">
        <v>1</v>
      </c>
      <c r="B74" s="192" t="s">
        <v>86</v>
      </c>
      <c r="C74" s="192" t="s">
        <v>94</v>
      </c>
      <c r="D74" s="191" t="s">
        <v>13</v>
      </c>
      <c r="E74" s="191" t="s">
        <v>122</v>
      </c>
      <c r="F74" s="191" t="s">
        <v>123</v>
      </c>
      <c r="G74" s="192" t="s">
        <v>82</v>
      </c>
      <c r="H74" s="191" t="s">
        <v>124</v>
      </c>
      <c r="I74" s="191" t="s">
        <v>125</v>
      </c>
      <c r="J74" s="195">
        <v>0.05</v>
      </c>
      <c r="K74" s="195">
        <v>0.2</v>
      </c>
      <c r="L74" s="192">
        <v>2026</v>
      </c>
      <c r="M74" s="200">
        <v>1</v>
      </c>
      <c r="N74" s="201"/>
      <c r="O74" s="201"/>
      <c r="P74" s="202"/>
      <c r="Q74" s="202"/>
      <c r="R74" s="192"/>
      <c r="T74"/>
      <c r="U74"/>
    </row>
    <row r="75" spans="1:21" ht="76.5" hidden="1" x14ac:dyDescent="0.2">
      <c r="A75" s="191">
        <v>1</v>
      </c>
      <c r="B75" s="192" t="s">
        <v>78</v>
      </c>
      <c r="C75" s="192" t="s">
        <v>94</v>
      </c>
      <c r="D75" s="193" t="s">
        <v>131</v>
      </c>
      <c r="E75" s="193" t="s">
        <v>111</v>
      </c>
      <c r="F75" s="193" t="s">
        <v>112</v>
      </c>
      <c r="G75" s="194" t="s">
        <v>113</v>
      </c>
      <c r="H75" s="193" t="s">
        <v>114</v>
      </c>
      <c r="I75" s="191"/>
      <c r="J75" s="195">
        <v>0.05</v>
      </c>
      <c r="K75" s="195">
        <v>0.2</v>
      </c>
      <c r="L75" s="192">
        <v>2022</v>
      </c>
      <c r="M75" s="196">
        <v>0.85</v>
      </c>
      <c r="N75" s="236"/>
      <c r="O75" s="236"/>
      <c r="P75" s="236"/>
      <c r="Q75" s="235"/>
      <c r="R75" s="235"/>
      <c r="T75"/>
      <c r="U75"/>
    </row>
    <row r="76" spans="1:21" ht="76.5" x14ac:dyDescent="0.2">
      <c r="A76" s="191">
        <v>1</v>
      </c>
      <c r="B76" s="192" t="s">
        <v>78</v>
      </c>
      <c r="C76" s="192" t="s">
        <v>94</v>
      </c>
      <c r="D76" s="261" t="s">
        <v>131</v>
      </c>
      <c r="E76" s="193" t="s">
        <v>111</v>
      </c>
      <c r="F76" s="193" t="s">
        <v>112</v>
      </c>
      <c r="G76" s="194" t="s">
        <v>113</v>
      </c>
      <c r="H76" s="193" t="s">
        <v>114</v>
      </c>
      <c r="I76" s="191"/>
      <c r="J76" s="195">
        <v>0.05</v>
      </c>
      <c r="K76" s="195">
        <v>0.2</v>
      </c>
      <c r="L76" s="192">
        <v>2025</v>
      </c>
      <c r="M76" s="196">
        <v>0.85</v>
      </c>
      <c r="N76" s="226">
        <v>17</v>
      </c>
      <c r="O76" s="226">
        <v>23</v>
      </c>
      <c r="P76" s="202">
        <f>+N76/O76</f>
        <v>0.73913043478260865</v>
      </c>
      <c r="Q76" s="269">
        <f>+P76/M76</f>
        <v>0.86956521739130432</v>
      </c>
      <c r="R76" s="235"/>
      <c r="T76" s="88">
        <v>795</v>
      </c>
      <c r="U76" s="260" t="s">
        <v>145</v>
      </c>
    </row>
    <row r="77" spans="1:21" ht="76.5" hidden="1" x14ac:dyDescent="0.2">
      <c r="A77" s="191">
        <v>1</v>
      </c>
      <c r="B77" s="192" t="s">
        <v>78</v>
      </c>
      <c r="C77" s="192" t="s">
        <v>94</v>
      </c>
      <c r="D77" s="193" t="s">
        <v>131</v>
      </c>
      <c r="E77" s="193" t="s">
        <v>111</v>
      </c>
      <c r="F77" s="193" t="s">
        <v>112</v>
      </c>
      <c r="G77" s="194" t="s">
        <v>113</v>
      </c>
      <c r="H77" s="193" t="s">
        <v>114</v>
      </c>
      <c r="I77" s="191"/>
      <c r="J77" s="195">
        <v>0.05</v>
      </c>
      <c r="K77" s="195">
        <v>0.2</v>
      </c>
      <c r="L77" s="192">
        <v>2026</v>
      </c>
      <c r="M77" s="196">
        <v>0.85</v>
      </c>
      <c r="N77" s="236"/>
      <c r="O77" s="236"/>
      <c r="P77" s="236"/>
      <c r="Q77" s="235"/>
      <c r="R77" s="235"/>
      <c r="T77"/>
      <c r="U77"/>
    </row>
    <row r="78" spans="1:21" ht="76.5" hidden="1" x14ac:dyDescent="0.2">
      <c r="A78" s="206">
        <v>2</v>
      </c>
      <c r="B78" s="207" t="s">
        <v>78</v>
      </c>
      <c r="C78" s="207" t="s">
        <v>94</v>
      </c>
      <c r="D78" s="206" t="s">
        <v>140</v>
      </c>
      <c r="E78" s="191" t="s">
        <v>111</v>
      </c>
      <c r="F78" s="206" t="s">
        <v>112</v>
      </c>
      <c r="G78" s="207" t="s">
        <v>113</v>
      </c>
      <c r="H78" s="206" t="s">
        <v>114</v>
      </c>
      <c r="I78" s="206"/>
      <c r="J78" s="218">
        <v>0.05</v>
      </c>
      <c r="K78" s="218">
        <v>0.2</v>
      </c>
      <c r="L78" s="207">
        <v>2022</v>
      </c>
      <c r="M78" s="219">
        <v>0.85</v>
      </c>
      <c r="N78" s="236"/>
      <c r="O78" s="236"/>
      <c r="P78" s="236"/>
      <c r="Q78" s="235"/>
      <c r="R78" s="235"/>
      <c r="T78"/>
      <c r="U78"/>
    </row>
    <row r="79" spans="1:21" ht="76.5" x14ac:dyDescent="0.2">
      <c r="A79" s="206">
        <v>2</v>
      </c>
      <c r="B79" s="207" t="s">
        <v>78</v>
      </c>
      <c r="C79" s="207" t="s">
        <v>94</v>
      </c>
      <c r="D79" s="262" t="s">
        <v>140</v>
      </c>
      <c r="E79" s="191" t="s">
        <v>111</v>
      </c>
      <c r="F79" s="206" t="s">
        <v>112</v>
      </c>
      <c r="G79" s="207" t="s">
        <v>113</v>
      </c>
      <c r="H79" s="206" t="s">
        <v>114</v>
      </c>
      <c r="I79" s="206"/>
      <c r="J79" s="218">
        <v>0.05</v>
      </c>
      <c r="K79" s="218">
        <v>0.2</v>
      </c>
      <c r="L79" s="207">
        <v>2025</v>
      </c>
      <c r="M79" s="219">
        <v>0.85</v>
      </c>
      <c r="N79" s="226">
        <v>1</v>
      </c>
      <c r="O79" s="226">
        <v>3</v>
      </c>
      <c r="P79" s="202">
        <f>+N79/O79</f>
        <v>0.33333333333333331</v>
      </c>
      <c r="Q79" s="202">
        <f>+P79/M79</f>
        <v>0.39215686274509803</v>
      </c>
      <c r="R79" s="235"/>
      <c r="T79" s="88">
        <v>796</v>
      </c>
      <c r="U79" s="260" t="s">
        <v>145</v>
      </c>
    </row>
    <row r="80" spans="1:21" ht="76.5" hidden="1" x14ac:dyDescent="0.2">
      <c r="A80" s="206">
        <v>2</v>
      </c>
      <c r="B80" s="207" t="s">
        <v>78</v>
      </c>
      <c r="C80" s="207" t="s">
        <v>94</v>
      </c>
      <c r="D80" s="206" t="s">
        <v>140</v>
      </c>
      <c r="E80" s="191" t="s">
        <v>111</v>
      </c>
      <c r="F80" s="206" t="s">
        <v>112</v>
      </c>
      <c r="G80" s="207" t="s">
        <v>113</v>
      </c>
      <c r="H80" s="206" t="s">
        <v>114</v>
      </c>
      <c r="I80" s="206"/>
      <c r="J80" s="218">
        <v>0.05</v>
      </c>
      <c r="K80" s="218">
        <v>0.2</v>
      </c>
      <c r="L80" s="207">
        <v>2026</v>
      </c>
      <c r="M80" s="219">
        <v>0.85</v>
      </c>
      <c r="N80" s="236"/>
      <c r="O80" s="236"/>
      <c r="P80" s="236"/>
      <c r="Q80" s="235"/>
      <c r="R80" s="235"/>
      <c r="T80"/>
      <c r="U80"/>
    </row>
    <row r="81" spans="1:21" ht="76.5" hidden="1" x14ac:dyDescent="0.2">
      <c r="A81" s="191">
        <v>4</v>
      </c>
      <c r="B81" s="192" t="s">
        <v>78</v>
      </c>
      <c r="C81" s="192" t="s">
        <v>94</v>
      </c>
      <c r="D81" s="193" t="s">
        <v>132</v>
      </c>
      <c r="E81" s="193" t="s">
        <v>111</v>
      </c>
      <c r="F81" s="193" t="s">
        <v>112</v>
      </c>
      <c r="G81" s="194" t="s">
        <v>113</v>
      </c>
      <c r="H81" s="193" t="s">
        <v>114</v>
      </c>
      <c r="I81" s="191"/>
      <c r="J81" s="195">
        <v>0.05</v>
      </c>
      <c r="K81" s="195">
        <v>0.2</v>
      </c>
      <c r="L81" s="192">
        <v>2022</v>
      </c>
      <c r="M81" s="196">
        <v>0.85</v>
      </c>
      <c r="N81" s="236"/>
      <c r="O81" s="236"/>
      <c r="P81" s="236"/>
      <c r="Q81" s="235"/>
      <c r="R81" s="235"/>
      <c r="T81"/>
      <c r="U81"/>
    </row>
    <row r="82" spans="1:21" ht="76.5" x14ac:dyDescent="0.2">
      <c r="A82" s="191">
        <v>4</v>
      </c>
      <c r="B82" s="192" t="s">
        <v>78</v>
      </c>
      <c r="C82" s="192" t="s">
        <v>94</v>
      </c>
      <c r="D82" s="261" t="s">
        <v>132</v>
      </c>
      <c r="E82" s="193" t="s">
        <v>111</v>
      </c>
      <c r="F82" s="193" t="s">
        <v>112</v>
      </c>
      <c r="G82" s="194" t="s">
        <v>113</v>
      </c>
      <c r="H82" s="193" t="s">
        <v>114</v>
      </c>
      <c r="I82" s="191"/>
      <c r="J82" s="195">
        <v>0.05</v>
      </c>
      <c r="K82" s="195">
        <v>0.2</v>
      </c>
      <c r="L82" s="192">
        <v>2025</v>
      </c>
      <c r="M82" s="196">
        <v>0.85</v>
      </c>
      <c r="N82" s="236"/>
      <c r="O82" s="236"/>
      <c r="P82" s="236"/>
      <c r="Q82" s="235"/>
      <c r="R82" s="235"/>
      <c r="T82" s="88">
        <v>797</v>
      </c>
      <c r="U82" s="260" t="s">
        <v>145</v>
      </c>
    </row>
    <row r="83" spans="1:21" ht="76.5" hidden="1" x14ac:dyDescent="0.2">
      <c r="A83" s="191">
        <v>4</v>
      </c>
      <c r="B83" s="192" t="s">
        <v>78</v>
      </c>
      <c r="C83" s="192" t="s">
        <v>94</v>
      </c>
      <c r="D83" s="193" t="s">
        <v>132</v>
      </c>
      <c r="E83" s="193" t="s">
        <v>111</v>
      </c>
      <c r="F83" s="193" t="s">
        <v>112</v>
      </c>
      <c r="G83" s="194" t="s">
        <v>113</v>
      </c>
      <c r="H83" s="193" t="s">
        <v>114</v>
      </c>
      <c r="I83" s="191"/>
      <c r="J83" s="195">
        <v>0.05</v>
      </c>
      <c r="K83" s="195">
        <v>0.2</v>
      </c>
      <c r="L83" s="192">
        <v>2026</v>
      </c>
      <c r="M83" s="196">
        <v>0.85</v>
      </c>
      <c r="N83" s="236"/>
      <c r="O83" s="236"/>
      <c r="P83" s="236"/>
      <c r="Q83" s="235"/>
      <c r="R83" s="235"/>
      <c r="T83"/>
      <c r="U83"/>
    </row>
    <row r="84" spans="1:21" ht="63.75" hidden="1" x14ac:dyDescent="0.2">
      <c r="A84" s="191">
        <v>1</v>
      </c>
      <c r="B84" s="192" t="s">
        <v>78</v>
      </c>
      <c r="C84" s="192" t="s">
        <v>94</v>
      </c>
      <c r="D84" s="193" t="s">
        <v>133</v>
      </c>
      <c r="E84" s="193" t="s">
        <v>118</v>
      </c>
      <c r="F84" s="193" t="s">
        <v>119</v>
      </c>
      <c r="G84" s="194" t="s">
        <v>82</v>
      </c>
      <c r="H84" s="193" t="s">
        <v>114</v>
      </c>
      <c r="I84" s="191"/>
      <c r="J84" s="195">
        <v>0.05</v>
      </c>
      <c r="K84" s="195">
        <v>0.2</v>
      </c>
      <c r="L84" s="192">
        <v>2022</v>
      </c>
      <c r="M84" s="196">
        <v>0.95</v>
      </c>
      <c r="N84" s="236"/>
      <c r="O84" s="236"/>
      <c r="P84" s="236"/>
      <c r="Q84" s="235"/>
      <c r="R84" s="235"/>
      <c r="T84"/>
      <c r="U84"/>
    </row>
    <row r="85" spans="1:21" ht="63.75" x14ac:dyDescent="0.2">
      <c r="A85" s="191">
        <v>1</v>
      </c>
      <c r="B85" s="192" t="s">
        <v>78</v>
      </c>
      <c r="C85" s="192" t="s">
        <v>94</v>
      </c>
      <c r="D85" s="261" t="s">
        <v>133</v>
      </c>
      <c r="E85" s="193" t="s">
        <v>118</v>
      </c>
      <c r="F85" s="193" t="s">
        <v>119</v>
      </c>
      <c r="G85" s="194" t="s">
        <v>82</v>
      </c>
      <c r="H85" s="193" t="s">
        <v>114</v>
      </c>
      <c r="I85" s="191"/>
      <c r="J85" s="195">
        <v>0.05</v>
      </c>
      <c r="K85" s="195">
        <v>0.2</v>
      </c>
      <c r="L85" s="192">
        <v>2025</v>
      </c>
      <c r="M85" s="196">
        <v>0.95</v>
      </c>
      <c r="N85" s="257">
        <v>0.4839</v>
      </c>
      <c r="O85" s="236"/>
      <c r="P85" s="257">
        <f>+N85</f>
        <v>0.4839</v>
      </c>
      <c r="Q85" s="257">
        <f>+N85/M85</f>
        <v>0.50936842105263158</v>
      </c>
      <c r="R85" s="235"/>
      <c r="T85" s="88">
        <v>792</v>
      </c>
      <c r="U85" s="260" t="s">
        <v>145</v>
      </c>
    </row>
    <row r="86" spans="1:21" ht="63.75" hidden="1" x14ac:dyDescent="0.2">
      <c r="A86" s="191">
        <v>1</v>
      </c>
      <c r="B86" s="192" t="s">
        <v>78</v>
      </c>
      <c r="C86" s="192" t="s">
        <v>94</v>
      </c>
      <c r="D86" s="193" t="s">
        <v>133</v>
      </c>
      <c r="E86" s="193" t="s">
        <v>118</v>
      </c>
      <c r="F86" s="193" t="s">
        <v>119</v>
      </c>
      <c r="G86" s="194" t="s">
        <v>82</v>
      </c>
      <c r="H86" s="193" t="s">
        <v>114</v>
      </c>
      <c r="I86" s="191"/>
      <c r="J86" s="195">
        <v>0.05</v>
      </c>
      <c r="K86" s="195">
        <v>0.2</v>
      </c>
      <c r="L86" s="192">
        <v>2026</v>
      </c>
      <c r="M86" s="196">
        <v>0.95</v>
      </c>
      <c r="N86" s="236"/>
      <c r="O86" s="236"/>
      <c r="P86" s="236"/>
      <c r="Q86" s="235"/>
      <c r="R86" s="235"/>
      <c r="T86"/>
      <c r="U86"/>
    </row>
    <row r="87" spans="1:21" ht="63.75" hidden="1" x14ac:dyDescent="0.2">
      <c r="A87" s="206">
        <v>2</v>
      </c>
      <c r="B87" s="207" t="s">
        <v>78</v>
      </c>
      <c r="C87" s="207" t="s">
        <v>94</v>
      </c>
      <c r="D87" s="206" t="s">
        <v>141</v>
      </c>
      <c r="E87" s="206" t="s">
        <v>118</v>
      </c>
      <c r="F87" s="206" t="s">
        <v>119</v>
      </c>
      <c r="G87" s="207" t="s">
        <v>82</v>
      </c>
      <c r="H87" s="206" t="s">
        <v>114</v>
      </c>
      <c r="I87" s="206"/>
      <c r="J87" s="218">
        <v>0.05</v>
      </c>
      <c r="K87" s="218">
        <v>0.2</v>
      </c>
      <c r="L87" s="207">
        <v>2022</v>
      </c>
      <c r="M87" s="219">
        <v>0.95</v>
      </c>
      <c r="N87" s="236"/>
      <c r="O87" s="236"/>
      <c r="P87" s="236"/>
      <c r="Q87" s="235"/>
      <c r="R87" s="235"/>
      <c r="T87"/>
      <c r="U87"/>
    </row>
    <row r="88" spans="1:21" ht="63.75" x14ac:dyDescent="0.2">
      <c r="A88" s="206">
        <v>2</v>
      </c>
      <c r="B88" s="207" t="s">
        <v>78</v>
      </c>
      <c r="C88" s="207" t="s">
        <v>94</v>
      </c>
      <c r="D88" s="262" t="s">
        <v>141</v>
      </c>
      <c r="E88" s="206" t="s">
        <v>118</v>
      </c>
      <c r="F88" s="206" t="s">
        <v>119</v>
      </c>
      <c r="G88" s="207" t="s">
        <v>82</v>
      </c>
      <c r="H88" s="206" t="s">
        <v>114</v>
      </c>
      <c r="I88" s="206"/>
      <c r="J88" s="218">
        <v>0.05</v>
      </c>
      <c r="K88" s="218">
        <v>0.2</v>
      </c>
      <c r="L88" s="207">
        <v>2025</v>
      </c>
      <c r="M88" s="219">
        <v>0.95</v>
      </c>
      <c r="N88" s="257">
        <v>0.48256828524146717</v>
      </c>
      <c r="O88" s="236"/>
      <c r="P88" s="257">
        <f>+N88</f>
        <v>0.48256828524146717</v>
      </c>
      <c r="Q88" s="257">
        <f>+N88/M88</f>
        <v>0.50796661604364968</v>
      </c>
      <c r="R88" s="235"/>
      <c r="T88" s="88">
        <v>793</v>
      </c>
      <c r="U88" s="260" t="s">
        <v>145</v>
      </c>
    </row>
    <row r="89" spans="1:21" ht="63.75" hidden="1" x14ac:dyDescent="0.2">
      <c r="A89" s="206">
        <v>2</v>
      </c>
      <c r="B89" s="207" t="s">
        <v>78</v>
      </c>
      <c r="C89" s="207" t="s">
        <v>94</v>
      </c>
      <c r="D89" s="206" t="s">
        <v>141</v>
      </c>
      <c r="E89" s="206" t="s">
        <v>118</v>
      </c>
      <c r="F89" s="206" t="s">
        <v>119</v>
      </c>
      <c r="G89" s="207" t="s">
        <v>82</v>
      </c>
      <c r="H89" s="206" t="s">
        <v>114</v>
      </c>
      <c r="I89" s="206"/>
      <c r="J89" s="218">
        <v>0.05</v>
      </c>
      <c r="K89" s="218">
        <v>0.2</v>
      </c>
      <c r="L89" s="207">
        <v>2026</v>
      </c>
      <c r="M89" s="219">
        <v>0.95</v>
      </c>
      <c r="N89" s="236"/>
      <c r="O89" s="236"/>
      <c r="P89" s="236"/>
      <c r="Q89" s="235"/>
      <c r="R89" s="235"/>
      <c r="T89"/>
      <c r="U89"/>
    </row>
    <row r="90" spans="1:21" ht="63.75" hidden="1" x14ac:dyDescent="0.2">
      <c r="A90" s="191">
        <v>3</v>
      </c>
      <c r="B90" s="192" t="s">
        <v>78</v>
      </c>
      <c r="C90" s="192" t="s">
        <v>94</v>
      </c>
      <c r="D90" s="193" t="s">
        <v>134</v>
      </c>
      <c r="E90" s="193" t="s">
        <v>118</v>
      </c>
      <c r="F90" s="193" t="s">
        <v>119</v>
      </c>
      <c r="G90" s="194" t="s">
        <v>82</v>
      </c>
      <c r="H90" s="193" t="s">
        <v>114</v>
      </c>
      <c r="I90" s="191"/>
      <c r="J90" s="195">
        <v>0.05</v>
      </c>
      <c r="K90" s="195">
        <v>0.2</v>
      </c>
      <c r="L90" s="192">
        <v>2022</v>
      </c>
      <c r="M90" s="196">
        <v>0.95</v>
      </c>
      <c r="N90" s="236"/>
      <c r="O90" s="236"/>
      <c r="P90" s="236"/>
      <c r="Q90" s="235"/>
      <c r="R90" s="235"/>
      <c r="T90"/>
      <c r="U90"/>
    </row>
    <row r="91" spans="1:21" ht="63.75" x14ac:dyDescent="0.2">
      <c r="A91" s="191">
        <v>3</v>
      </c>
      <c r="B91" s="192" t="s">
        <v>78</v>
      </c>
      <c r="C91" s="192" t="s">
        <v>94</v>
      </c>
      <c r="D91" s="261" t="s">
        <v>134</v>
      </c>
      <c r="E91" s="193" t="s">
        <v>118</v>
      </c>
      <c r="F91" s="193" t="s">
        <v>119</v>
      </c>
      <c r="G91" s="194" t="s">
        <v>82</v>
      </c>
      <c r="H91" s="193" t="s">
        <v>114</v>
      </c>
      <c r="I91" s="191"/>
      <c r="J91" s="195">
        <v>0.05</v>
      </c>
      <c r="K91" s="195">
        <v>0.2</v>
      </c>
      <c r="L91" s="192">
        <v>2025</v>
      </c>
      <c r="M91" s="196">
        <v>0.95</v>
      </c>
      <c r="N91" s="257">
        <v>0.41474361790521042</v>
      </c>
      <c r="O91" s="236"/>
      <c r="P91" s="257">
        <f>+N91</f>
        <v>0.41474361790521042</v>
      </c>
      <c r="Q91" s="257">
        <f>+N91/M91</f>
        <v>0.43657222937390572</v>
      </c>
      <c r="R91" s="235"/>
      <c r="T91" s="88">
        <v>798</v>
      </c>
      <c r="U91" s="260" t="s">
        <v>145</v>
      </c>
    </row>
    <row r="92" spans="1:21" ht="63.75" hidden="1" x14ac:dyDescent="0.2">
      <c r="A92" s="191">
        <v>3</v>
      </c>
      <c r="B92" s="192" t="s">
        <v>78</v>
      </c>
      <c r="C92" s="192" t="s">
        <v>94</v>
      </c>
      <c r="D92" s="193" t="s">
        <v>134</v>
      </c>
      <c r="E92" s="193" t="s">
        <v>118</v>
      </c>
      <c r="F92" s="193" t="s">
        <v>119</v>
      </c>
      <c r="G92" s="194" t="s">
        <v>82</v>
      </c>
      <c r="H92" s="193" t="s">
        <v>114</v>
      </c>
      <c r="I92" s="191"/>
      <c r="J92" s="195">
        <v>0.05</v>
      </c>
      <c r="K92" s="195">
        <v>0.2</v>
      </c>
      <c r="L92" s="192">
        <v>2026</v>
      </c>
      <c r="M92" s="196">
        <v>0.95</v>
      </c>
      <c r="N92" s="236"/>
      <c r="O92" s="236"/>
      <c r="P92" s="236"/>
      <c r="Q92" s="235"/>
      <c r="R92" s="235"/>
      <c r="T92"/>
      <c r="U92"/>
    </row>
    <row r="93" spans="1:21" ht="63.75" hidden="1" x14ac:dyDescent="0.2">
      <c r="A93" s="191">
        <v>4</v>
      </c>
      <c r="B93" s="192" t="s">
        <v>78</v>
      </c>
      <c r="C93" s="192" t="s">
        <v>94</v>
      </c>
      <c r="D93" s="193" t="s">
        <v>135</v>
      </c>
      <c r="E93" s="193" t="s">
        <v>118</v>
      </c>
      <c r="F93" s="193" t="s">
        <v>119</v>
      </c>
      <c r="G93" s="194" t="s">
        <v>82</v>
      </c>
      <c r="H93" s="193" t="s">
        <v>114</v>
      </c>
      <c r="I93" s="191"/>
      <c r="J93" s="195">
        <v>0.05</v>
      </c>
      <c r="K93" s="195">
        <v>0.2</v>
      </c>
      <c r="L93" s="192">
        <v>2022</v>
      </c>
      <c r="M93" s="196">
        <v>0.95</v>
      </c>
      <c r="N93" s="236"/>
      <c r="O93" s="236"/>
      <c r="P93" s="236"/>
      <c r="Q93" s="235"/>
      <c r="R93" s="235"/>
      <c r="T93"/>
      <c r="U93"/>
    </row>
    <row r="94" spans="1:21" ht="63.75" x14ac:dyDescent="0.2">
      <c r="A94" s="191">
        <v>4</v>
      </c>
      <c r="B94" s="192" t="s">
        <v>78</v>
      </c>
      <c r="C94" s="192" t="s">
        <v>94</v>
      </c>
      <c r="D94" s="261" t="s">
        <v>135</v>
      </c>
      <c r="E94" s="193" t="s">
        <v>118</v>
      </c>
      <c r="F94" s="193" t="s">
        <v>119</v>
      </c>
      <c r="G94" s="194" t="s">
        <v>82</v>
      </c>
      <c r="H94" s="193" t="s">
        <v>114</v>
      </c>
      <c r="I94" s="191"/>
      <c r="J94" s="195">
        <v>0.05</v>
      </c>
      <c r="K94" s="195">
        <v>0.2</v>
      </c>
      <c r="L94" s="192">
        <v>2025</v>
      </c>
      <c r="M94" s="196">
        <v>0.95</v>
      </c>
      <c r="N94" s="257">
        <v>0.37189349497620161</v>
      </c>
      <c r="O94" s="236"/>
      <c r="P94" s="257">
        <f>+N94</f>
        <v>0.37189349497620161</v>
      </c>
      <c r="Q94" s="257">
        <f>+N94/M94</f>
        <v>0.39146683681705435</v>
      </c>
      <c r="R94" s="235"/>
      <c r="T94" s="88">
        <v>794</v>
      </c>
      <c r="U94" s="260" t="s">
        <v>145</v>
      </c>
    </row>
    <row r="95" spans="1:21" ht="63.75" hidden="1" x14ac:dyDescent="0.2">
      <c r="A95" s="191">
        <v>4</v>
      </c>
      <c r="B95" s="192" t="s">
        <v>78</v>
      </c>
      <c r="C95" s="192" t="s">
        <v>94</v>
      </c>
      <c r="D95" s="193" t="s">
        <v>135</v>
      </c>
      <c r="E95" s="193" t="s">
        <v>118</v>
      </c>
      <c r="F95" s="193" t="s">
        <v>119</v>
      </c>
      <c r="G95" s="194" t="s">
        <v>82</v>
      </c>
      <c r="H95" s="193" t="s">
        <v>114</v>
      </c>
      <c r="I95" s="191"/>
      <c r="J95" s="195">
        <v>0.05</v>
      </c>
      <c r="K95" s="195">
        <v>0.2</v>
      </c>
      <c r="L95" s="192">
        <v>2026</v>
      </c>
      <c r="M95" s="196">
        <v>0.95</v>
      </c>
      <c r="N95" s="236"/>
      <c r="O95" s="236"/>
      <c r="P95" s="236"/>
      <c r="Q95" s="235"/>
      <c r="R95" s="235"/>
      <c r="T95"/>
      <c r="U95"/>
    </row>
    <row r="96" spans="1:21" ht="76.5" hidden="1" x14ac:dyDescent="0.2">
      <c r="A96" s="191">
        <v>1</v>
      </c>
      <c r="B96" s="192" t="s">
        <v>93</v>
      </c>
      <c r="C96" s="192" t="s">
        <v>94</v>
      </c>
      <c r="D96" s="193" t="s">
        <v>48</v>
      </c>
      <c r="E96" s="193" t="s">
        <v>115</v>
      </c>
      <c r="F96" s="193" t="s">
        <v>116</v>
      </c>
      <c r="G96" s="194" t="s">
        <v>82</v>
      </c>
      <c r="H96" s="193" t="s">
        <v>114</v>
      </c>
      <c r="I96" s="191"/>
      <c r="J96" s="195">
        <v>0.15</v>
      </c>
      <c r="K96" s="195">
        <v>0.2</v>
      </c>
      <c r="L96" s="192">
        <v>2022</v>
      </c>
      <c r="M96" s="196">
        <v>0.95</v>
      </c>
      <c r="N96" s="196"/>
      <c r="O96" s="196"/>
      <c r="P96" s="196"/>
      <c r="Q96" s="196"/>
      <c r="R96" s="196"/>
      <c r="T96"/>
      <c r="U96"/>
    </row>
    <row r="97" spans="1:23" ht="76.5" x14ac:dyDescent="0.2">
      <c r="A97" s="191">
        <v>1</v>
      </c>
      <c r="B97" s="192" t="s">
        <v>93</v>
      </c>
      <c r="C97" s="192" t="s">
        <v>94</v>
      </c>
      <c r="D97" s="261" t="s">
        <v>48</v>
      </c>
      <c r="E97" s="193" t="s">
        <v>115</v>
      </c>
      <c r="F97" s="193" t="s">
        <v>116</v>
      </c>
      <c r="G97" s="194" t="s">
        <v>82</v>
      </c>
      <c r="H97" s="193" t="s">
        <v>114</v>
      </c>
      <c r="I97" s="191"/>
      <c r="J97" s="195">
        <v>0.15</v>
      </c>
      <c r="K97" s="195">
        <v>0.2</v>
      </c>
      <c r="L97" s="192">
        <v>2025</v>
      </c>
      <c r="M97" s="196">
        <v>0.95</v>
      </c>
      <c r="N97" s="266">
        <v>0.48</v>
      </c>
      <c r="O97" s="196"/>
      <c r="P97" s="257">
        <f>+N97</f>
        <v>0.48</v>
      </c>
      <c r="Q97" s="268">
        <f>+P97/M97</f>
        <v>0.50526315789473686</v>
      </c>
      <c r="R97" s="196"/>
      <c r="T97" s="88">
        <v>799</v>
      </c>
      <c r="U97" s="260" t="s">
        <v>145</v>
      </c>
    </row>
    <row r="98" spans="1:23" ht="76.5" hidden="1" x14ac:dyDescent="0.2">
      <c r="A98" s="191">
        <v>1</v>
      </c>
      <c r="B98" s="192" t="s">
        <v>93</v>
      </c>
      <c r="C98" s="192" t="s">
        <v>94</v>
      </c>
      <c r="D98" s="193" t="s">
        <v>48</v>
      </c>
      <c r="E98" s="193" t="s">
        <v>115</v>
      </c>
      <c r="F98" s="193" t="s">
        <v>116</v>
      </c>
      <c r="G98" s="194" t="s">
        <v>82</v>
      </c>
      <c r="H98" s="193" t="s">
        <v>114</v>
      </c>
      <c r="I98" s="191"/>
      <c r="J98" s="195">
        <v>0.15</v>
      </c>
      <c r="K98" s="195">
        <v>0.2</v>
      </c>
      <c r="L98" s="192">
        <v>2026</v>
      </c>
      <c r="M98" s="196">
        <v>0.95</v>
      </c>
      <c r="N98" s="196"/>
      <c r="O98" s="196"/>
      <c r="P98" s="196"/>
      <c r="Q98" s="196"/>
      <c r="R98" s="196"/>
      <c r="T98"/>
      <c r="U98"/>
    </row>
    <row r="99" spans="1:23" ht="76.5" hidden="1" x14ac:dyDescent="0.2">
      <c r="A99" s="206">
        <v>2</v>
      </c>
      <c r="B99" s="207" t="s">
        <v>93</v>
      </c>
      <c r="C99" s="207" t="s">
        <v>94</v>
      </c>
      <c r="D99" s="206" t="s">
        <v>50</v>
      </c>
      <c r="E99" s="206" t="s">
        <v>115</v>
      </c>
      <c r="F99" s="206" t="s">
        <v>116</v>
      </c>
      <c r="G99" s="207" t="s">
        <v>82</v>
      </c>
      <c r="H99" s="206" t="s">
        <v>114</v>
      </c>
      <c r="I99" s="206"/>
      <c r="J99" s="218">
        <v>0.05</v>
      </c>
      <c r="K99" s="218">
        <v>0.2</v>
      </c>
      <c r="L99" s="207">
        <v>2022</v>
      </c>
      <c r="M99" s="219">
        <v>0.95</v>
      </c>
      <c r="N99" s="219"/>
      <c r="O99" s="236"/>
      <c r="P99" s="236"/>
      <c r="Q99" s="235"/>
      <c r="R99" s="235"/>
      <c r="T99"/>
      <c r="U99"/>
    </row>
    <row r="100" spans="1:23" ht="76.5" x14ac:dyDescent="0.2">
      <c r="A100" s="206">
        <v>2</v>
      </c>
      <c r="B100" s="207" t="s">
        <v>93</v>
      </c>
      <c r="C100" s="207" t="s">
        <v>94</v>
      </c>
      <c r="D100" s="262" t="s">
        <v>50</v>
      </c>
      <c r="E100" s="206" t="s">
        <v>115</v>
      </c>
      <c r="F100" s="206" t="s">
        <v>116</v>
      </c>
      <c r="G100" s="207" t="s">
        <v>82</v>
      </c>
      <c r="H100" s="206" t="s">
        <v>114</v>
      </c>
      <c r="I100" s="206"/>
      <c r="J100" s="218">
        <v>0.05</v>
      </c>
      <c r="K100" s="218">
        <v>0.2</v>
      </c>
      <c r="L100" s="207">
        <v>2025</v>
      </c>
      <c r="M100" s="219">
        <v>0.95</v>
      </c>
      <c r="N100" s="266">
        <v>0.54</v>
      </c>
      <c r="O100" s="236"/>
      <c r="P100" s="257">
        <f>+N100</f>
        <v>0.54</v>
      </c>
      <c r="Q100" s="268">
        <f>+P100/M100</f>
        <v>0.56842105263157905</v>
      </c>
      <c r="R100" s="235"/>
      <c r="T100" s="88">
        <v>800</v>
      </c>
      <c r="U100" s="260" t="s">
        <v>145</v>
      </c>
    </row>
    <row r="101" spans="1:23" ht="76.5" hidden="1" x14ac:dyDescent="0.2">
      <c r="A101" s="206">
        <v>2</v>
      </c>
      <c r="B101" s="207" t="s">
        <v>93</v>
      </c>
      <c r="C101" s="207" t="s">
        <v>94</v>
      </c>
      <c r="D101" s="206" t="s">
        <v>50</v>
      </c>
      <c r="E101" s="206" t="s">
        <v>115</v>
      </c>
      <c r="F101" s="206" t="s">
        <v>116</v>
      </c>
      <c r="G101" s="207" t="s">
        <v>82</v>
      </c>
      <c r="H101" s="206" t="s">
        <v>114</v>
      </c>
      <c r="I101" s="206"/>
      <c r="J101" s="218">
        <v>0.05</v>
      </c>
      <c r="K101" s="218">
        <v>0.2</v>
      </c>
      <c r="L101" s="207">
        <v>2026</v>
      </c>
      <c r="M101" s="219">
        <v>0.95</v>
      </c>
      <c r="N101" s="219"/>
      <c r="O101" s="236"/>
      <c r="P101" s="236"/>
      <c r="Q101" s="235"/>
      <c r="R101" s="235"/>
      <c r="T101"/>
      <c r="U101"/>
    </row>
    <row r="102" spans="1:23" ht="76.5" hidden="1" x14ac:dyDescent="0.2">
      <c r="A102" s="191">
        <v>4</v>
      </c>
      <c r="B102" s="192" t="s">
        <v>93</v>
      </c>
      <c r="C102" s="192" t="s">
        <v>94</v>
      </c>
      <c r="D102" s="193" t="s">
        <v>52</v>
      </c>
      <c r="E102" s="193" t="s">
        <v>115</v>
      </c>
      <c r="F102" s="193" t="s">
        <v>116</v>
      </c>
      <c r="G102" s="194" t="s">
        <v>82</v>
      </c>
      <c r="H102" s="193" t="s">
        <v>114</v>
      </c>
      <c r="I102" s="191"/>
      <c r="J102" s="195">
        <v>0.05</v>
      </c>
      <c r="K102" s="195">
        <v>0.2</v>
      </c>
      <c r="L102" s="192">
        <v>2022</v>
      </c>
      <c r="M102" s="196">
        <v>0.95</v>
      </c>
      <c r="N102" s="236"/>
      <c r="O102" s="236"/>
      <c r="P102" s="236"/>
      <c r="Q102" s="235"/>
      <c r="R102" s="235"/>
      <c r="T102"/>
      <c r="U102"/>
    </row>
    <row r="103" spans="1:23" ht="76.5" x14ac:dyDescent="0.2">
      <c r="A103" s="191">
        <v>4</v>
      </c>
      <c r="B103" s="192" t="s">
        <v>93</v>
      </c>
      <c r="C103" s="192" t="s">
        <v>94</v>
      </c>
      <c r="D103" s="261" t="s">
        <v>52</v>
      </c>
      <c r="E103" s="193" t="s">
        <v>115</v>
      </c>
      <c r="F103" s="193" t="s">
        <v>116</v>
      </c>
      <c r="G103" s="194" t="s">
        <v>82</v>
      </c>
      <c r="H103" s="193" t="s">
        <v>114</v>
      </c>
      <c r="I103" s="191"/>
      <c r="J103" s="195">
        <v>0.05</v>
      </c>
      <c r="K103" s="195">
        <v>0.2</v>
      </c>
      <c r="L103" s="192">
        <v>2025</v>
      </c>
      <c r="M103" s="196">
        <v>0.95</v>
      </c>
      <c r="N103" s="267"/>
      <c r="O103" s="236"/>
      <c r="P103" s="257"/>
      <c r="Q103" s="265"/>
      <c r="R103" s="235"/>
      <c r="T103" s="88">
        <v>801</v>
      </c>
      <c r="U103" s="260" t="s">
        <v>145</v>
      </c>
    </row>
    <row r="104" spans="1:23" ht="76.5" hidden="1" x14ac:dyDescent="0.2">
      <c r="A104" s="191">
        <v>4</v>
      </c>
      <c r="B104" s="192" t="s">
        <v>93</v>
      </c>
      <c r="C104" s="192" t="s">
        <v>94</v>
      </c>
      <c r="D104" s="193" t="s">
        <v>52</v>
      </c>
      <c r="E104" s="193" t="s">
        <v>115</v>
      </c>
      <c r="F104" s="193" t="s">
        <v>116</v>
      </c>
      <c r="G104" s="194" t="s">
        <v>82</v>
      </c>
      <c r="H104" s="193" t="s">
        <v>114</v>
      </c>
      <c r="I104" s="191"/>
      <c r="J104" s="195">
        <v>0.05</v>
      </c>
      <c r="K104" s="195">
        <v>0.2</v>
      </c>
      <c r="L104" s="192">
        <v>2026</v>
      </c>
      <c r="M104" s="196">
        <v>0.95</v>
      </c>
      <c r="N104" s="236"/>
      <c r="O104" s="236"/>
      <c r="P104" s="236"/>
      <c r="Q104" s="235"/>
      <c r="R104" s="235"/>
      <c r="T104"/>
      <c r="U104"/>
    </row>
    <row r="105" spans="1:23" ht="63.75" hidden="1" x14ac:dyDescent="0.2">
      <c r="A105" s="206">
        <v>1</v>
      </c>
      <c r="B105" s="231" t="s">
        <v>86</v>
      </c>
      <c r="C105" s="207" t="s">
        <v>87</v>
      </c>
      <c r="D105" s="193" t="s">
        <v>54</v>
      </c>
      <c r="E105" s="193" t="s">
        <v>142</v>
      </c>
      <c r="F105" s="232" t="s">
        <v>143</v>
      </c>
      <c r="G105" s="63" t="s">
        <v>82</v>
      </c>
      <c r="H105" s="232" t="s">
        <v>144</v>
      </c>
      <c r="I105" s="207"/>
      <c r="J105" s="224" t="e">
        <v>#N/A</v>
      </c>
      <c r="K105" s="225">
        <v>0.2</v>
      </c>
      <c r="L105" s="207">
        <v>2022</v>
      </c>
      <c r="M105" s="218">
        <v>1</v>
      </c>
      <c r="N105" s="233"/>
      <c r="O105" s="233"/>
      <c r="P105" s="219"/>
      <c r="Q105" s="234"/>
      <c r="R105" s="235"/>
      <c r="T105"/>
      <c r="U105"/>
    </row>
    <row r="106" spans="1:23" ht="63.75" x14ac:dyDescent="0.2">
      <c r="A106" s="206">
        <v>1</v>
      </c>
      <c r="B106" s="231" t="s">
        <v>86</v>
      </c>
      <c r="C106" s="207" t="s">
        <v>87</v>
      </c>
      <c r="D106" s="193" t="s">
        <v>54</v>
      </c>
      <c r="E106" s="193" t="s">
        <v>142</v>
      </c>
      <c r="F106" s="232" t="s">
        <v>143</v>
      </c>
      <c r="G106" s="63" t="s">
        <v>82</v>
      </c>
      <c r="H106" s="232" t="s">
        <v>144</v>
      </c>
      <c r="I106" s="207"/>
      <c r="J106" s="225">
        <v>0.05</v>
      </c>
      <c r="K106" s="225">
        <v>0.2</v>
      </c>
      <c r="L106" s="207">
        <v>2025</v>
      </c>
      <c r="M106" s="218">
        <v>1</v>
      </c>
      <c r="N106" s="233">
        <v>3364492734</v>
      </c>
      <c r="O106" s="233">
        <v>8000000000</v>
      </c>
      <c r="P106" s="230">
        <f>N106/O106</f>
        <v>0.42056159175000002</v>
      </c>
      <c r="Q106" s="234">
        <f>+P106/M106</f>
        <v>0.42056159175000002</v>
      </c>
      <c r="R106" s="235"/>
      <c r="T106" s="88">
        <v>550</v>
      </c>
      <c r="W106" s="264"/>
    </row>
    <row r="107" spans="1:23" ht="63.75" hidden="1" x14ac:dyDescent="0.2">
      <c r="A107" s="206">
        <v>1</v>
      </c>
      <c r="B107" s="231" t="s">
        <v>86</v>
      </c>
      <c r="C107" s="207" t="s">
        <v>87</v>
      </c>
      <c r="D107" s="193" t="s">
        <v>54</v>
      </c>
      <c r="E107" s="193" t="s">
        <v>142</v>
      </c>
      <c r="F107" s="232" t="s">
        <v>143</v>
      </c>
      <c r="G107" s="63" t="s">
        <v>82</v>
      </c>
      <c r="H107" s="232" t="s">
        <v>144</v>
      </c>
      <c r="I107" s="207"/>
      <c r="J107" s="224" t="e">
        <v>#N/A</v>
      </c>
      <c r="K107" s="225">
        <v>0.2</v>
      </c>
      <c r="L107" s="207">
        <v>2026</v>
      </c>
      <c r="M107" s="218">
        <v>1</v>
      </c>
      <c r="N107" s="233"/>
      <c r="O107" s="233"/>
      <c r="P107" s="219"/>
      <c r="Q107" s="234"/>
      <c r="R107" s="235"/>
      <c r="T107"/>
      <c r="U107"/>
    </row>
    <row r="108" spans="1:23" ht="89.25" hidden="1" x14ac:dyDescent="0.2">
      <c r="A108" s="192">
        <v>1</v>
      </c>
      <c r="B108" s="192" t="s">
        <v>86</v>
      </c>
      <c r="C108" s="192" t="s">
        <v>94</v>
      </c>
      <c r="D108" s="191" t="s">
        <v>126</v>
      </c>
      <c r="E108" s="191" t="s">
        <v>127</v>
      </c>
      <c r="F108" s="191" t="s">
        <v>128</v>
      </c>
      <c r="G108" s="192" t="s">
        <v>113</v>
      </c>
      <c r="H108" s="191" t="s">
        <v>129</v>
      </c>
      <c r="I108" s="191" t="s">
        <v>130</v>
      </c>
      <c r="J108" s="195">
        <v>0.05</v>
      </c>
      <c r="K108" s="195">
        <v>0.2</v>
      </c>
      <c r="L108" s="192">
        <v>2022</v>
      </c>
      <c r="M108" s="195">
        <v>0.6</v>
      </c>
      <c r="N108" s="236"/>
      <c r="O108" s="236"/>
      <c r="P108" s="250"/>
      <c r="Q108" s="250"/>
      <c r="R108" s="235"/>
      <c r="T108"/>
      <c r="U108"/>
    </row>
    <row r="109" spans="1:23" ht="89.25" hidden="1" x14ac:dyDescent="0.2">
      <c r="A109" s="192">
        <v>1</v>
      </c>
      <c r="B109" s="192" t="s">
        <v>86</v>
      </c>
      <c r="C109" s="192" t="s">
        <v>94</v>
      </c>
      <c r="D109" s="191" t="s">
        <v>126</v>
      </c>
      <c r="E109" s="191" t="s">
        <v>127</v>
      </c>
      <c r="F109" s="191" t="s">
        <v>128</v>
      </c>
      <c r="G109" s="192" t="s">
        <v>113</v>
      </c>
      <c r="H109" s="191" t="s">
        <v>129</v>
      </c>
      <c r="I109" s="191" t="s">
        <v>130</v>
      </c>
      <c r="J109" s="195">
        <v>0.05</v>
      </c>
      <c r="K109" s="195">
        <v>0.2</v>
      </c>
      <c r="L109" s="192">
        <v>2023</v>
      </c>
      <c r="M109" s="195">
        <v>0.6</v>
      </c>
      <c r="N109" s="236"/>
      <c r="O109" s="236"/>
      <c r="P109" s="250"/>
      <c r="Q109" s="250"/>
      <c r="R109" s="235"/>
      <c r="T109"/>
      <c r="U109"/>
    </row>
    <row r="110" spans="1:23" ht="89.25" x14ac:dyDescent="0.2">
      <c r="A110" s="192">
        <v>1</v>
      </c>
      <c r="B110" s="192" t="s">
        <v>86</v>
      </c>
      <c r="C110" s="192" t="s">
        <v>94</v>
      </c>
      <c r="D110" s="191" t="s">
        <v>126</v>
      </c>
      <c r="E110" s="191" t="s">
        <v>127</v>
      </c>
      <c r="F110" s="191" t="s">
        <v>128</v>
      </c>
      <c r="G110" s="192" t="s">
        <v>113</v>
      </c>
      <c r="H110" s="191" t="s">
        <v>129</v>
      </c>
      <c r="I110" s="191" t="s">
        <v>130</v>
      </c>
      <c r="J110" s="195">
        <v>0.05</v>
      </c>
      <c r="K110" s="195">
        <v>0.2</v>
      </c>
      <c r="L110" s="192">
        <v>2025</v>
      </c>
      <c r="M110" s="195">
        <v>0.6</v>
      </c>
      <c r="N110" s="226">
        <v>68</v>
      </c>
      <c r="O110" s="226">
        <v>89</v>
      </c>
      <c r="P110" s="202">
        <f>+N110/O110</f>
        <v>0.7640449438202247</v>
      </c>
      <c r="Q110" s="202">
        <v>1</v>
      </c>
      <c r="R110" s="235"/>
      <c r="T110" s="88">
        <v>767</v>
      </c>
    </row>
    <row r="111" spans="1:23" ht="89.25" hidden="1" x14ac:dyDescent="0.2">
      <c r="A111" s="192">
        <v>1</v>
      </c>
      <c r="B111" s="192" t="s">
        <v>86</v>
      </c>
      <c r="C111" s="192" t="s">
        <v>94</v>
      </c>
      <c r="D111" s="191" t="s">
        <v>126</v>
      </c>
      <c r="E111" s="191" t="s">
        <v>127</v>
      </c>
      <c r="F111" s="191" t="s">
        <v>128</v>
      </c>
      <c r="G111" s="192" t="s">
        <v>113</v>
      </c>
      <c r="H111" s="191" t="s">
        <v>129</v>
      </c>
      <c r="I111" s="191" t="s">
        <v>130</v>
      </c>
      <c r="J111" s="195">
        <v>0.05</v>
      </c>
      <c r="K111" s="195">
        <v>0.2</v>
      </c>
      <c r="L111" s="192">
        <v>2026</v>
      </c>
      <c r="M111" s="195">
        <v>0.6</v>
      </c>
      <c r="N111" s="236"/>
      <c r="O111" s="236"/>
      <c r="P111" s="250"/>
      <c r="Q111" s="250"/>
      <c r="R111" s="235"/>
      <c r="T111"/>
      <c r="U111"/>
    </row>
    <row r="112" spans="1:23" x14ac:dyDescent="0.2">
      <c r="A112" s="1"/>
      <c r="B112" s="1"/>
      <c r="C112" s="209"/>
      <c r="D112" s="210"/>
      <c r="E112" s="1"/>
      <c r="F112" s="1"/>
      <c r="G112" s="1"/>
      <c r="H112" s="1"/>
      <c r="I112" s="1"/>
      <c r="J112" s="220"/>
      <c r="K112" s="220"/>
      <c r="L112" s="221"/>
      <c r="M112" s="221"/>
      <c r="N112" s="208"/>
      <c r="O112" s="208"/>
      <c r="P112" s="208"/>
      <c r="Q112" s="1"/>
      <c r="R112" s="1"/>
    </row>
    <row r="113" spans="1:18" x14ac:dyDescent="0.2">
      <c r="A113" s="1"/>
      <c r="B113" s="1"/>
      <c r="C113" s="209"/>
      <c r="D113" s="210"/>
      <c r="E113" s="1"/>
      <c r="F113" s="1"/>
      <c r="G113" s="1"/>
      <c r="H113" s="1"/>
      <c r="I113" s="1"/>
      <c r="J113" s="220"/>
      <c r="K113" s="220"/>
      <c r="L113" s="221"/>
      <c r="M113" s="221"/>
      <c r="N113" s="208"/>
      <c r="O113" s="208"/>
      <c r="P113" s="208"/>
      <c r="Q113" s="1"/>
      <c r="R113" s="1"/>
    </row>
    <row r="114" spans="1:18" x14ac:dyDescent="0.2">
      <c r="A114" s="1"/>
      <c r="B114" s="1"/>
      <c r="C114" s="209"/>
      <c r="D114" s="210"/>
      <c r="E114" s="1"/>
      <c r="F114" s="1"/>
      <c r="G114" s="1"/>
      <c r="H114" s="1"/>
      <c r="I114" s="1"/>
      <c r="J114" s="220"/>
      <c r="K114" s="220"/>
      <c r="L114" s="221"/>
      <c r="M114" s="221"/>
      <c r="N114" s="208"/>
      <c r="O114" s="208"/>
      <c r="P114" s="208"/>
      <c r="Q114" s="1"/>
      <c r="R114" s="1"/>
    </row>
    <row r="115" spans="1:18" x14ac:dyDescent="0.2">
      <c r="A115" s="1"/>
      <c r="B115" s="1"/>
      <c r="C115" s="209"/>
      <c r="D115" s="210"/>
      <c r="E115" s="1"/>
      <c r="F115" s="1"/>
      <c r="G115" s="1"/>
      <c r="H115" s="1"/>
      <c r="I115" s="1"/>
      <c r="J115" s="220"/>
      <c r="K115" s="220"/>
      <c r="L115" s="221"/>
      <c r="M115" s="221"/>
      <c r="N115" s="208"/>
      <c r="O115" s="208"/>
      <c r="P115" s="208"/>
      <c r="Q115" s="1"/>
      <c r="R115" s="1"/>
    </row>
    <row r="116" spans="1:18" x14ac:dyDescent="0.2">
      <c r="A116" s="1"/>
      <c r="B116" s="1"/>
      <c r="C116" s="209"/>
      <c r="D116" s="210"/>
      <c r="E116" s="1"/>
      <c r="F116" s="1"/>
      <c r="G116" s="1"/>
      <c r="H116" s="1"/>
      <c r="I116" s="1"/>
      <c r="J116" s="220"/>
      <c r="K116" s="220"/>
      <c r="L116" s="221"/>
      <c r="M116" s="221"/>
      <c r="N116" s="208"/>
      <c r="O116" s="208"/>
      <c r="P116" s="208"/>
      <c r="Q116" s="1"/>
      <c r="R116" s="1"/>
    </row>
    <row r="117" spans="1:18" x14ac:dyDescent="0.2">
      <c r="A117" s="1"/>
      <c r="B117" s="1"/>
      <c r="C117" s="209"/>
      <c r="D117" s="210"/>
      <c r="E117" s="1"/>
      <c r="F117" s="1"/>
      <c r="G117" s="1"/>
      <c r="H117" s="1"/>
      <c r="I117" s="1"/>
      <c r="J117" s="220"/>
      <c r="K117" s="220"/>
      <c r="L117" s="221"/>
      <c r="M117" s="221"/>
      <c r="N117" s="208"/>
      <c r="O117" s="208"/>
      <c r="P117" s="208"/>
      <c r="Q117" s="1"/>
      <c r="R117" s="1"/>
    </row>
    <row r="118" spans="1:18" x14ac:dyDescent="0.2">
      <c r="A118" s="1"/>
      <c r="B118" s="1"/>
      <c r="C118" s="209"/>
      <c r="D118" s="210"/>
      <c r="E118" s="1"/>
      <c r="F118" s="1"/>
      <c r="G118" s="1"/>
      <c r="H118" s="1"/>
      <c r="I118" s="1"/>
      <c r="J118" s="220"/>
      <c r="K118" s="220"/>
      <c r="L118" s="221"/>
      <c r="M118" s="221"/>
      <c r="N118" s="208"/>
      <c r="O118" s="208"/>
      <c r="P118" s="208"/>
      <c r="Q118" s="1"/>
      <c r="R118" s="1"/>
    </row>
    <row r="119" spans="1:18" x14ac:dyDescent="0.2">
      <c r="A119" s="1"/>
      <c r="B119" s="1"/>
      <c r="C119" s="209"/>
      <c r="D119" s="210"/>
      <c r="E119" s="1"/>
      <c r="F119" s="1"/>
      <c r="G119" s="1"/>
      <c r="H119" s="1"/>
      <c r="I119" s="1"/>
      <c r="J119" s="220"/>
      <c r="K119" s="220"/>
      <c r="L119" s="221"/>
      <c r="M119" s="221"/>
      <c r="N119" s="208"/>
      <c r="O119" s="208"/>
      <c r="P119" s="208"/>
      <c r="Q119" s="1"/>
      <c r="R119" s="1"/>
    </row>
    <row r="120" spans="1:18" x14ac:dyDescent="0.2">
      <c r="A120" s="1"/>
      <c r="B120" s="1"/>
      <c r="C120" s="209"/>
      <c r="D120" s="210"/>
      <c r="E120" s="1"/>
      <c r="F120" s="1"/>
      <c r="G120" s="1"/>
      <c r="H120" s="1"/>
      <c r="I120" s="1"/>
      <c r="J120" s="220"/>
      <c r="K120" s="220"/>
      <c r="L120" s="221"/>
      <c r="M120" s="221"/>
      <c r="N120" s="208"/>
      <c r="O120" s="208"/>
      <c r="P120" s="208"/>
      <c r="Q120" s="1"/>
      <c r="R120" s="1"/>
    </row>
    <row r="121" spans="1:18" x14ac:dyDescent="0.2">
      <c r="A121" s="1"/>
      <c r="B121" s="1"/>
      <c r="C121" s="209"/>
      <c r="D121" s="210"/>
      <c r="E121" s="1"/>
      <c r="F121" s="1"/>
      <c r="G121" s="1"/>
      <c r="H121" s="1"/>
      <c r="I121" s="1"/>
      <c r="J121" s="220"/>
      <c r="K121" s="220"/>
      <c r="L121" s="221"/>
      <c r="M121" s="221"/>
      <c r="N121" s="208"/>
      <c r="O121" s="208"/>
      <c r="P121" s="208"/>
      <c r="Q121" s="1"/>
      <c r="R121" s="1"/>
    </row>
    <row r="122" spans="1:18" x14ac:dyDescent="0.2">
      <c r="A122" s="1"/>
      <c r="B122" s="1"/>
      <c r="C122" s="209"/>
      <c r="D122" s="210"/>
      <c r="E122" s="1"/>
      <c r="F122" s="1"/>
      <c r="G122" s="1"/>
      <c r="H122" s="1"/>
      <c r="I122" s="1"/>
      <c r="J122" s="220"/>
      <c r="K122" s="220"/>
      <c r="L122" s="221"/>
      <c r="M122" s="221"/>
      <c r="N122" s="208"/>
      <c r="O122" s="208"/>
      <c r="P122" s="208"/>
      <c r="Q122" s="1"/>
      <c r="R122" s="1"/>
    </row>
    <row r="123" spans="1:18" x14ac:dyDescent="0.2">
      <c r="A123" s="1"/>
      <c r="B123" s="1"/>
      <c r="C123" s="209"/>
      <c r="D123" s="210"/>
      <c r="E123" s="1"/>
      <c r="F123" s="1"/>
      <c r="G123" s="1"/>
      <c r="H123" s="1"/>
      <c r="I123" s="1"/>
      <c r="J123" s="220"/>
      <c r="K123" s="220"/>
      <c r="L123" s="221"/>
      <c r="M123" s="221"/>
      <c r="N123" s="208"/>
      <c r="O123" s="208"/>
      <c r="P123" s="208"/>
      <c r="Q123" s="1"/>
      <c r="R123" s="1"/>
    </row>
    <row r="124" spans="1:18" x14ac:dyDescent="0.2">
      <c r="A124" s="1"/>
      <c r="B124" s="1"/>
      <c r="C124" s="209"/>
      <c r="D124" s="210"/>
      <c r="E124" s="1"/>
      <c r="F124" s="1"/>
      <c r="G124" s="1"/>
      <c r="H124" s="1"/>
      <c r="I124" s="1"/>
      <c r="J124" s="220"/>
      <c r="K124" s="220"/>
      <c r="L124" s="221"/>
      <c r="M124" s="221"/>
      <c r="N124" s="208"/>
      <c r="O124" s="208"/>
      <c r="P124" s="208"/>
      <c r="Q124" s="1"/>
      <c r="R124" s="1"/>
    </row>
    <row r="125" spans="1:18" x14ac:dyDescent="0.2">
      <c r="A125" s="1"/>
      <c r="B125" s="1"/>
      <c r="C125" s="209"/>
      <c r="D125" s="210"/>
      <c r="E125" s="1"/>
      <c r="F125" s="1"/>
      <c r="G125" s="1"/>
      <c r="H125" s="1"/>
      <c r="I125" s="1"/>
      <c r="J125" s="220"/>
      <c r="K125" s="220"/>
      <c r="L125" s="221"/>
      <c r="M125" s="221"/>
      <c r="N125" s="208"/>
      <c r="O125" s="208"/>
      <c r="P125" s="208"/>
      <c r="Q125" s="1"/>
      <c r="R125" s="1"/>
    </row>
    <row r="126" spans="1:18" x14ac:dyDescent="0.2">
      <c r="A126" s="1"/>
      <c r="B126" s="1"/>
      <c r="C126" s="209"/>
      <c r="D126" s="210"/>
      <c r="E126" s="1"/>
      <c r="F126" s="1"/>
      <c r="G126" s="1"/>
      <c r="H126" s="1"/>
      <c r="I126" s="1"/>
      <c r="J126" s="220"/>
      <c r="K126" s="220"/>
      <c r="L126" s="221"/>
      <c r="M126" s="221"/>
      <c r="N126" s="208"/>
      <c r="O126" s="208"/>
      <c r="P126" s="208"/>
      <c r="Q126" s="1"/>
      <c r="R126" s="1"/>
    </row>
    <row r="127" spans="1:18" x14ac:dyDescent="0.2">
      <c r="A127" s="1"/>
      <c r="B127" s="1"/>
      <c r="C127" s="209"/>
      <c r="D127" s="210"/>
      <c r="E127" s="1"/>
      <c r="F127" s="1"/>
      <c r="G127" s="1"/>
      <c r="H127" s="1"/>
      <c r="I127" s="1"/>
      <c r="J127" s="220"/>
      <c r="K127" s="220"/>
      <c r="L127" s="221"/>
      <c r="M127" s="221"/>
      <c r="N127" s="208"/>
      <c r="O127" s="208"/>
      <c r="P127" s="208"/>
      <c r="Q127" s="1"/>
      <c r="R127" s="1"/>
    </row>
    <row r="128" spans="1:18" x14ac:dyDescent="0.2">
      <c r="A128" s="1"/>
      <c r="B128" s="1"/>
      <c r="C128" s="209"/>
      <c r="D128" s="210"/>
      <c r="E128" s="1"/>
      <c r="F128" s="1"/>
      <c r="G128" s="1"/>
      <c r="H128" s="1"/>
      <c r="I128" s="1"/>
      <c r="J128" s="220"/>
      <c r="K128" s="220"/>
      <c r="L128" s="221"/>
      <c r="M128" s="221"/>
      <c r="N128" s="208"/>
      <c r="O128" s="208"/>
      <c r="P128" s="208"/>
      <c r="Q128" s="1"/>
      <c r="R128" s="1"/>
    </row>
    <row r="129" spans="1:18" x14ac:dyDescent="0.2">
      <c r="A129" s="1"/>
      <c r="B129" s="1"/>
      <c r="C129" s="209"/>
      <c r="D129" s="210"/>
      <c r="E129" s="1"/>
      <c r="F129" s="1"/>
      <c r="G129" s="1"/>
      <c r="H129" s="1"/>
      <c r="I129" s="1"/>
      <c r="J129" s="220"/>
      <c r="K129" s="220"/>
      <c r="L129" s="221"/>
      <c r="M129" s="221"/>
      <c r="N129" s="208"/>
      <c r="O129" s="208"/>
      <c r="P129" s="208"/>
      <c r="Q129" s="1"/>
      <c r="R129" s="1"/>
    </row>
    <row r="130" spans="1:18" x14ac:dyDescent="0.2">
      <c r="A130" s="1"/>
      <c r="B130" s="1"/>
      <c r="C130" s="209"/>
      <c r="D130" s="210"/>
      <c r="E130" s="1"/>
      <c r="F130" s="1"/>
      <c r="G130" s="1"/>
      <c r="H130" s="1"/>
      <c r="I130" s="1"/>
      <c r="J130" s="220"/>
      <c r="K130" s="220"/>
      <c r="L130" s="221"/>
      <c r="M130" s="221"/>
      <c r="N130" s="208"/>
      <c r="O130" s="208"/>
      <c r="P130" s="208"/>
      <c r="Q130" s="1"/>
      <c r="R130" s="1"/>
    </row>
    <row r="131" spans="1:18" x14ac:dyDescent="0.2">
      <c r="A131" s="1"/>
      <c r="B131" s="1"/>
      <c r="C131" s="209"/>
      <c r="D131" s="210"/>
      <c r="E131" s="1"/>
      <c r="F131" s="1"/>
      <c r="G131" s="1"/>
      <c r="H131" s="1"/>
      <c r="I131" s="1"/>
      <c r="J131" s="220"/>
      <c r="K131" s="220"/>
      <c r="L131" s="221"/>
      <c r="M131" s="221"/>
      <c r="N131" s="208"/>
      <c r="O131" s="208"/>
      <c r="P131" s="208"/>
      <c r="Q131" s="1"/>
      <c r="R131" s="1"/>
    </row>
    <row r="132" spans="1:18" x14ac:dyDescent="0.2">
      <c r="A132" s="1"/>
      <c r="B132" s="1"/>
      <c r="C132" s="209"/>
      <c r="D132" s="210"/>
      <c r="E132" s="1"/>
      <c r="F132" s="1"/>
      <c r="G132" s="1"/>
      <c r="H132" s="1"/>
      <c r="I132" s="1"/>
      <c r="J132" s="220"/>
      <c r="K132" s="220"/>
      <c r="L132" s="221"/>
      <c r="M132" s="221"/>
      <c r="N132" s="208"/>
      <c r="O132" s="208"/>
      <c r="P132" s="208"/>
      <c r="Q132" s="1"/>
      <c r="R132" s="1"/>
    </row>
    <row r="133" spans="1:18" x14ac:dyDescent="0.2">
      <c r="A133" s="1"/>
      <c r="B133" s="1"/>
      <c r="C133" s="209"/>
      <c r="D133" s="210"/>
      <c r="E133" s="1"/>
      <c r="F133" s="1"/>
      <c r="G133" s="1"/>
      <c r="H133" s="1"/>
      <c r="I133" s="1"/>
      <c r="J133" s="220"/>
      <c r="K133" s="220"/>
      <c r="L133" s="221"/>
      <c r="M133" s="221"/>
      <c r="N133" s="208"/>
      <c r="O133" s="208"/>
      <c r="P133" s="208"/>
      <c r="Q133" s="1"/>
      <c r="R133" s="1"/>
    </row>
    <row r="134" spans="1:18" x14ac:dyDescent="0.2">
      <c r="A134" s="1"/>
      <c r="B134" s="1"/>
      <c r="C134" s="209"/>
      <c r="D134" s="210"/>
      <c r="E134" s="1"/>
      <c r="F134" s="1"/>
      <c r="G134" s="1"/>
      <c r="H134" s="1"/>
      <c r="I134" s="1"/>
      <c r="J134" s="220"/>
      <c r="K134" s="220"/>
      <c r="L134" s="221"/>
      <c r="M134" s="221"/>
      <c r="N134" s="208"/>
      <c r="O134" s="208"/>
      <c r="P134" s="208"/>
      <c r="Q134" s="1"/>
      <c r="R134" s="1"/>
    </row>
    <row r="135" spans="1:18" x14ac:dyDescent="0.2">
      <c r="A135" s="1"/>
      <c r="B135" s="1"/>
      <c r="C135" s="209"/>
      <c r="D135" s="210"/>
      <c r="E135" s="1"/>
      <c r="F135" s="1"/>
      <c r="G135" s="1"/>
      <c r="H135" s="1"/>
      <c r="I135" s="1"/>
      <c r="J135" s="220"/>
      <c r="K135" s="220"/>
      <c r="L135" s="221"/>
      <c r="M135" s="221"/>
      <c r="N135" s="208"/>
      <c r="O135" s="208"/>
      <c r="P135" s="208"/>
      <c r="Q135" s="1"/>
      <c r="R135" s="1"/>
    </row>
    <row r="136" spans="1:18" x14ac:dyDescent="0.2">
      <c r="A136" s="1"/>
      <c r="B136" s="1"/>
      <c r="C136" s="209"/>
      <c r="D136" s="210"/>
      <c r="E136" s="1"/>
      <c r="F136" s="1"/>
      <c r="G136" s="1"/>
      <c r="H136" s="1"/>
      <c r="I136" s="1"/>
      <c r="J136" s="220"/>
      <c r="K136" s="220"/>
      <c r="L136" s="221"/>
      <c r="M136" s="221"/>
      <c r="N136" s="208"/>
      <c r="O136" s="208"/>
      <c r="P136" s="208"/>
      <c r="Q136" s="1"/>
      <c r="R136" s="1"/>
    </row>
    <row r="137" spans="1:18" x14ac:dyDescent="0.2">
      <c r="A137" s="1"/>
      <c r="B137" s="1"/>
      <c r="C137" s="209"/>
      <c r="D137" s="210"/>
      <c r="E137" s="1"/>
      <c r="F137" s="1"/>
      <c r="G137" s="1"/>
      <c r="H137" s="1"/>
      <c r="I137" s="1"/>
      <c r="J137" s="220"/>
      <c r="K137" s="220"/>
      <c r="L137" s="221"/>
      <c r="M137" s="221"/>
      <c r="N137" s="208"/>
      <c r="O137" s="208"/>
      <c r="P137" s="208"/>
      <c r="Q137" s="1"/>
      <c r="R137" s="1"/>
    </row>
    <row r="138" spans="1:18" x14ac:dyDescent="0.2">
      <c r="A138" s="1"/>
      <c r="B138" s="1"/>
      <c r="C138" s="209"/>
      <c r="D138" s="210"/>
      <c r="E138" s="1"/>
      <c r="F138" s="1"/>
      <c r="G138" s="1"/>
      <c r="H138" s="1"/>
      <c r="I138" s="1"/>
      <c r="J138" s="220"/>
      <c r="K138" s="220"/>
      <c r="L138" s="221"/>
      <c r="M138" s="221"/>
      <c r="N138" s="208"/>
      <c r="O138" s="208"/>
      <c r="P138" s="208"/>
      <c r="Q138" s="1"/>
      <c r="R138" s="1"/>
    </row>
    <row r="139" spans="1:18" x14ac:dyDescent="0.2">
      <c r="A139" s="1"/>
      <c r="B139" s="1"/>
      <c r="C139" s="209"/>
      <c r="D139" s="210"/>
      <c r="E139" s="1"/>
      <c r="F139" s="1"/>
      <c r="G139" s="1"/>
      <c r="H139" s="1"/>
      <c r="I139" s="1"/>
      <c r="J139" s="220"/>
      <c r="K139" s="220"/>
      <c r="L139" s="221"/>
      <c r="M139" s="221"/>
      <c r="N139" s="208"/>
      <c r="O139" s="208"/>
      <c r="P139" s="208"/>
      <c r="Q139" s="1"/>
      <c r="R139" s="1"/>
    </row>
    <row r="140" spans="1:18" x14ac:dyDescent="0.2">
      <c r="A140" s="1"/>
      <c r="B140" s="1"/>
      <c r="C140" s="209"/>
      <c r="D140" s="210"/>
      <c r="E140" s="1"/>
      <c r="F140" s="1"/>
      <c r="G140" s="1"/>
      <c r="H140" s="1"/>
      <c r="I140" s="1"/>
      <c r="J140" s="220"/>
      <c r="K140" s="220"/>
      <c r="L140" s="221"/>
      <c r="M140" s="221"/>
      <c r="N140" s="208"/>
      <c r="O140" s="208"/>
      <c r="P140" s="208"/>
      <c r="Q140" s="1"/>
      <c r="R140" s="1"/>
    </row>
    <row r="141" spans="1:18" x14ac:dyDescent="0.2">
      <c r="A141" s="1"/>
      <c r="B141" s="1"/>
      <c r="C141" s="209"/>
      <c r="D141" s="210"/>
      <c r="E141" s="1"/>
      <c r="F141" s="1"/>
      <c r="G141" s="1"/>
      <c r="H141" s="1"/>
      <c r="I141" s="1"/>
      <c r="J141" s="220"/>
      <c r="K141" s="220"/>
      <c r="L141" s="221"/>
      <c r="M141" s="221"/>
      <c r="N141" s="208"/>
      <c r="O141" s="208"/>
      <c r="P141" s="208"/>
      <c r="Q141" s="1"/>
      <c r="R141" s="1"/>
    </row>
    <row r="142" spans="1:18" x14ac:dyDescent="0.2">
      <c r="A142" s="1"/>
      <c r="B142" s="1"/>
      <c r="C142" s="209"/>
      <c r="D142" s="210"/>
      <c r="E142" s="1"/>
      <c r="F142" s="1"/>
      <c r="G142" s="1"/>
      <c r="H142" s="1"/>
      <c r="I142" s="1"/>
      <c r="J142" s="220"/>
      <c r="K142" s="220"/>
      <c r="L142" s="221"/>
      <c r="M142" s="221"/>
      <c r="N142" s="208"/>
      <c r="O142" s="208"/>
      <c r="P142" s="208"/>
      <c r="Q142" s="1"/>
      <c r="R142" s="1"/>
    </row>
    <row r="143" spans="1:18" x14ac:dyDescent="0.2">
      <c r="A143" s="1"/>
      <c r="B143" s="1"/>
      <c r="C143" s="209"/>
      <c r="D143" s="210"/>
      <c r="E143" s="1"/>
      <c r="F143" s="1"/>
      <c r="G143" s="1"/>
      <c r="H143" s="1"/>
      <c r="I143" s="1"/>
      <c r="J143" s="220"/>
      <c r="K143" s="220"/>
      <c r="L143" s="221"/>
      <c r="M143" s="221"/>
      <c r="N143" s="208"/>
      <c r="O143" s="208"/>
      <c r="P143" s="208"/>
      <c r="Q143" s="1"/>
      <c r="R143" s="1"/>
    </row>
    <row r="144" spans="1:18" x14ac:dyDescent="0.2">
      <c r="A144" s="1"/>
      <c r="B144" s="1"/>
      <c r="C144" s="209"/>
      <c r="D144" s="210"/>
      <c r="E144" s="1"/>
      <c r="F144" s="1"/>
      <c r="G144" s="1"/>
      <c r="H144" s="1"/>
      <c r="I144" s="1"/>
      <c r="J144" s="220"/>
      <c r="K144" s="220"/>
      <c r="L144" s="221"/>
      <c r="M144" s="221"/>
      <c r="N144" s="208"/>
      <c r="O144" s="208"/>
      <c r="P144" s="208"/>
      <c r="Q144" s="1"/>
      <c r="R144" s="1"/>
    </row>
    <row r="145" spans="1:18" x14ac:dyDescent="0.2">
      <c r="A145" s="1"/>
      <c r="B145" s="1"/>
      <c r="C145" s="209"/>
      <c r="D145" s="210"/>
      <c r="E145" s="1"/>
      <c r="F145" s="1"/>
      <c r="G145" s="1"/>
      <c r="H145" s="1"/>
      <c r="I145" s="1"/>
      <c r="J145" s="220"/>
      <c r="K145" s="220"/>
      <c r="L145" s="221"/>
      <c r="M145" s="221"/>
      <c r="N145" s="208"/>
      <c r="O145" s="208"/>
      <c r="P145" s="208"/>
      <c r="Q145" s="1"/>
      <c r="R145" s="1"/>
    </row>
    <row r="146" spans="1:18" x14ac:dyDescent="0.2">
      <c r="A146" s="1"/>
      <c r="B146" s="1"/>
      <c r="C146" s="209"/>
      <c r="D146" s="210"/>
      <c r="E146" s="1"/>
      <c r="F146" s="1"/>
      <c r="G146" s="1"/>
      <c r="H146" s="1"/>
      <c r="I146" s="1"/>
      <c r="J146" s="220"/>
      <c r="K146" s="220"/>
      <c r="L146" s="221"/>
      <c r="M146" s="221"/>
      <c r="N146" s="208"/>
      <c r="O146" s="208"/>
      <c r="P146" s="208"/>
      <c r="Q146" s="1"/>
      <c r="R146" s="1"/>
    </row>
    <row r="147" spans="1:18" x14ac:dyDescent="0.2">
      <c r="A147" s="1"/>
      <c r="B147" s="1"/>
      <c r="C147" s="209"/>
      <c r="D147" s="210"/>
      <c r="E147" s="1"/>
      <c r="F147" s="1"/>
      <c r="G147" s="1"/>
      <c r="H147" s="1"/>
      <c r="I147" s="1"/>
      <c r="J147" s="220"/>
      <c r="K147" s="220"/>
      <c r="L147" s="221"/>
      <c r="M147" s="221"/>
      <c r="N147" s="208"/>
      <c r="O147" s="208"/>
      <c r="P147" s="208"/>
      <c r="Q147" s="1"/>
      <c r="R147" s="1"/>
    </row>
    <row r="148" spans="1:18" x14ac:dyDescent="0.2">
      <c r="A148" s="1"/>
      <c r="B148" s="1"/>
      <c r="C148" s="209"/>
      <c r="D148" s="210"/>
      <c r="E148" s="1"/>
      <c r="F148" s="1"/>
      <c r="G148" s="1"/>
      <c r="H148" s="1"/>
      <c r="I148" s="1"/>
      <c r="J148" s="220"/>
      <c r="K148" s="220"/>
      <c r="L148" s="221"/>
      <c r="M148" s="221"/>
      <c r="N148" s="208"/>
      <c r="O148" s="208"/>
      <c r="P148" s="208"/>
      <c r="Q148" s="1"/>
      <c r="R148" s="1"/>
    </row>
    <row r="149" spans="1:18" x14ac:dyDescent="0.2">
      <c r="A149" s="1"/>
      <c r="B149" s="1"/>
      <c r="C149" s="209"/>
      <c r="D149" s="210"/>
      <c r="E149" s="1"/>
      <c r="F149" s="1"/>
      <c r="G149" s="1"/>
      <c r="H149" s="1"/>
      <c r="I149" s="1"/>
      <c r="J149" s="220"/>
      <c r="K149" s="220"/>
      <c r="L149" s="221"/>
      <c r="M149" s="221"/>
      <c r="N149" s="208"/>
      <c r="O149" s="208"/>
      <c r="P149" s="208"/>
      <c r="Q149" s="1"/>
      <c r="R149" s="1"/>
    </row>
    <row r="150" spans="1:18" x14ac:dyDescent="0.2">
      <c r="A150" s="1"/>
      <c r="B150" s="1"/>
      <c r="C150" s="209"/>
      <c r="D150" s="210"/>
      <c r="E150" s="1"/>
      <c r="F150" s="1"/>
      <c r="G150" s="1"/>
      <c r="H150" s="1"/>
      <c r="I150" s="1"/>
      <c r="J150" s="220"/>
      <c r="K150" s="220"/>
      <c r="L150" s="221"/>
      <c r="M150" s="221"/>
      <c r="N150" s="208"/>
      <c r="O150" s="208"/>
      <c r="P150" s="208"/>
      <c r="Q150" s="1"/>
      <c r="R150" s="1"/>
    </row>
    <row r="151" spans="1:18" x14ac:dyDescent="0.2">
      <c r="A151" s="1"/>
      <c r="B151" s="1"/>
      <c r="C151" s="209"/>
      <c r="D151" s="210"/>
      <c r="E151" s="1"/>
      <c r="F151" s="1"/>
      <c r="G151" s="1"/>
      <c r="H151" s="1"/>
      <c r="I151" s="1"/>
      <c r="J151" s="220"/>
      <c r="K151" s="220"/>
      <c r="L151" s="221"/>
      <c r="M151" s="221"/>
      <c r="N151" s="208"/>
      <c r="O151" s="208"/>
      <c r="P151" s="208"/>
      <c r="Q151" s="1"/>
      <c r="R151" s="1"/>
    </row>
    <row r="152" spans="1:18" x14ac:dyDescent="0.2">
      <c r="A152" s="1"/>
      <c r="B152" s="1"/>
      <c r="C152" s="209"/>
      <c r="D152" s="210"/>
      <c r="E152" s="1"/>
      <c r="F152" s="1"/>
      <c r="G152" s="1"/>
      <c r="H152" s="1"/>
      <c r="I152" s="1"/>
      <c r="J152" s="220"/>
      <c r="K152" s="220"/>
      <c r="L152" s="221"/>
      <c r="M152" s="221"/>
      <c r="N152" s="208"/>
      <c r="O152" s="208"/>
      <c r="P152" s="208"/>
      <c r="Q152" s="1"/>
      <c r="R152" s="1"/>
    </row>
    <row r="153" spans="1:18" x14ac:dyDescent="0.2">
      <c r="A153" s="1"/>
      <c r="B153" s="1"/>
      <c r="C153" s="209"/>
      <c r="D153" s="210"/>
      <c r="E153" s="1"/>
      <c r="F153" s="1"/>
      <c r="G153" s="1"/>
      <c r="H153" s="1"/>
      <c r="I153" s="1"/>
      <c r="J153" s="220"/>
      <c r="K153" s="220"/>
      <c r="L153" s="221"/>
      <c r="M153" s="221"/>
      <c r="N153" s="208"/>
      <c r="O153" s="208"/>
      <c r="P153" s="208"/>
      <c r="Q153" s="1"/>
      <c r="R153" s="1"/>
    </row>
    <row r="154" spans="1:18" x14ac:dyDescent="0.2">
      <c r="A154" s="1"/>
      <c r="B154" s="1"/>
      <c r="C154" s="209"/>
      <c r="D154" s="210"/>
      <c r="E154" s="1"/>
      <c r="F154" s="1"/>
      <c r="G154" s="1"/>
      <c r="H154" s="1"/>
      <c r="I154" s="1"/>
      <c r="J154" s="220"/>
      <c r="K154" s="220"/>
      <c r="L154" s="221"/>
      <c r="M154" s="221"/>
      <c r="N154" s="208"/>
      <c r="O154" s="208"/>
      <c r="P154" s="208"/>
      <c r="Q154" s="1"/>
      <c r="R154" s="1"/>
    </row>
    <row r="155" spans="1:18" x14ac:dyDescent="0.2">
      <c r="A155" s="1"/>
      <c r="B155" s="1"/>
      <c r="C155" s="209"/>
      <c r="D155" s="210"/>
      <c r="E155" s="1"/>
      <c r="F155" s="1"/>
      <c r="G155" s="1"/>
      <c r="H155" s="1"/>
      <c r="I155" s="1"/>
      <c r="J155" s="220"/>
      <c r="K155" s="220"/>
      <c r="L155" s="221"/>
      <c r="M155" s="221"/>
      <c r="N155" s="208"/>
      <c r="O155" s="208"/>
      <c r="P155" s="208"/>
      <c r="Q155" s="1"/>
      <c r="R155" s="1"/>
    </row>
    <row r="156" spans="1:18" x14ac:dyDescent="0.2">
      <c r="A156" s="1"/>
      <c r="B156" s="1"/>
      <c r="C156" s="209"/>
      <c r="D156" s="210"/>
      <c r="E156" s="1"/>
      <c r="F156" s="1"/>
      <c r="G156" s="1"/>
      <c r="H156" s="1"/>
      <c r="I156" s="1"/>
      <c r="J156" s="220"/>
      <c r="K156" s="220"/>
      <c r="L156" s="221"/>
      <c r="M156" s="221"/>
      <c r="N156" s="208"/>
      <c r="O156" s="208"/>
      <c r="P156" s="208"/>
      <c r="Q156" s="1"/>
      <c r="R156" s="1"/>
    </row>
    <row r="157" spans="1:18" x14ac:dyDescent="0.2">
      <c r="A157" s="1"/>
      <c r="B157" s="1"/>
      <c r="C157" s="209"/>
      <c r="D157" s="210"/>
      <c r="E157" s="1"/>
      <c r="F157" s="1"/>
      <c r="G157" s="1"/>
      <c r="H157" s="1"/>
      <c r="I157" s="1"/>
      <c r="J157" s="220"/>
      <c r="K157" s="220"/>
      <c r="L157" s="221"/>
      <c r="M157" s="221"/>
      <c r="N157" s="208"/>
      <c r="O157" s="208"/>
      <c r="P157" s="208"/>
      <c r="Q157" s="1"/>
      <c r="R157" s="1"/>
    </row>
    <row r="158" spans="1:18" x14ac:dyDescent="0.2">
      <c r="A158" s="1"/>
      <c r="B158" s="1"/>
      <c r="C158" s="209"/>
      <c r="D158" s="210"/>
      <c r="E158" s="1"/>
      <c r="F158" s="1"/>
      <c r="G158" s="1"/>
      <c r="H158" s="1"/>
      <c r="I158" s="1"/>
      <c r="J158" s="220"/>
      <c r="K158" s="220"/>
      <c r="L158" s="221"/>
      <c r="M158" s="221"/>
      <c r="N158" s="208"/>
      <c r="O158" s="208"/>
      <c r="P158" s="208"/>
      <c r="Q158" s="1"/>
      <c r="R158" s="1"/>
    </row>
    <row r="159" spans="1:18" x14ac:dyDescent="0.2">
      <c r="A159" s="1"/>
      <c r="B159" s="1"/>
      <c r="C159" s="209"/>
      <c r="D159" s="210"/>
      <c r="E159" s="1"/>
      <c r="F159" s="1"/>
      <c r="G159" s="1"/>
      <c r="H159" s="1"/>
      <c r="I159" s="1"/>
      <c r="J159" s="220"/>
      <c r="K159" s="220"/>
      <c r="L159" s="221"/>
      <c r="M159" s="221"/>
      <c r="N159" s="208"/>
      <c r="O159" s="208"/>
      <c r="P159" s="208"/>
      <c r="Q159" s="1"/>
      <c r="R159" s="1"/>
    </row>
    <row r="160" spans="1:18" x14ac:dyDescent="0.2">
      <c r="A160" s="1"/>
      <c r="B160" s="1"/>
      <c r="C160" s="209"/>
      <c r="D160" s="210"/>
      <c r="E160" s="1"/>
      <c r="F160" s="1"/>
      <c r="G160" s="1"/>
      <c r="H160" s="1"/>
      <c r="I160" s="1"/>
      <c r="J160" s="220"/>
      <c r="K160" s="220"/>
      <c r="L160" s="221"/>
      <c r="M160" s="221"/>
      <c r="N160" s="208"/>
      <c r="O160" s="208"/>
      <c r="P160" s="208"/>
      <c r="Q160" s="1"/>
      <c r="R160" s="1"/>
    </row>
    <row r="161" spans="1:18" x14ac:dyDescent="0.2">
      <c r="A161" s="1"/>
      <c r="B161" s="1"/>
      <c r="C161" s="209"/>
      <c r="D161" s="210"/>
      <c r="E161" s="1"/>
      <c r="F161" s="1"/>
      <c r="G161" s="1"/>
      <c r="H161" s="1"/>
      <c r="I161" s="1"/>
      <c r="J161" s="220"/>
      <c r="K161" s="220"/>
      <c r="L161" s="221"/>
      <c r="M161" s="221"/>
      <c r="N161" s="208"/>
      <c r="O161" s="208"/>
      <c r="P161" s="208"/>
      <c r="Q161" s="1"/>
      <c r="R161" s="1"/>
    </row>
    <row r="162" spans="1:18" x14ac:dyDescent="0.2">
      <c r="A162" s="1"/>
      <c r="B162" s="1"/>
      <c r="C162" s="209"/>
      <c r="D162" s="210"/>
      <c r="E162" s="1"/>
      <c r="F162" s="1"/>
      <c r="G162" s="1"/>
      <c r="H162" s="1"/>
      <c r="I162" s="1"/>
      <c r="J162" s="220"/>
      <c r="K162" s="220"/>
      <c r="L162" s="221"/>
      <c r="M162" s="221"/>
      <c r="N162" s="208"/>
      <c r="O162" s="208"/>
      <c r="P162" s="208"/>
      <c r="Q162" s="1"/>
      <c r="R162" s="1"/>
    </row>
    <row r="163" spans="1:18" x14ac:dyDescent="0.2">
      <c r="A163" s="1"/>
      <c r="B163" s="1"/>
      <c r="C163" s="209"/>
      <c r="D163" s="210"/>
      <c r="E163" s="1"/>
      <c r="F163" s="1"/>
      <c r="G163" s="1"/>
      <c r="H163" s="1"/>
      <c r="I163" s="1"/>
      <c r="J163" s="220"/>
      <c r="K163" s="220"/>
      <c r="L163" s="221"/>
      <c r="M163" s="221"/>
      <c r="N163" s="208"/>
      <c r="O163" s="208"/>
      <c r="P163" s="208"/>
      <c r="Q163" s="1"/>
      <c r="R163" s="1"/>
    </row>
    <row r="164" spans="1:18" x14ac:dyDescent="0.2">
      <c r="A164" s="1"/>
      <c r="B164" s="1"/>
      <c r="C164" s="209"/>
      <c r="D164" s="210"/>
      <c r="E164" s="1"/>
      <c r="F164" s="1"/>
      <c r="G164" s="1"/>
      <c r="H164" s="1"/>
      <c r="I164" s="1"/>
      <c r="J164" s="220"/>
      <c r="K164" s="220"/>
      <c r="L164" s="221"/>
      <c r="M164" s="221"/>
      <c r="N164" s="208"/>
      <c r="O164" s="208"/>
      <c r="P164" s="208"/>
      <c r="Q164" s="1"/>
      <c r="R164" s="1"/>
    </row>
    <row r="165" spans="1:18" x14ac:dyDescent="0.2">
      <c r="A165" s="1"/>
      <c r="B165" s="1"/>
      <c r="C165" s="209"/>
      <c r="D165" s="210"/>
      <c r="E165" s="1"/>
      <c r="F165" s="1"/>
      <c r="G165" s="1"/>
      <c r="H165" s="1"/>
      <c r="I165" s="1"/>
      <c r="J165" s="220"/>
      <c r="K165" s="220"/>
      <c r="L165" s="221"/>
      <c r="M165" s="221"/>
      <c r="N165" s="208"/>
      <c r="O165" s="208"/>
      <c r="P165" s="208"/>
      <c r="Q165" s="1"/>
      <c r="R165" s="1"/>
    </row>
    <row r="166" spans="1:18" x14ac:dyDescent="0.2">
      <c r="A166" s="1"/>
      <c r="B166" s="1"/>
      <c r="C166" s="209"/>
      <c r="D166" s="210"/>
      <c r="E166" s="1"/>
      <c r="F166" s="1"/>
      <c r="G166" s="1"/>
      <c r="H166" s="1"/>
      <c r="I166" s="1"/>
      <c r="J166" s="220"/>
      <c r="K166" s="220"/>
      <c r="L166" s="221"/>
      <c r="M166" s="221"/>
      <c r="N166" s="208"/>
      <c r="O166" s="208"/>
      <c r="P166" s="208"/>
      <c r="Q166" s="1"/>
      <c r="R166" s="1"/>
    </row>
    <row r="167" spans="1:18" x14ac:dyDescent="0.2">
      <c r="A167" s="1"/>
      <c r="B167" s="1"/>
      <c r="C167" s="209"/>
      <c r="D167" s="210"/>
      <c r="E167" s="1"/>
      <c r="F167" s="1"/>
      <c r="G167" s="1"/>
      <c r="H167" s="1"/>
      <c r="I167" s="1"/>
      <c r="J167" s="220"/>
      <c r="K167" s="220"/>
      <c r="L167" s="221"/>
      <c r="M167" s="221"/>
      <c r="N167" s="208"/>
      <c r="O167" s="208"/>
      <c r="P167" s="208"/>
      <c r="Q167" s="1"/>
      <c r="R167" s="1"/>
    </row>
    <row r="168" spans="1:18" x14ac:dyDescent="0.2">
      <c r="A168" s="1"/>
      <c r="B168" s="1"/>
      <c r="C168" s="209"/>
      <c r="D168" s="210"/>
      <c r="E168" s="1"/>
      <c r="F168" s="1"/>
      <c r="G168" s="1"/>
      <c r="H168" s="1"/>
      <c r="I168" s="1"/>
      <c r="J168" s="220"/>
      <c r="K168" s="220"/>
      <c r="L168" s="221"/>
      <c r="M168" s="221"/>
      <c r="N168" s="208"/>
      <c r="O168" s="208"/>
      <c r="P168" s="208"/>
      <c r="Q168" s="1"/>
      <c r="R168" s="1"/>
    </row>
    <row r="169" spans="1:18" x14ac:dyDescent="0.2">
      <c r="A169" s="1"/>
      <c r="B169" s="1"/>
      <c r="C169" s="209"/>
      <c r="D169" s="210"/>
      <c r="E169" s="1"/>
      <c r="F169" s="1"/>
      <c r="G169" s="1"/>
      <c r="H169" s="1"/>
      <c r="I169" s="1"/>
      <c r="J169" s="220"/>
      <c r="K169" s="220"/>
      <c r="L169" s="221"/>
      <c r="M169" s="221"/>
      <c r="N169" s="208"/>
      <c r="O169" s="208"/>
      <c r="P169" s="208"/>
      <c r="Q169" s="1"/>
      <c r="R169" s="1"/>
    </row>
    <row r="170" spans="1:18" x14ac:dyDescent="0.2">
      <c r="A170" s="1"/>
      <c r="B170" s="1"/>
      <c r="C170" s="209"/>
      <c r="D170" s="210"/>
      <c r="E170" s="1"/>
      <c r="F170" s="1"/>
      <c r="G170" s="1"/>
      <c r="H170" s="1"/>
      <c r="I170" s="1"/>
      <c r="J170" s="220"/>
      <c r="K170" s="220"/>
      <c r="L170" s="221"/>
      <c r="M170" s="221"/>
      <c r="N170" s="208"/>
      <c r="O170" s="208"/>
      <c r="P170" s="208"/>
      <c r="Q170" s="1"/>
      <c r="R170" s="1"/>
    </row>
  </sheetData>
  <autoFilter ref="A1:U111" xr:uid="{00000000-0001-0000-0400-000000000000}">
    <filterColumn colId="11">
      <filters>
        <filter val="2025"/>
      </filters>
    </filterColumn>
  </autoFilter>
  <sortState xmlns:xlrd2="http://schemas.microsoft.com/office/spreadsheetml/2017/richdata2" ref="A2:R9">
    <sortCondition ref="C2:C9"/>
    <sortCondition ref="D2:D9"/>
    <sortCondition ref="L2:L9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09CE-20BB-42D7-8FB9-1E0513076114}">
  <sheetPr filterMode="1"/>
  <dimension ref="A1:R18"/>
  <sheetViews>
    <sheetView zoomScale="85" zoomScaleNormal="85" workbookViewId="0">
      <selection activeCell="C30" sqref="C30"/>
    </sheetView>
  </sheetViews>
  <sheetFormatPr baseColWidth="10" defaultColWidth="12" defaultRowHeight="12.75" x14ac:dyDescent="0.2"/>
  <cols>
    <col min="4" max="4" width="48" customWidth="1"/>
    <col min="12" max="12" width="12.1640625" bestFit="1" customWidth="1"/>
    <col min="13" max="13" width="16.6640625" bestFit="1" customWidth="1"/>
    <col min="14" max="14" width="19.6640625" bestFit="1" customWidth="1"/>
    <col min="16" max="16" width="16.6640625" bestFit="1" customWidth="1"/>
  </cols>
  <sheetData>
    <row r="1" spans="1:18" ht="51" x14ac:dyDescent="0.2">
      <c r="A1" s="91" t="s">
        <v>58</v>
      </c>
      <c r="B1" s="91" t="s">
        <v>59</v>
      </c>
      <c r="C1" s="91" t="s">
        <v>60</v>
      </c>
      <c r="D1" s="91" t="s">
        <v>146</v>
      </c>
      <c r="E1" s="91" t="s">
        <v>62</v>
      </c>
      <c r="F1" s="91" t="s">
        <v>63</v>
      </c>
      <c r="G1" s="91" t="s">
        <v>64</v>
      </c>
      <c r="H1" s="91" t="s">
        <v>65</v>
      </c>
      <c r="I1" s="91" t="s">
        <v>66</v>
      </c>
      <c r="J1" s="94" t="s">
        <v>67</v>
      </c>
      <c r="K1" s="94" t="s">
        <v>68</v>
      </c>
      <c r="L1" s="91" t="s">
        <v>69</v>
      </c>
      <c r="M1" s="91" t="s">
        <v>70</v>
      </c>
      <c r="N1" s="181" t="s">
        <v>71</v>
      </c>
      <c r="O1" s="181" t="s">
        <v>72</v>
      </c>
      <c r="P1" s="181" t="s">
        <v>73</v>
      </c>
      <c r="Q1" s="91" t="s">
        <v>74</v>
      </c>
      <c r="R1" s="91" t="s">
        <v>75</v>
      </c>
    </row>
    <row r="2" spans="1:18" ht="24" customHeight="1" x14ac:dyDescent="0.2">
      <c r="A2" s="251"/>
      <c r="B2" s="251"/>
      <c r="C2" s="251"/>
      <c r="D2" s="239" t="s">
        <v>16</v>
      </c>
      <c r="E2" s="251"/>
      <c r="F2" s="251"/>
      <c r="G2" s="251" t="s">
        <v>113</v>
      </c>
      <c r="H2" s="251"/>
      <c r="I2" s="251"/>
      <c r="J2" s="251"/>
      <c r="K2" s="251"/>
      <c r="L2" s="251">
        <v>2025</v>
      </c>
      <c r="M2" s="252">
        <v>0.8</v>
      </c>
      <c r="N2" s="251"/>
      <c r="O2" s="251"/>
      <c r="P2" s="253"/>
      <c r="Q2" s="251"/>
      <c r="R2" s="251"/>
    </row>
    <row r="3" spans="1:18" ht="24" customHeight="1" x14ac:dyDescent="0.2">
      <c r="A3" s="251"/>
      <c r="B3" s="251"/>
      <c r="C3" s="251"/>
      <c r="D3" s="239" t="s">
        <v>18</v>
      </c>
      <c r="E3" s="251"/>
      <c r="F3" s="251"/>
      <c r="G3" s="251" t="s">
        <v>82</v>
      </c>
      <c r="H3" s="251"/>
      <c r="I3" s="251"/>
      <c r="J3" s="251"/>
      <c r="K3" s="251"/>
      <c r="L3" s="251">
        <v>2025</v>
      </c>
      <c r="M3" s="251"/>
      <c r="N3" s="251">
        <v>21</v>
      </c>
      <c r="O3" s="251">
        <v>11514</v>
      </c>
      <c r="P3" s="253">
        <f>+N3/O3</f>
        <v>1.8238665971860343E-3</v>
      </c>
      <c r="Q3" s="251"/>
      <c r="R3" s="251"/>
    </row>
    <row r="4" spans="1:18" ht="24" hidden="1" customHeight="1" x14ac:dyDescent="0.2">
      <c r="A4" s="238"/>
      <c r="B4" s="238"/>
      <c r="C4" s="238"/>
      <c r="D4" s="239" t="s">
        <v>19</v>
      </c>
      <c r="E4" s="238"/>
      <c r="F4" s="238"/>
      <c r="G4" s="238" t="s">
        <v>82</v>
      </c>
      <c r="H4" s="238"/>
      <c r="I4" s="238"/>
      <c r="J4" s="238"/>
      <c r="K4" s="238"/>
      <c r="L4" s="238">
        <v>2024</v>
      </c>
      <c r="M4" s="240">
        <v>0.91</v>
      </c>
      <c r="N4" s="238">
        <v>25</v>
      </c>
      <c r="O4" s="238">
        <v>32</v>
      </c>
      <c r="P4" s="241">
        <f>+N4/O4</f>
        <v>0.78125</v>
      </c>
      <c r="Q4" s="238"/>
      <c r="R4" s="238"/>
    </row>
    <row r="5" spans="1:18" ht="24" customHeight="1" x14ac:dyDescent="0.2">
      <c r="A5" s="251"/>
      <c r="B5" s="251"/>
      <c r="C5" s="251"/>
      <c r="D5" s="239" t="s">
        <v>19</v>
      </c>
      <c r="E5" s="251"/>
      <c r="F5" s="251"/>
      <c r="G5" s="251" t="s">
        <v>82</v>
      </c>
      <c r="H5" s="251"/>
      <c r="I5" s="251"/>
      <c r="J5" s="251"/>
      <c r="K5" s="251"/>
      <c r="L5" s="251">
        <v>2025</v>
      </c>
      <c r="M5" s="252">
        <v>0.91</v>
      </c>
      <c r="N5" s="251">
        <v>19</v>
      </c>
      <c r="O5" s="251">
        <v>22</v>
      </c>
      <c r="P5" s="253">
        <f>+N5/O5</f>
        <v>0.86363636363636365</v>
      </c>
      <c r="Q5" s="251"/>
      <c r="R5" s="251"/>
    </row>
    <row r="6" spans="1:18" ht="24" customHeight="1" x14ac:dyDescent="0.2">
      <c r="A6" s="251"/>
      <c r="B6" s="251"/>
      <c r="C6" s="251"/>
      <c r="D6" s="239" t="s">
        <v>24</v>
      </c>
      <c r="E6" s="251"/>
      <c r="F6" s="251"/>
      <c r="G6" s="251" t="s">
        <v>82</v>
      </c>
      <c r="H6" s="251"/>
      <c r="I6" s="251"/>
      <c r="J6" s="251"/>
      <c r="K6" s="251"/>
      <c r="L6" s="251">
        <v>2025</v>
      </c>
      <c r="M6" s="251"/>
      <c r="N6" s="251"/>
      <c r="O6" s="251"/>
      <c r="P6" s="251"/>
      <c r="Q6" s="251"/>
      <c r="R6" s="251"/>
    </row>
    <row r="7" spans="1:18" ht="24" customHeight="1" x14ac:dyDescent="0.2">
      <c r="A7" s="251"/>
      <c r="B7" s="251"/>
      <c r="C7" s="251"/>
      <c r="D7" s="239" t="s">
        <v>30</v>
      </c>
      <c r="E7" s="251"/>
      <c r="F7" s="251"/>
      <c r="G7" s="251" t="s">
        <v>113</v>
      </c>
      <c r="H7" s="251"/>
      <c r="I7" s="251"/>
      <c r="J7" s="251"/>
      <c r="K7" s="251"/>
      <c r="L7" s="251">
        <v>2025</v>
      </c>
      <c r="M7" s="255"/>
      <c r="N7" s="255">
        <v>39748164</v>
      </c>
      <c r="O7" s="255"/>
      <c r="P7" s="255">
        <v>39748164</v>
      </c>
      <c r="Q7" s="251"/>
      <c r="R7" s="251"/>
    </row>
    <row r="8" spans="1:18" ht="24" hidden="1" customHeight="1" x14ac:dyDescent="0.2">
      <c r="A8" s="238"/>
      <c r="B8" s="238"/>
      <c r="C8" s="238"/>
      <c r="D8" s="239" t="s">
        <v>33</v>
      </c>
      <c r="E8" s="238"/>
      <c r="F8" s="238"/>
      <c r="G8" s="238" t="s">
        <v>82</v>
      </c>
      <c r="H8" s="238"/>
      <c r="I8" s="238"/>
      <c r="J8" s="238"/>
      <c r="K8" s="238"/>
      <c r="L8" s="238">
        <v>2024</v>
      </c>
      <c r="M8" s="238"/>
      <c r="N8" s="238">
        <v>97</v>
      </c>
      <c r="O8" s="238"/>
      <c r="P8" s="238">
        <v>97</v>
      </c>
      <c r="Q8" s="238"/>
      <c r="R8" s="238"/>
    </row>
    <row r="9" spans="1:18" ht="24" customHeight="1" x14ac:dyDescent="0.2">
      <c r="A9" s="251"/>
      <c r="B9" s="251"/>
      <c r="C9" s="251"/>
      <c r="D9" s="239" t="s">
        <v>33</v>
      </c>
      <c r="E9" s="251"/>
      <c r="F9" s="251"/>
      <c r="G9" s="251" t="s">
        <v>82</v>
      </c>
      <c r="H9" s="251"/>
      <c r="I9" s="251"/>
      <c r="J9" s="251"/>
      <c r="K9" s="251"/>
      <c r="L9" s="251">
        <v>2025</v>
      </c>
      <c r="M9" s="251"/>
      <c r="N9" s="251">
        <v>33</v>
      </c>
      <c r="O9" s="251"/>
      <c r="P9" s="251">
        <v>33</v>
      </c>
      <c r="Q9" s="251"/>
      <c r="R9" s="251"/>
    </row>
    <row r="10" spans="1:18" ht="24" hidden="1" customHeight="1" x14ac:dyDescent="0.2">
      <c r="A10" s="238"/>
      <c r="B10" s="238"/>
      <c r="C10" s="238"/>
      <c r="D10" s="239" t="s">
        <v>34</v>
      </c>
      <c r="E10" s="238"/>
      <c r="F10" s="238"/>
      <c r="G10" s="238" t="s">
        <v>82</v>
      </c>
      <c r="H10" s="238"/>
      <c r="I10" s="238"/>
      <c r="J10" s="238"/>
      <c r="K10" s="238"/>
      <c r="L10" s="238">
        <v>2024</v>
      </c>
      <c r="M10" s="238"/>
      <c r="N10" s="238">
        <v>123</v>
      </c>
      <c r="O10" s="238"/>
      <c r="P10" s="238">
        <v>123</v>
      </c>
      <c r="Q10" s="238"/>
      <c r="R10" s="238"/>
    </row>
    <row r="11" spans="1:18" ht="24" customHeight="1" x14ac:dyDescent="0.2">
      <c r="A11" s="251"/>
      <c r="B11" s="251"/>
      <c r="C11" s="251"/>
      <c r="D11" s="239" t="s">
        <v>34</v>
      </c>
      <c r="E11" s="251"/>
      <c r="F11" s="251"/>
      <c r="G11" s="251" t="s">
        <v>82</v>
      </c>
      <c r="H11" s="251"/>
      <c r="I11" s="251"/>
      <c r="J11" s="251"/>
      <c r="K11" s="251"/>
      <c r="L11" s="251">
        <v>2025</v>
      </c>
      <c r="M11" s="251"/>
      <c r="N11" s="251">
        <v>67</v>
      </c>
      <c r="O11" s="251"/>
      <c r="P11" s="251">
        <v>67</v>
      </c>
      <c r="Q11" s="251"/>
      <c r="R11" s="251"/>
    </row>
    <row r="12" spans="1:18" ht="24" customHeight="1" x14ac:dyDescent="0.2">
      <c r="A12" s="251"/>
      <c r="B12" s="251"/>
      <c r="C12" s="251"/>
      <c r="D12" s="239" t="s">
        <v>35</v>
      </c>
      <c r="E12" s="251"/>
      <c r="F12" s="251"/>
      <c r="G12" s="251" t="s">
        <v>82</v>
      </c>
      <c r="H12" s="251"/>
      <c r="I12" s="251"/>
      <c r="J12" s="251"/>
      <c r="K12" s="251"/>
      <c r="L12" s="251">
        <v>2025</v>
      </c>
      <c r="M12" s="251"/>
      <c r="N12" s="251"/>
      <c r="O12" s="251"/>
      <c r="P12" s="251"/>
      <c r="Q12" s="251"/>
      <c r="R12" s="251"/>
    </row>
    <row r="13" spans="1:18" ht="24" hidden="1" customHeight="1" x14ac:dyDescent="0.2">
      <c r="A13" s="238"/>
      <c r="B13" s="238"/>
      <c r="C13" s="238"/>
      <c r="D13" s="239" t="s">
        <v>36</v>
      </c>
      <c r="E13" s="238"/>
      <c r="F13" s="238"/>
      <c r="G13" s="238" t="s">
        <v>82</v>
      </c>
      <c r="H13" s="238"/>
      <c r="I13" s="238"/>
      <c r="J13" s="238"/>
      <c r="K13" s="238"/>
      <c r="L13" s="238">
        <v>2024</v>
      </c>
      <c r="M13" s="238"/>
      <c r="N13" s="238">
        <v>114</v>
      </c>
      <c r="O13" s="238">
        <v>45150</v>
      </c>
      <c r="P13" s="241">
        <f>+N13/O13</f>
        <v>2.5249169435215945E-3</v>
      </c>
      <c r="Q13" s="238"/>
      <c r="R13" s="238"/>
    </row>
    <row r="14" spans="1:18" ht="24" customHeight="1" x14ac:dyDescent="0.2">
      <c r="A14" s="251"/>
      <c r="B14" s="251"/>
      <c r="C14" s="251"/>
      <c r="D14" s="239" t="s">
        <v>36</v>
      </c>
      <c r="E14" s="251"/>
      <c r="F14" s="251"/>
      <c r="G14" s="251" t="s">
        <v>82</v>
      </c>
      <c r="H14" s="251"/>
      <c r="I14" s="251"/>
      <c r="J14" s="251"/>
      <c r="K14" s="251"/>
      <c r="L14" s="251">
        <v>2025</v>
      </c>
      <c r="M14" s="251"/>
      <c r="N14" s="251">
        <v>59</v>
      </c>
      <c r="O14" s="251">
        <v>30228</v>
      </c>
      <c r="P14" s="253">
        <f>+N14/O14</f>
        <v>1.9518327378589388E-3</v>
      </c>
      <c r="Q14" s="251"/>
      <c r="R14" s="251"/>
    </row>
    <row r="15" spans="1:18" ht="24" customHeight="1" x14ac:dyDescent="0.2">
      <c r="A15" s="251"/>
      <c r="B15" s="251"/>
      <c r="C15" s="251"/>
      <c r="D15" s="239" t="s">
        <v>37</v>
      </c>
      <c r="E15" s="251"/>
      <c r="F15" s="251"/>
      <c r="G15" s="251" t="s">
        <v>82</v>
      </c>
      <c r="H15" s="251"/>
      <c r="I15" s="251"/>
      <c r="J15" s="251"/>
      <c r="K15" s="251"/>
      <c r="L15" s="251">
        <v>2025</v>
      </c>
      <c r="M15" s="254">
        <v>199236</v>
      </c>
      <c r="N15" s="254">
        <v>102961.37</v>
      </c>
      <c r="O15" s="251"/>
      <c r="P15" s="253">
        <f>+N15/M15</f>
        <v>0.51678095324138207</v>
      </c>
      <c r="Q15" s="251"/>
      <c r="R15" s="251"/>
    </row>
    <row r="16" spans="1:18" ht="24" customHeight="1" x14ac:dyDescent="0.2">
      <c r="A16" s="251"/>
      <c r="B16" s="251"/>
      <c r="C16" s="251"/>
      <c r="D16" s="239" t="s">
        <v>38</v>
      </c>
      <c r="E16" s="251"/>
      <c r="F16" s="251"/>
      <c r="G16" s="251" t="s">
        <v>97</v>
      </c>
      <c r="H16" s="251"/>
      <c r="I16" s="251"/>
      <c r="J16" s="251"/>
      <c r="K16" s="251"/>
      <c r="L16" s="251">
        <v>2025</v>
      </c>
      <c r="M16" s="251"/>
      <c r="N16" s="251"/>
      <c r="O16" s="251"/>
      <c r="P16" s="251"/>
      <c r="Q16" s="251"/>
      <c r="R16" s="251"/>
    </row>
    <row r="17" spans="1:18" ht="24" hidden="1" customHeight="1" x14ac:dyDescent="0.2">
      <c r="A17" s="238"/>
      <c r="B17" s="238"/>
      <c r="C17" s="238"/>
      <c r="D17" s="239" t="s">
        <v>41</v>
      </c>
      <c r="E17" s="238"/>
      <c r="F17" s="238"/>
      <c r="G17" s="238" t="s">
        <v>113</v>
      </c>
      <c r="H17" s="238"/>
      <c r="I17" s="238"/>
      <c r="J17" s="238"/>
      <c r="K17" s="238"/>
      <c r="L17" s="238">
        <v>2024</v>
      </c>
      <c r="M17" s="238">
        <v>4845100000</v>
      </c>
      <c r="N17" s="238">
        <v>7252320000</v>
      </c>
      <c r="O17" s="238"/>
      <c r="P17" s="241">
        <f>+M17/N17-1</f>
        <v>-0.33192412910627223</v>
      </c>
      <c r="Q17" s="238"/>
      <c r="R17" s="238"/>
    </row>
    <row r="18" spans="1:18" ht="24" customHeight="1" x14ac:dyDescent="0.2">
      <c r="A18" s="251"/>
      <c r="B18" s="251"/>
      <c r="C18" s="251"/>
      <c r="D18" s="239" t="s">
        <v>41</v>
      </c>
      <c r="E18" s="251"/>
      <c r="F18" s="251"/>
      <c r="G18" s="251" t="s">
        <v>113</v>
      </c>
      <c r="H18" s="251"/>
      <c r="I18" s="251"/>
      <c r="J18" s="251"/>
      <c r="K18" s="251"/>
      <c r="L18" s="251">
        <v>2025</v>
      </c>
      <c r="M18" s="255">
        <v>3283319392</v>
      </c>
      <c r="N18" s="255">
        <v>2113800000</v>
      </c>
      <c r="O18" s="251"/>
      <c r="P18" s="253">
        <f>+M18/N18-1</f>
        <v>0.55327816822783604</v>
      </c>
      <c r="Q18" s="251"/>
      <c r="R18" s="251"/>
    </row>
  </sheetData>
  <autoFilter ref="A1:R18" xr:uid="{CADD09CE-20BB-42D7-8FB9-1E0513076114}">
    <filterColumn colId="11">
      <filters>
        <filter val="2025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46"/>
  <sheetViews>
    <sheetView zoomScale="70" zoomScaleNormal="70" workbookViewId="0">
      <selection activeCell="W17" sqref="W17"/>
    </sheetView>
  </sheetViews>
  <sheetFormatPr baseColWidth="10" defaultColWidth="12" defaultRowHeight="13.5" x14ac:dyDescent="0.25"/>
  <cols>
    <col min="1" max="1" width="1.83203125" style="273" customWidth="1"/>
    <col min="2" max="3" width="5.1640625" style="273" customWidth="1"/>
    <col min="4" max="4" width="59.5" style="273" customWidth="1"/>
    <col min="5" max="5" width="3" style="273" customWidth="1"/>
    <col min="6" max="6" width="28.6640625" style="273" hidden="1" customWidth="1"/>
    <col min="7" max="7" width="2.6640625" style="273" customWidth="1"/>
    <col min="8" max="8" width="26" style="273" customWidth="1"/>
    <col min="9" max="9" width="2.6640625" style="273" customWidth="1"/>
    <col min="10" max="10" width="28.6640625" style="273" customWidth="1"/>
    <col min="11" max="11" width="2.1640625" style="273" customWidth="1"/>
    <col min="12" max="13" width="4.6640625" style="273" customWidth="1"/>
    <col min="14" max="14" width="2" style="273" customWidth="1"/>
    <col min="15" max="15" width="18.33203125" style="273" customWidth="1"/>
    <col min="16" max="16" width="4" style="273" customWidth="1"/>
    <col min="17" max="17" width="25.83203125" style="273" customWidth="1"/>
    <col min="18" max="18" width="3.1640625" style="273" customWidth="1"/>
    <col min="19" max="19" width="28.5" style="273" customWidth="1"/>
    <col min="20" max="16384" width="12" style="273"/>
  </cols>
  <sheetData>
    <row r="2" spans="2:19" ht="29.25" customHeight="1" x14ac:dyDescent="0.25">
      <c r="B2" s="326" t="s">
        <v>320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8"/>
    </row>
    <row r="3" spans="2:19" ht="29.25" customHeight="1" x14ac:dyDescent="0.25">
      <c r="B3" s="329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1"/>
    </row>
    <row r="4" spans="2:19" ht="9.75" customHeight="1" x14ac:dyDescent="0.25"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</row>
    <row r="5" spans="2:19" s="274" customFormat="1" ht="23.25" customHeight="1" x14ac:dyDescent="0.2">
      <c r="B5" s="318" t="s">
        <v>148</v>
      </c>
      <c r="C5" s="319"/>
      <c r="D5" s="319"/>
      <c r="E5" s="319"/>
      <c r="F5" s="319"/>
      <c r="G5" s="319"/>
      <c r="H5" s="319"/>
      <c r="I5" s="319"/>
      <c r="J5" s="320"/>
      <c r="L5" s="304"/>
      <c r="M5" s="304"/>
      <c r="O5" s="318" t="s">
        <v>147</v>
      </c>
      <c r="P5" s="319"/>
      <c r="Q5" s="319"/>
      <c r="R5" s="319"/>
      <c r="S5" s="320"/>
    </row>
    <row r="6" spans="2:19" s="275" customFormat="1" ht="27.75" customHeight="1" x14ac:dyDescent="0.2">
      <c r="B6" s="277"/>
      <c r="C6" s="278"/>
      <c r="D6" s="278"/>
      <c r="E6" s="278"/>
      <c r="F6" s="279">
        <v>2024</v>
      </c>
      <c r="G6" s="279"/>
      <c r="H6" s="279" t="s">
        <v>149</v>
      </c>
      <c r="I6" s="279"/>
      <c r="J6" s="280" t="s">
        <v>150</v>
      </c>
      <c r="L6" s="305"/>
      <c r="M6" s="305"/>
      <c r="O6" s="293"/>
      <c r="P6" s="278"/>
      <c r="Q6" s="279" t="s">
        <v>149</v>
      </c>
      <c r="R6" s="278"/>
      <c r="S6" s="280" t="s">
        <v>150</v>
      </c>
    </row>
    <row r="7" spans="2:19" ht="12" customHeight="1" x14ac:dyDescent="0.25">
      <c r="B7" s="325" t="s">
        <v>152</v>
      </c>
      <c r="C7" s="281"/>
      <c r="D7" s="322" t="s">
        <v>153</v>
      </c>
      <c r="E7" s="282"/>
      <c r="F7" s="323">
        <f>+GETPIVOTDATA("Promedio de Resultado Ponderado",Resultados_Objetivos!$A$3,"Vigencia",2024)</f>
        <v>0.95934110921154225</v>
      </c>
      <c r="G7" s="283"/>
      <c r="H7" s="312">
        <f>+GETPIVOTDATA("Promedio de Resultado Ponderado",Resultados_Objetivos!$A$3,"Vigencia",2025)</f>
        <v>0.73144278473498436</v>
      </c>
      <c r="J7" s="321">
        <f>GETPIVOTDATA("Resultado Ponderado",Resultados_Objetivos!$A$3)*75%</f>
        <v>0.6476137849015533</v>
      </c>
      <c r="L7" s="306"/>
      <c r="M7" s="306"/>
      <c r="O7" s="311" t="s">
        <v>151</v>
      </c>
      <c r="Q7" s="312">
        <f>GETPIVOTDATA("Resultado Ponderado",Resultados_Perspectivas_Datos!$A$3,"Vigencia",2025)</f>
        <v>0.8153411050562186</v>
      </c>
      <c r="S7" s="313">
        <f>GETPIVOTDATA("Resultado Ponderado",Resultados_Perspectivas_Datos!$A$3)*75%</f>
        <v>0.58279027418838447</v>
      </c>
    </row>
    <row r="8" spans="2:19" ht="12" customHeight="1" x14ac:dyDescent="0.25">
      <c r="B8" s="325"/>
      <c r="C8" s="281"/>
      <c r="D8" s="322"/>
      <c r="E8" s="282"/>
      <c r="F8" s="323"/>
      <c r="G8" s="283"/>
      <c r="H8" s="312"/>
      <c r="J8" s="321"/>
      <c r="L8" s="306"/>
      <c r="M8" s="306"/>
      <c r="O8" s="311"/>
      <c r="Q8" s="312"/>
      <c r="S8" s="313"/>
    </row>
    <row r="9" spans="2:19" ht="12" customHeight="1" x14ac:dyDescent="0.25">
      <c r="B9" s="325"/>
      <c r="C9" s="281"/>
      <c r="D9" s="322"/>
      <c r="E9" s="282"/>
      <c r="F9" s="323"/>
      <c r="G9" s="283"/>
      <c r="H9" s="312"/>
      <c r="J9" s="321"/>
      <c r="L9" s="306"/>
      <c r="M9" s="306"/>
      <c r="O9" s="311"/>
      <c r="Q9" s="312"/>
      <c r="S9" s="313"/>
    </row>
    <row r="10" spans="2:19" ht="12" customHeight="1" x14ac:dyDescent="0.25">
      <c r="B10" s="325"/>
      <c r="C10" s="281"/>
      <c r="D10" s="322"/>
      <c r="E10" s="282"/>
      <c r="F10" s="323"/>
      <c r="G10" s="283"/>
      <c r="H10" s="312"/>
      <c r="J10" s="321"/>
      <c r="L10" s="306"/>
      <c r="M10" s="306"/>
      <c r="O10" s="311"/>
      <c r="Q10" s="312"/>
      <c r="S10" s="313"/>
    </row>
    <row r="11" spans="2:19" ht="12" customHeight="1" x14ac:dyDescent="0.25">
      <c r="B11" s="325"/>
      <c r="C11" s="281"/>
      <c r="D11" s="322"/>
      <c r="E11" s="282"/>
      <c r="F11" s="323"/>
      <c r="G11" s="283"/>
      <c r="H11" s="312"/>
      <c r="J11" s="321"/>
      <c r="L11" s="306"/>
      <c r="M11" s="306"/>
      <c r="O11" s="311"/>
      <c r="Q11" s="312"/>
      <c r="S11" s="313"/>
    </row>
    <row r="12" spans="2:19" ht="12" customHeight="1" x14ac:dyDescent="0.25">
      <c r="B12" s="325"/>
      <c r="C12" s="281"/>
      <c r="D12" s="322"/>
      <c r="E12" s="282"/>
      <c r="F12" s="323"/>
      <c r="G12" s="283"/>
      <c r="H12" s="312"/>
      <c r="J12" s="321"/>
      <c r="L12" s="306"/>
      <c r="M12" s="306"/>
      <c r="O12" s="311"/>
      <c r="Q12" s="312"/>
      <c r="S12" s="313"/>
    </row>
    <row r="13" spans="2:19" ht="12" customHeight="1" x14ac:dyDescent="0.25">
      <c r="B13" s="325"/>
      <c r="C13" s="281"/>
      <c r="D13" s="322"/>
      <c r="E13" s="282"/>
      <c r="F13" s="323"/>
      <c r="G13" s="283"/>
      <c r="H13" s="312"/>
      <c r="J13" s="321"/>
      <c r="L13" s="306"/>
      <c r="M13" s="306"/>
      <c r="O13" s="311"/>
      <c r="Q13" s="312"/>
      <c r="S13" s="313"/>
    </row>
    <row r="14" spans="2:19" ht="12" customHeight="1" x14ac:dyDescent="0.25">
      <c r="B14" s="325"/>
      <c r="C14" s="281"/>
      <c r="D14" s="322"/>
      <c r="E14" s="282"/>
      <c r="F14" s="323"/>
      <c r="G14" s="283"/>
      <c r="H14" s="312"/>
      <c r="J14" s="321"/>
      <c r="L14" s="306"/>
      <c r="M14" s="306"/>
      <c r="O14" s="311"/>
      <c r="Q14" s="312"/>
      <c r="S14" s="313"/>
    </row>
    <row r="15" spans="2:19" ht="12" customHeight="1" x14ac:dyDescent="0.25">
      <c r="B15" s="325"/>
      <c r="C15" s="281"/>
      <c r="D15" s="322"/>
      <c r="E15" s="282"/>
      <c r="F15" s="323"/>
      <c r="G15" s="283"/>
      <c r="H15" s="312"/>
      <c r="J15" s="321"/>
      <c r="L15" s="306"/>
      <c r="M15" s="306"/>
      <c r="O15" s="311"/>
      <c r="Q15" s="312"/>
      <c r="S15" s="313"/>
    </row>
    <row r="16" spans="2:19" ht="12" customHeight="1" x14ac:dyDescent="0.25">
      <c r="B16" s="284"/>
      <c r="C16" s="285"/>
      <c r="D16" s="286"/>
      <c r="F16" s="274"/>
      <c r="J16" s="287"/>
      <c r="L16" s="306"/>
      <c r="M16" s="306"/>
      <c r="O16" s="294"/>
      <c r="Q16" s="288"/>
      <c r="S16" s="295"/>
    </row>
    <row r="17" spans="2:19" ht="12" customHeight="1" x14ac:dyDescent="0.25">
      <c r="B17" s="325" t="s">
        <v>154</v>
      </c>
      <c r="C17" s="281"/>
      <c r="D17" s="322" t="s">
        <v>155</v>
      </c>
      <c r="E17" s="282"/>
      <c r="F17" s="323">
        <f>+GETPIVOTDATA("Promedio de Resultado Ponderado",Resultados_Objetivos!$A$19,"Vigencia",2024)</f>
        <v>0.89258520089013405</v>
      </c>
      <c r="G17" s="283"/>
      <c r="H17" s="312">
        <f>+GETPIVOTDATA("Promedio de Resultado Ponderado",Resultados_Objetivos!$A$19,"Vigencia",2025)</f>
        <v>0.58732282761143628</v>
      </c>
      <c r="I17" s="283"/>
      <c r="J17" s="321">
        <f>GETPIVOTDATA("Resultado Ponderado",Resultados_Objetivos!$A$19)*75%</f>
        <v>0.57954371650016656</v>
      </c>
      <c r="L17" s="306"/>
      <c r="M17" s="306"/>
      <c r="O17" s="294"/>
      <c r="Q17" s="288"/>
      <c r="S17" s="296"/>
    </row>
    <row r="18" spans="2:19" ht="12" customHeight="1" x14ac:dyDescent="0.25">
      <c r="B18" s="325"/>
      <c r="C18" s="281"/>
      <c r="D18" s="322"/>
      <c r="E18" s="282"/>
      <c r="F18" s="323"/>
      <c r="G18" s="283"/>
      <c r="H18" s="312"/>
      <c r="I18" s="283"/>
      <c r="J18" s="321"/>
      <c r="L18" s="306"/>
      <c r="M18" s="306"/>
      <c r="O18" s="311" t="s">
        <v>156</v>
      </c>
      <c r="Q18" s="312">
        <f>GETPIVOTDATA("Resultado Ponderado",Resultados_Perspectivas_Datos!$A$11,"Vigencia",2025)</f>
        <v>0.37469216427313379</v>
      </c>
      <c r="S18" s="313">
        <f>GETPIVOTDATA("Resultado Ponderado",Resultados_Perspectivas_Datos!$A$11)*75%</f>
        <v>0.56637590560437723</v>
      </c>
    </row>
    <row r="19" spans="2:19" ht="12" customHeight="1" x14ac:dyDescent="0.25">
      <c r="B19" s="325"/>
      <c r="C19" s="281"/>
      <c r="D19" s="322"/>
      <c r="E19" s="282"/>
      <c r="F19" s="323"/>
      <c r="G19" s="283"/>
      <c r="H19" s="312"/>
      <c r="I19" s="283"/>
      <c r="J19" s="321"/>
      <c r="L19" s="306"/>
      <c r="M19" s="306"/>
      <c r="O19" s="311"/>
      <c r="Q19" s="312"/>
      <c r="S19" s="313"/>
    </row>
    <row r="20" spans="2:19" ht="12" customHeight="1" x14ac:dyDescent="0.25">
      <c r="B20" s="325"/>
      <c r="C20" s="281"/>
      <c r="D20" s="322"/>
      <c r="E20" s="282"/>
      <c r="F20" s="323"/>
      <c r="G20" s="283"/>
      <c r="H20" s="312"/>
      <c r="I20" s="283"/>
      <c r="J20" s="321"/>
      <c r="L20" s="306"/>
      <c r="M20" s="306"/>
      <c r="O20" s="311"/>
      <c r="Q20" s="312"/>
      <c r="S20" s="313"/>
    </row>
    <row r="21" spans="2:19" ht="12" customHeight="1" x14ac:dyDescent="0.25">
      <c r="B21" s="325"/>
      <c r="C21" s="281"/>
      <c r="D21" s="322"/>
      <c r="E21" s="282"/>
      <c r="F21" s="323"/>
      <c r="G21" s="283"/>
      <c r="H21" s="312"/>
      <c r="I21" s="283"/>
      <c r="J21" s="321"/>
      <c r="L21" s="306"/>
      <c r="M21" s="306"/>
      <c r="O21" s="311"/>
      <c r="Q21" s="312"/>
      <c r="S21" s="313"/>
    </row>
    <row r="22" spans="2:19" ht="12" customHeight="1" x14ac:dyDescent="0.25">
      <c r="B22" s="325"/>
      <c r="C22" s="281"/>
      <c r="D22" s="322"/>
      <c r="E22" s="282"/>
      <c r="F22" s="323"/>
      <c r="G22" s="283"/>
      <c r="H22" s="312"/>
      <c r="I22" s="283"/>
      <c r="J22" s="321"/>
      <c r="L22" s="306"/>
      <c r="M22" s="306"/>
      <c r="O22" s="311"/>
      <c r="Q22" s="312"/>
      <c r="S22" s="313"/>
    </row>
    <row r="23" spans="2:19" ht="12" customHeight="1" x14ac:dyDescent="0.25">
      <c r="B23" s="325"/>
      <c r="C23" s="281"/>
      <c r="D23" s="322"/>
      <c r="E23" s="282"/>
      <c r="F23" s="323"/>
      <c r="G23" s="283"/>
      <c r="H23" s="312"/>
      <c r="I23" s="283"/>
      <c r="J23" s="321"/>
      <c r="L23" s="306"/>
      <c r="M23" s="306"/>
      <c r="O23" s="311"/>
      <c r="Q23" s="312"/>
      <c r="S23" s="313"/>
    </row>
    <row r="24" spans="2:19" ht="12" customHeight="1" x14ac:dyDescent="0.25">
      <c r="B24" s="325"/>
      <c r="C24" s="281"/>
      <c r="D24" s="322"/>
      <c r="E24" s="282"/>
      <c r="F24" s="323"/>
      <c r="G24" s="283"/>
      <c r="H24" s="312"/>
      <c r="I24" s="283"/>
      <c r="J24" s="321"/>
      <c r="L24" s="306"/>
      <c r="M24" s="306"/>
      <c r="O24" s="311" t="e">
        <f>+#REF!</f>
        <v>#REF!</v>
      </c>
      <c r="P24" s="297"/>
      <c r="Q24" s="312"/>
      <c r="S24" s="313"/>
    </row>
    <row r="25" spans="2:19" ht="12" customHeight="1" x14ac:dyDescent="0.25">
      <c r="B25" s="325"/>
      <c r="C25" s="281"/>
      <c r="D25" s="322"/>
      <c r="E25" s="282"/>
      <c r="F25" s="323"/>
      <c r="G25" s="283"/>
      <c r="H25" s="312"/>
      <c r="I25" s="283"/>
      <c r="J25" s="321"/>
      <c r="L25" s="306"/>
      <c r="M25" s="306"/>
      <c r="O25" s="311"/>
      <c r="P25" s="297"/>
      <c r="Q25" s="312"/>
      <c r="S25" s="313"/>
    </row>
    <row r="26" spans="2:19" ht="12" customHeight="1" x14ac:dyDescent="0.25">
      <c r="B26" s="284"/>
      <c r="C26" s="285"/>
      <c r="D26" s="286"/>
      <c r="F26" s="274"/>
      <c r="H26" s="288"/>
      <c r="J26" s="289"/>
      <c r="L26" s="306"/>
      <c r="M26" s="306"/>
      <c r="O26" s="311"/>
      <c r="Q26" s="312"/>
      <c r="S26" s="313"/>
    </row>
    <row r="27" spans="2:19" ht="9" customHeight="1" x14ac:dyDescent="0.25">
      <c r="B27" s="325" t="s">
        <v>157</v>
      </c>
      <c r="C27" s="281"/>
      <c r="D27" s="322" t="s">
        <v>158</v>
      </c>
      <c r="E27" s="282"/>
      <c r="F27" s="323">
        <f>+GETPIVOTDATA("Promedio de Resultado Ponderado",Resultados_Objetivos!$A$37,"Vigencia",2024)</f>
        <v>0.78092105263157896</v>
      </c>
      <c r="G27" s="283"/>
      <c r="H27" s="312">
        <f>+GETPIVOTDATA("Promedio de Resultado Ponderado",Resultados_Objetivos!$A$37,"Vigencia",2025)</f>
        <v>0.7182861146869528</v>
      </c>
      <c r="I27" s="283"/>
      <c r="J27" s="321">
        <f>GETPIVOTDATA("Resultado Ponderado",Resultados_Objetivos!$A$37)*75%</f>
        <v>0.62480179182963291</v>
      </c>
      <c r="L27" s="306"/>
      <c r="M27" s="306"/>
      <c r="O27" s="294"/>
      <c r="Q27" s="288"/>
      <c r="S27" s="295"/>
    </row>
    <row r="28" spans="2:19" ht="9" customHeight="1" x14ac:dyDescent="0.25">
      <c r="B28" s="325"/>
      <c r="C28" s="281"/>
      <c r="D28" s="322"/>
      <c r="E28" s="282"/>
      <c r="F28" s="323"/>
      <c r="G28" s="283"/>
      <c r="H28" s="312"/>
      <c r="I28" s="283"/>
      <c r="J28" s="321"/>
      <c r="L28" s="306"/>
      <c r="M28" s="306"/>
      <c r="O28" s="311" t="s">
        <v>94</v>
      </c>
      <c r="Q28" s="312">
        <f>GETPIVOTDATA("Resultado Ponderado",Resultados_Perspectivas_Datos!$A$21,"Vigencia",2025)</f>
        <v>0.64111529371204767</v>
      </c>
      <c r="R28" s="283"/>
      <c r="S28" s="313">
        <f>GETPIVOTDATA("Resultado Ponderado",Resultados_Perspectivas_Datos!$A$21)*75%</f>
        <v>0.60291078049309221</v>
      </c>
    </row>
    <row r="29" spans="2:19" ht="9" customHeight="1" x14ac:dyDescent="0.25">
      <c r="B29" s="325"/>
      <c r="C29" s="281"/>
      <c r="D29" s="322"/>
      <c r="E29" s="282"/>
      <c r="F29" s="323"/>
      <c r="G29" s="283"/>
      <c r="H29" s="312"/>
      <c r="I29" s="283"/>
      <c r="J29" s="321"/>
      <c r="L29" s="306"/>
      <c r="M29" s="306"/>
      <c r="O29" s="311"/>
      <c r="Q29" s="312"/>
      <c r="R29" s="283"/>
      <c r="S29" s="313"/>
    </row>
    <row r="30" spans="2:19" ht="9" customHeight="1" x14ac:dyDescent="0.25">
      <c r="B30" s="325"/>
      <c r="C30" s="281"/>
      <c r="D30" s="322"/>
      <c r="E30" s="282"/>
      <c r="F30" s="323"/>
      <c r="G30" s="283"/>
      <c r="H30" s="312"/>
      <c r="I30" s="283"/>
      <c r="J30" s="321"/>
      <c r="L30" s="306"/>
      <c r="M30" s="306"/>
      <c r="O30" s="311"/>
      <c r="Q30" s="312"/>
      <c r="R30" s="283"/>
      <c r="S30" s="313"/>
    </row>
    <row r="31" spans="2:19" ht="9" customHeight="1" x14ac:dyDescent="0.25">
      <c r="B31" s="325"/>
      <c r="C31" s="281"/>
      <c r="D31" s="322"/>
      <c r="E31" s="282"/>
      <c r="F31" s="323"/>
      <c r="G31" s="283"/>
      <c r="H31" s="312"/>
      <c r="I31" s="283"/>
      <c r="J31" s="321"/>
      <c r="L31" s="306"/>
      <c r="M31" s="306"/>
      <c r="O31" s="311"/>
      <c r="Q31" s="312"/>
      <c r="R31" s="283"/>
      <c r="S31" s="313"/>
    </row>
    <row r="32" spans="2:19" ht="9" customHeight="1" x14ac:dyDescent="0.25">
      <c r="B32" s="325"/>
      <c r="C32" s="281"/>
      <c r="D32" s="322"/>
      <c r="E32" s="282"/>
      <c r="F32" s="323"/>
      <c r="G32" s="283"/>
      <c r="H32" s="312"/>
      <c r="I32" s="283"/>
      <c r="J32" s="321"/>
      <c r="L32" s="306"/>
      <c r="M32" s="306"/>
      <c r="O32" s="311"/>
      <c r="Q32" s="312"/>
      <c r="R32" s="283"/>
      <c r="S32" s="313"/>
    </row>
    <row r="33" spans="2:19" ht="9" customHeight="1" x14ac:dyDescent="0.25">
      <c r="B33" s="325"/>
      <c r="C33" s="281"/>
      <c r="D33" s="322"/>
      <c r="E33" s="282"/>
      <c r="F33" s="323"/>
      <c r="G33" s="283"/>
      <c r="H33" s="312"/>
      <c r="I33" s="283"/>
      <c r="J33" s="321"/>
      <c r="L33" s="306"/>
      <c r="M33" s="306"/>
      <c r="O33" s="311"/>
      <c r="Q33" s="312"/>
      <c r="R33" s="283"/>
      <c r="S33" s="313"/>
    </row>
    <row r="34" spans="2:19" ht="9" customHeight="1" x14ac:dyDescent="0.25">
      <c r="B34" s="325"/>
      <c r="C34" s="281"/>
      <c r="D34" s="322"/>
      <c r="E34" s="282"/>
      <c r="F34" s="323"/>
      <c r="G34" s="283"/>
      <c r="H34" s="312"/>
      <c r="I34" s="283"/>
      <c r="J34" s="321"/>
      <c r="L34" s="306"/>
      <c r="M34" s="306"/>
      <c r="O34" s="311"/>
      <c r="Q34" s="312"/>
      <c r="R34" s="283"/>
      <c r="S34" s="313"/>
    </row>
    <row r="35" spans="2:19" ht="9" customHeight="1" x14ac:dyDescent="0.25">
      <c r="B35" s="325"/>
      <c r="C35" s="281"/>
      <c r="D35" s="322"/>
      <c r="E35" s="282"/>
      <c r="F35" s="323"/>
      <c r="G35" s="283"/>
      <c r="H35" s="312"/>
      <c r="I35" s="283"/>
      <c r="J35" s="321"/>
      <c r="L35" s="306"/>
      <c r="M35" s="306"/>
      <c r="O35" s="311"/>
      <c r="Q35" s="312"/>
      <c r="R35" s="283"/>
      <c r="S35" s="313"/>
    </row>
    <row r="36" spans="2:19" ht="12" customHeight="1" x14ac:dyDescent="0.25">
      <c r="B36" s="284"/>
      <c r="C36" s="285"/>
      <c r="D36" s="286"/>
      <c r="F36" s="274"/>
      <c r="H36" s="288"/>
      <c r="J36" s="289"/>
      <c r="L36" s="306"/>
      <c r="M36" s="306"/>
      <c r="O36" s="311"/>
      <c r="Q36" s="312"/>
      <c r="R36" s="283"/>
      <c r="S36" s="313"/>
    </row>
    <row r="37" spans="2:19" ht="10.5" customHeight="1" x14ac:dyDescent="0.25">
      <c r="B37" s="325" t="s">
        <v>159</v>
      </c>
      <c r="C37" s="281"/>
      <c r="D37" s="322" t="s">
        <v>160</v>
      </c>
      <c r="E37" s="282"/>
      <c r="F37" s="324">
        <f>+GETPIVOTDATA("Promedio de Resultado Ponderado",Resultados_Objetivos!$A$47,"Vigencia",2024)</f>
        <v>1</v>
      </c>
      <c r="H37" s="312">
        <f>+GETPIVOTDATA("Promedio de Resultado Ponderado",Resultados_Objetivos!$A$47,"Vigencia",2025)</f>
        <v>0.39146683681705435</v>
      </c>
      <c r="J37" s="321">
        <f>GETPIVOTDATA("Resultado Ponderado",Resultados_Objetivos!$A$47)*75%</f>
        <v>0.60311337515211472</v>
      </c>
      <c r="L37" s="306"/>
      <c r="M37" s="306"/>
      <c r="O37" s="294"/>
      <c r="Q37" s="298"/>
      <c r="R37" s="283"/>
      <c r="S37" s="299"/>
    </row>
    <row r="38" spans="2:19" ht="10.5" customHeight="1" x14ac:dyDescent="0.25">
      <c r="B38" s="325"/>
      <c r="C38" s="281"/>
      <c r="D38" s="322"/>
      <c r="E38" s="282"/>
      <c r="F38" s="324"/>
      <c r="H38" s="312"/>
      <c r="J38" s="321"/>
      <c r="L38" s="306"/>
      <c r="M38" s="306"/>
      <c r="O38" s="314" t="s">
        <v>79</v>
      </c>
      <c r="Q38" s="312">
        <f>GETPIVOTDATA("Resultado Ponderado",Resultados_Perspectivas_Datos!$A$44,"Vigencia",2025)</f>
        <v>0.98006379585326964</v>
      </c>
      <c r="R38" s="283"/>
      <c r="S38" s="313">
        <f>GETPIVOTDATA("Resultado Ponderado",Resultados_Perspectivas_Datos!$A$44)*75%</f>
        <v>0.72986443381180233</v>
      </c>
    </row>
    <row r="39" spans="2:19" ht="10.5" customHeight="1" x14ac:dyDescent="0.25">
      <c r="B39" s="325"/>
      <c r="C39" s="281"/>
      <c r="D39" s="322"/>
      <c r="E39" s="282"/>
      <c r="F39" s="324"/>
      <c r="H39" s="312"/>
      <c r="J39" s="321"/>
      <c r="L39" s="306"/>
      <c r="M39" s="306"/>
      <c r="O39" s="314"/>
      <c r="Q39" s="312"/>
      <c r="R39" s="283"/>
      <c r="S39" s="313"/>
    </row>
    <row r="40" spans="2:19" ht="10.5" customHeight="1" x14ac:dyDescent="0.25">
      <c r="B40" s="325"/>
      <c r="C40" s="281"/>
      <c r="D40" s="322"/>
      <c r="E40" s="282"/>
      <c r="F40" s="324"/>
      <c r="H40" s="312"/>
      <c r="J40" s="321"/>
      <c r="L40" s="306"/>
      <c r="M40" s="306"/>
      <c r="O40" s="314"/>
      <c r="Q40" s="312"/>
      <c r="R40" s="283"/>
      <c r="S40" s="313"/>
    </row>
    <row r="41" spans="2:19" ht="10.5" customHeight="1" x14ac:dyDescent="0.25">
      <c r="B41" s="325"/>
      <c r="C41" s="281"/>
      <c r="D41" s="322"/>
      <c r="E41" s="282"/>
      <c r="F41" s="324"/>
      <c r="H41" s="312"/>
      <c r="J41" s="321"/>
      <c r="L41" s="306"/>
      <c r="M41" s="306"/>
      <c r="O41" s="314"/>
      <c r="Q41" s="312"/>
      <c r="R41" s="283"/>
      <c r="S41" s="313"/>
    </row>
    <row r="42" spans="2:19" ht="10.5" customHeight="1" x14ac:dyDescent="0.25">
      <c r="B42" s="325"/>
      <c r="C42" s="281"/>
      <c r="D42" s="322"/>
      <c r="E42" s="282"/>
      <c r="F42" s="324"/>
      <c r="H42" s="312"/>
      <c r="J42" s="321"/>
      <c r="L42" s="306"/>
      <c r="M42" s="306"/>
      <c r="O42" s="314"/>
      <c r="Q42" s="312"/>
      <c r="R42" s="283"/>
      <c r="S42" s="313"/>
    </row>
    <row r="43" spans="2:19" ht="10.5" customHeight="1" x14ac:dyDescent="0.25">
      <c r="B43" s="325"/>
      <c r="C43" s="281"/>
      <c r="D43" s="322"/>
      <c r="E43" s="282"/>
      <c r="F43" s="324"/>
      <c r="H43" s="312"/>
      <c r="J43" s="321"/>
      <c r="L43" s="306"/>
      <c r="M43" s="306"/>
      <c r="O43" s="314"/>
      <c r="Q43" s="312"/>
      <c r="R43" s="283"/>
      <c r="S43" s="313"/>
    </row>
    <row r="44" spans="2:19" ht="10.5" customHeight="1" x14ac:dyDescent="0.25">
      <c r="B44" s="325"/>
      <c r="C44" s="281"/>
      <c r="D44" s="322"/>
      <c r="E44" s="282"/>
      <c r="F44" s="324"/>
      <c r="H44" s="312"/>
      <c r="J44" s="321"/>
      <c r="L44" s="306"/>
      <c r="M44" s="306"/>
      <c r="O44" s="314"/>
      <c r="Q44" s="312"/>
      <c r="R44" s="283"/>
      <c r="S44" s="313"/>
    </row>
    <row r="45" spans="2:19" ht="10.5" customHeight="1" x14ac:dyDescent="0.25">
      <c r="B45" s="325"/>
      <c r="C45" s="281"/>
      <c r="D45" s="322"/>
      <c r="E45" s="282"/>
      <c r="F45" s="324"/>
      <c r="H45" s="312"/>
      <c r="J45" s="321"/>
      <c r="L45" s="307"/>
      <c r="M45" s="307"/>
      <c r="O45" s="314"/>
      <c r="P45" s="300"/>
      <c r="Q45" s="312"/>
      <c r="R45" s="301"/>
      <c r="S45" s="313"/>
    </row>
    <row r="46" spans="2:19" ht="10.5" customHeight="1" x14ac:dyDescent="0.25">
      <c r="B46" s="290"/>
      <c r="C46" s="291"/>
      <c r="D46" s="291"/>
      <c r="E46" s="291"/>
      <c r="F46" s="291"/>
      <c r="G46" s="291"/>
      <c r="H46" s="291"/>
      <c r="I46" s="291"/>
      <c r="J46" s="292"/>
      <c r="L46" s="306"/>
      <c r="M46" s="306"/>
      <c r="O46" s="315"/>
      <c r="P46" s="291"/>
      <c r="Q46" s="316"/>
      <c r="R46" s="302"/>
      <c r="S46" s="317"/>
    </row>
  </sheetData>
  <mergeCells count="35">
    <mergeCell ref="B2:S3"/>
    <mergeCell ref="D17:D25"/>
    <mergeCell ref="F17:F25"/>
    <mergeCell ref="D37:D45"/>
    <mergeCell ref="B17:B25"/>
    <mergeCell ref="B37:B45"/>
    <mergeCell ref="B27:B35"/>
    <mergeCell ref="H37:H45"/>
    <mergeCell ref="J37:J45"/>
    <mergeCell ref="D27:D35"/>
    <mergeCell ref="F27:F35"/>
    <mergeCell ref="F37:F45"/>
    <mergeCell ref="O5:S5"/>
    <mergeCell ref="H17:H25"/>
    <mergeCell ref="J17:J25"/>
    <mergeCell ref="H27:H35"/>
    <mergeCell ref="J27:J35"/>
    <mergeCell ref="H7:H15"/>
    <mergeCell ref="J7:J15"/>
    <mergeCell ref="B5:J5"/>
    <mergeCell ref="B7:B15"/>
    <mergeCell ref="D7:D15"/>
    <mergeCell ref="F7:F15"/>
    <mergeCell ref="O7:O15"/>
    <mergeCell ref="Q7:Q15"/>
    <mergeCell ref="S7:S15"/>
    <mergeCell ref="O18:O26"/>
    <mergeCell ref="Q18:Q26"/>
    <mergeCell ref="S18:S26"/>
    <mergeCell ref="O28:O36"/>
    <mergeCell ref="Q28:Q36"/>
    <mergeCell ref="S28:S36"/>
    <mergeCell ref="O38:O46"/>
    <mergeCell ref="Q38:Q46"/>
    <mergeCell ref="S38:S46"/>
  </mergeCells>
  <conditionalFormatting sqref="F7:F15">
    <cfRule type="iconSet" priority="32">
      <iconSet iconSet="3Signs">
        <cfvo type="percent" val="0"/>
        <cfvo type="num" val="0.6"/>
        <cfvo type="num" val="0.85"/>
      </iconSet>
    </cfRule>
  </conditionalFormatting>
  <conditionalFormatting sqref="F17:F25">
    <cfRule type="iconSet" priority="33">
      <iconSet iconSet="3Signs">
        <cfvo type="percent" val="0"/>
        <cfvo type="num" val="0.6"/>
        <cfvo type="num" val="0.85"/>
      </iconSet>
    </cfRule>
  </conditionalFormatting>
  <conditionalFormatting sqref="F27:F35">
    <cfRule type="iconSet" priority="34">
      <iconSet iconSet="3Signs">
        <cfvo type="percent" val="0"/>
        <cfvo type="num" val="0.6"/>
        <cfvo type="num" val="0.85"/>
      </iconSet>
    </cfRule>
  </conditionalFormatting>
  <conditionalFormatting sqref="F37:F45">
    <cfRule type="iconSet" priority="35">
      <iconSet iconSet="3Signs">
        <cfvo type="percent" val="0"/>
        <cfvo type="num" val="0.6"/>
        <cfvo type="num" val="0.85"/>
      </iconSet>
    </cfRule>
  </conditionalFormatting>
  <conditionalFormatting sqref="H7:H15">
    <cfRule type="iconSet" priority="30">
      <iconSet iconSet="3Signs">
        <cfvo type="percent" val="0"/>
        <cfvo type="num" val="0.6"/>
        <cfvo type="num" val="0.85"/>
      </iconSet>
    </cfRule>
  </conditionalFormatting>
  <conditionalFormatting sqref="H17:H25">
    <cfRule type="iconSet" priority="27">
      <iconSet iconSet="3Signs">
        <cfvo type="percent" val="0"/>
        <cfvo type="num" val="0.6"/>
        <cfvo type="num" val="0.85"/>
      </iconSet>
    </cfRule>
  </conditionalFormatting>
  <conditionalFormatting sqref="H27:H35">
    <cfRule type="iconSet" priority="25">
      <iconSet iconSet="3Signs">
        <cfvo type="percent" val="0"/>
        <cfvo type="num" val="0.6"/>
        <cfvo type="num" val="0.85"/>
      </iconSet>
    </cfRule>
  </conditionalFormatting>
  <conditionalFormatting sqref="H37:H45">
    <cfRule type="iconSet" priority="10">
      <iconSet iconSet="3Signs">
        <cfvo type="percent" val="0"/>
        <cfvo type="num" val="0.6"/>
        <cfvo type="num" val="0.85"/>
      </iconSet>
    </cfRule>
  </conditionalFormatting>
  <conditionalFormatting sqref="J7:J15">
    <cfRule type="iconSet" priority="28">
      <iconSet iconSet="3Signs">
        <cfvo type="percent" val="0"/>
        <cfvo type="num" val="0.3"/>
        <cfvo type="num" val="0.42499999999999999"/>
      </iconSet>
    </cfRule>
  </conditionalFormatting>
  <conditionalFormatting sqref="J17:J25">
    <cfRule type="iconSet" priority="21">
      <iconSet iconSet="3Signs">
        <cfvo type="percent" val="0"/>
        <cfvo type="num" val="0.3"/>
        <cfvo type="num" val="0.42499999999999999"/>
      </iconSet>
    </cfRule>
  </conditionalFormatting>
  <conditionalFormatting sqref="J27:J35">
    <cfRule type="iconSet" priority="20">
      <iconSet iconSet="3Signs">
        <cfvo type="percent" val="0"/>
        <cfvo type="num" val="0.3"/>
        <cfvo type="num" val="0.42499999999999999"/>
      </iconSet>
    </cfRule>
  </conditionalFormatting>
  <conditionalFormatting sqref="J37:J45">
    <cfRule type="iconSet" priority="19">
      <iconSet iconSet="3Signs">
        <cfvo type="percent" val="0"/>
        <cfvo type="num" val="0.3"/>
        <cfvo type="num" val="0.42499999999999999"/>
      </iconSet>
    </cfRule>
  </conditionalFormatting>
  <conditionalFormatting sqref="P24:P25">
    <cfRule type="expression" dxfId="4" priority="9">
      <formula>#REF!=0</formula>
    </cfRule>
  </conditionalFormatting>
  <conditionalFormatting sqref="Q7:Q15">
    <cfRule type="iconSet" priority="8">
      <iconSet iconSet="3Signs">
        <cfvo type="percent" val="0"/>
        <cfvo type="num" val="0.6"/>
        <cfvo type="num" val="0.85"/>
      </iconSet>
    </cfRule>
  </conditionalFormatting>
  <conditionalFormatting sqref="Q18:Q26">
    <cfRule type="iconSet" priority="7">
      <iconSet iconSet="3Signs">
        <cfvo type="percent" val="0"/>
        <cfvo type="num" val="0.6"/>
        <cfvo type="num" val="0.85"/>
      </iconSet>
    </cfRule>
  </conditionalFormatting>
  <conditionalFormatting sqref="Q28:Q36">
    <cfRule type="iconSet" priority="6">
      <iconSet iconSet="3Signs">
        <cfvo type="percent" val="0"/>
        <cfvo type="num" val="0.6"/>
        <cfvo type="num" val="0.85"/>
      </iconSet>
    </cfRule>
  </conditionalFormatting>
  <conditionalFormatting sqref="Q38:Q46">
    <cfRule type="iconSet" priority="5">
      <iconSet iconSet="3Signs">
        <cfvo type="percent" val="0"/>
        <cfvo type="num" val="0.6"/>
        <cfvo type="num" val="0.85"/>
      </iconSet>
    </cfRule>
  </conditionalFormatting>
  <conditionalFormatting sqref="S7:S15">
    <cfRule type="iconSet" priority="41">
      <iconSet iconSet="3Signs">
        <cfvo type="percent" val="0"/>
        <cfvo type="num" val="0.3"/>
        <cfvo type="num" val="0.42499999999999999"/>
      </iconSet>
    </cfRule>
  </conditionalFormatting>
  <conditionalFormatting sqref="S18:S26">
    <cfRule type="iconSet" priority="42">
      <iconSet iconSet="3Signs">
        <cfvo type="percent" val="0"/>
        <cfvo type="num" val="0.3"/>
        <cfvo type="num" val="0.42499999999999999"/>
      </iconSet>
    </cfRule>
  </conditionalFormatting>
  <conditionalFormatting sqref="S28:S36">
    <cfRule type="iconSet" priority="43">
      <iconSet iconSet="3Signs">
        <cfvo type="percent" val="0"/>
        <cfvo type="num" val="0.3"/>
        <cfvo type="num" val="0.42499999999999999"/>
      </iconSet>
    </cfRule>
  </conditionalFormatting>
  <conditionalFormatting sqref="S38:S46">
    <cfRule type="iconSet" priority="44">
      <iconSet iconSet="3Signs">
        <cfvo type="percent" val="0"/>
        <cfvo type="num" val="0.3"/>
        <cfvo type="num" val="0.42499999999999999"/>
      </iconSe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ignoredErrors>
    <ignoredError sqref="B7 B17:B4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7"/>
  <sheetViews>
    <sheetView zoomScale="55" zoomScaleNormal="55" workbookViewId="0">
      <selection activeCell="Z36" sqref="Z36"/>
    </sheetView>
  </sheetViews>
  <sheetFormatPr baseColWidth="10" defaultColWidth="12" defaultRowHeight="12.75" x14ac:dyDescent="0.2"/>
  <cols>
    <col min="1" max="1" width="4.6640625" style="1" customWidth="1"/>
    <col min="2" max="19" width="13.5" style="1" customWidth="1"/>
    <col min="20" max="20" width="4.6640625" style="1" customWidth="1"/>
    <col min="21" max="16384" width="12" style="1"/>
  </cols>
  <sheetData>
    <row r="1" spans="1:20" ht="44.45" customHeight="1" x14ac:dyDescent="0.2">
      <c r="A1" s="334" t="s">
        <v>321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</row>
    <row r="2" spans="1:20" ht="32.450000000000003" customHeight="1" x14ac:dyDescent="0.2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</row>
    <row r="3" spans="1:20" x14ac:dyDescent="0.2"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23"/>
      <c r="Q3" s="23"/>
      <c r="R3" s="23"/>
      <c r="S3" s="23"/>
    </row>
    <row r="4" spans="1:20" ht="12.75" customHeight="1" x14ac:dyDescent="0.2"/>
    <row r="5" spans="1:20" ht="12.75" customHeight="1" x14ac:dyDescent="0.2"/>
    <row r="6" spans="1:20" ht="12.75" customHeight="1" x14ac:dyDescent="0.2">
      <c r="B6" s="332">
        <f>+GETPIVOTDATA("Resultado Ponderado",Resultados_Perspectivas_Datos!$A$3)*0.75</f>
        <v>0.58279027418838447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</row>
    <row r="7" spans="1:20" ht="12.75" customHeight="1" x14ac:dyDescent="0.2"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</row>
    <row r="8" spans="1:20" ht="12.75" customHeight="1" x14ac:dyDescent="0.2"/>
    <row r="9" spans="1:20" ht="12.75" customHeight="1" x14ac:dyDescent="0.2"/>
    <row r="10" spans="1:20" ht="12.75" customHeight="1" x14ac:dyDescent="0.2"/>
    <row r="11" spans="1:20" ht="12.75" customHeight="1" x14ac:dyDescent="0.2"/>
    <row r="12" spans="1:20" ht="12.75" customHeight="1" x14ac:dyDescent="0.2"/>
    <row r="13" spans="1:20" ht="12.75" customHeight="1" x14ac:dyDescent="0.2"/>
    <row r="14" spans="1:20" ht="12.75" customHeight="1" x14ac:dyDescent="0.2"/>
    <row r="15" spans="1:20" ht="12.75" customHeight="1" x14ac:dyDescent="0.2"/>
    <row r="16" spans="1:20" ht="12.75" customHeight="1" x14ac:dyDescent="0.2"/>
    <row r="17" spans="2:19" ht="12.75" customHeight="1" x14ac:dyDescent="0.2"/>
    <row r="18" spans="2:19" ht="12.75" customHeight="1" x14ac:dyDescent="0.2"/>
    <row r="19" spans="2:19" ht="12.75" customHeight="1" x14ac:dyDescent="0.2">
      <c r="B19" s="336">
        <f>+GETPIVOTDATA("Resultado Ponderado",Resultados_Perspectivas_Datos!$A$11)*0.75</f>
        <v>0.56637590560437723</v>
      </c>
      <c r="C19" s="336"/>
      <c r="R19" s="336">
        <f>+GETPIVOTDATA("Resultado Ponderado",Resultados_Perspectivas_Datos!$A$21)*0.75</f>
        <v>0.60291078049309221</v>
      </c>
      <c r="S19" s="336"/>
    </row>
    <row r="20" spans="2:19" ht="12.75" customHeight="1" x14ac:dyDescent="0.2">
      <c r="B20" s="336"/>
      <c r="C20" s="336"/>
      <c r="R20" s="336"/>
      <c r="S20" s="336"/>
    </row>
    <row r="21" spans="2:19" ht="12.75" customHeight="1" x14ac:dyDescent="0.4">
      <c r="B21" s="336"/>
      <c r="C21" s="336"/>
      <c r="P21" s="190"/>
      <c r="Q21" s="189"/>
      <c r="R21" s="336"/>
      <c r="S21" s="336"/>
    </row>
    <row r="22" spans="2:19" ht="12.75" customHeight="1" x14ac:dyDescent="0.4">
      <c r="B22" s="336"/>
      <c r="C22" s="336"/>
      <c r="P22" s="190"/>
      <c r="Q22" s="189"/>
      <c r="R22" s="336"/>
      <c r="S22" s="336"/>
    </row>
    <row r="23" spans="2:19" ht="12.95" customHeight="1" x14ac:dyDescent="0.2">
      <c r="B23" s="336"/>
      <c r="C23" s="336"/>
      <c r="Q23" s="189"/>
      <c r="R23" s="336"/>
      <c r="S23" s="336"/>
    </row>
    <row r="24" spans="2:19" ht="12.75" customHeight="1" x14ac:dyDescent="0.2">
      <c r="B24" s="336"/>
      <c r="C24" s="336"/>
      <c r="R24" s="336"/>
      <c r="S24" s="336"/>
    </row>
    <row r="25" spans="2:19" ht="12.75" customHeight="1" x14ac:dyDescent="0.2">
      <c r="B25" s="336"/>
      <c r="C25" s="336"/>
      <c r="R25" s="336"/>
      <c r="S25" s="336"/>
    </row>
    <row r="26" spans="2:19" ht="12.75" customHeight="1" x14ac:dyDescent="0.2">
      <c r="B26" s="336"/>
      <c r="C26" s="336"/>
      <c r="R26" s="336"/>
      <c r="S26" s="336"/>
    </row>
    <row r="27" spans="2:19" ht="12.75" customHeight="1" x14ac:dyDescent="0.2">
      <c r="B27" s="336"/>
      <c r="C27" s="336"/>
      <c r="R27" s="336"/>
      <c r="S27" s="336"/>
    </row>
    <row r="28" spans="2:19" ht="12.75" customHeight="1" x14ac:dyDescent="0.2">
      <c r="B28" s="336"/>
      <c r="C28" s="336"/>
      <c r="R28" s="336"/>
      <c r="S28" s="336"/>
    </row>
    <row r="29" spans="2:19" ht="12.75" customHeight="1" x14ac:dyDescent="0.2">
      <c r="B29" s="336"/>
      <c r="C29" s="336"/>
      <c r="R29" s="336"/>
      <c r="S29" s="336"/>
    </row>
    <row r="30" spans="2:19" ht="12.75" customHeight="1" x14ac:dyDescent="0.2">
      <c r="B30" s="336"/>
      <c r="C30" s="336"/>
      <c r="R30" s="336"/>
      <c r="S30" s="336"/>
    </row>
    <row r="31" spans="2:19" ht="12.75" customHeight="1" x14ac:dyDescent="0.2">
      <c r="B31" s="336"/>
      <c r="C31" s="336"/>
      <c r="R31" s="336"/>
      <c r="S31" s="336"/>
    </row>
    <row r="32" spans="2:19" ht="12.75" customHeight="1" x14ac:dyDescent="0.2">
      <c r="B32" s="336"/>
      <c r="C32" s="336"/>
      <c r="R32" s="336"/>
      <c r="S32" s="336"/>
    </row>
    <row r="33" spans="2:19" ht="12.75" customHeight="1" x14ac:dyDescent="0.2">
      <c r="B33" s="336"/>
      <c r="C33" s="336"/>
      <c r="R33" s="336"/>
      <c r="S33" s="336"/>
    </row>
    <row r="34" spans="2:19" ht="12.75" customHeight="1" x14ac:dyDescent="0.2">
      <c r="B34" s="336"/>
      <c r="C34" s="336"/>
      <c r="R34" s="336"/>
      <c r="S34" s="336"/>
    </row>
    <row r="35" spans="2:19" ht="12.75" customHeight="1" x14ac:dyDescent="0.2"/>
    <row r="36" spans="2:19" ht="12.75" customHeight="1" x14ac:dyDescent="0.2"/>
    <row r="37" spans="2:19" ht="12.75" customHeight="1" x14ac:dyDescent="0.2"/>
    <row r="38" spans="2:19" ht="12.75" customHeight="1" x14ac:dyDescent="0.2"/>
    <row r="39" spans="2:19" ht="12.75" customHeight="1" x14ac:dyDescent="0.2"/>
    <row r="40" spans="2:19" ht="12.75" customHeight="1" x14ac:dyDescent="0.2"/>
    <row r="41" spans="2:19" ht="12.75" customHeight="1" x14ac:dyDescent="0.2"/>
    <row r="42" spans="2:19" ht="12.75" customHeight="1" x14ac:dyDescent="0.2"/>
    <row r="43" spans="2:19" ht="12.75" customHeight="1" x14ac:dyDescent="0.2"/>
    <row r="44" spans="2:19" ht="12.95" customHeight="1" x14ac:dyDescent="0.4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</row>
    <row r="45" spans="2:19" ht="12.95" customHeight="1" x14ac:dyDescent="0.4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</row>
    <row r="46" spans="2:19" ht="12.95" customHeight="1" x14ac:dyDescent="0.2">
      <c r="B46" s="332">
        <f>+GETPIVOTDATA("Resultado Ponderado",Resultados_Perspectivas_Datos!$A$44)*0.75</f>
        <v>0.72986443381180233</v>
      </c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</row>
    <row r="47" spans="2:19" x14ac:dyDescent="0.2"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</row>
  </sheetData>
  <mergeCells count="6">
    <mergeCell ref="B46:S47"/>
    <mergeCell ref="B3:O3"/>
    <mergeCell ref="A1:T2"/>
    <mergeCell ref="B19:C34"/>
    <mergeCell ref="R19:S34"/>
    <mergeCell ref="B6:S7"/>
  </mergeCells>
  <conditionalFormatting sqref="B6">
    <cfRule type="expression" dxfId="3" priority="16">
      <formula>#REF!=0</formula>
    </cfRule>
  </conditionalFormatting>
  <conditionalFormatting sqref="B19">
    <cfRule type="expression" dxfId="2" priority="15">
      <formula>#REF!=0</formula>
    </cfRule>
  </conditionalFormatting>
  <conditionalFormatting sqref="B46">
    <cfRule type="expression" dxfId="1" priority="1">
      <formula>#REF!=0</formula>
    </cfRule>
  </conditionalFormatting>
  <conditionalFormatting sqref="R19">
    <cfRule type="expression" dxfId="0" priority="2">
      <formula>#REF!=0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81"/>
  <sheetViews>
    <sheetView tabSelected="1" topLeftCell="B1" zoomScale="85" zoomScaleNormal="85" workbookViewId="0">
      <selection activeCell="B1" sqref="B1:AI2"/>
    </sheetView>
  </sheetViews>
  <sheetFormatPr baseColWidth="10" defaultColWidth="12" defaultRowHeight="12.75" x14ac:dyDescent="0.2"/>
  <cols>
    <col min="1" max="1" width="2.1640625" style="1" customWidth="1"/>
    <col min="2" max="2" width="16.83203125" style="1" customWidth="1"/>
    <col min="3" max="9" width="10.83203125" style="1" customWidth="1"/>
    <col min="10" max="16384" width="12" style="1"/>
  </cols>
  <sheetData>
    <row r="1" spans="2:35" ht="44.45" customHeight="1" x14ac:dyDescent="0.2">
      <c r="B1" s="338" t="s">
        <v>161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</row>
    <row r="2" spans="2:35" ht="32.450000000000003" customHeight="1" x14ac:dyDescent="0.2"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</row>
    <row r="3" spans="2:35" x14ac:dyDescent="0.2">
      <c r="B3" s="23" t="s">
        <v>162</v>
      </c>
    </row>
    <row r="4" spans="2:35" x14ac:dyDescent="0.2">
      <c r="B4" s="333" t="s">
        <v>136</v>
      </c>
      <c r="C4" s="341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</row>
    <row r="5" spans="2:35" x14ac:dyDescent="0.2">
      <c r="B5" s="333"/>
      <c r="C5" s="341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</row>
    <row r="6" spans="2:35" x14ac:dyDescent="0.2">
      <c r="B6" s="333"/>
      <c r="C6" s="341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</row>
    <row r="7" spans="2:35" x14ac:dyDescent="0.2">
      <c r="B7" s="333"/>
      <c r="C7" s="341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</row>
    <row r="8" spans="2:35" x14ac:dyDescent="0.2">
      <c r="B8" s="333"/>
      <c r="C8" s="341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</row>
    <row r="9" spans="2:35" x14ac:dyDescent="0.2">
      <c r="B9" s="333"/>
      <c r="C9" s="341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</row>
    <row r="10" spans="2:35" x14ac:dyDescent="0.2">
      <c r="B10" s="333"/>
      <c r="C10" s="341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</row>
    <row r="11" spans="2:35" x14ac:dyDescent="0.2">
      <c r="B11" s="333"/>
      <c r="C11" s="341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</row>
    <row r="12" spans="2:35" x14ac:dyDescent="0.2">
      <c r="B12" s="333"/>
      <c r="C12" s="341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</row>
    <row r="14" spans="2:35" x14ac:dyDescent="0.2">
      <c r="B14" s="333" t="s">
        <v>87</v>
      </c>
      <c r="C14" s="342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</row>
    <row r="15" spans="2:35" x14ac:dyDescent="0.2">
      <c r="B15" s="333"/>
      <c r="C15" s="342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5" x14ac:dyDescent="0.2">
      <c r="B16" s="333"/>
      <c r="C16" s="342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</row>
    <row r="17" spans="2:34" x14ac:dyDescent="0.2">
      <c r="B17" s="333"/>
      <c r="C17" s="342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</row>
    <row r="18" spans="2:34" x14ac:dyDescent="0.2">
      <c r="B18" s="333"/>
      <c r="C18" s="342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2:34" x14ac:dyDescent="0.2">
      <c r="B19" s="333"/>
      <c r="C19" s="342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x14ac:dyDescent="0.2">
      <c r="B20" s="333"/>
      <c r="C20" s="342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2:34" x14ac:dyDescent="0.2">
      <c r="B21" s="333"/>
      <c r="C21" s="342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</row>
    <row r="22" spans="2:34" x14ac:dyDescent="0.2">
      <c r="B22" s="333"/>
      <c r="C22" s="342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4" spans="2:34" x14ac:dyDescent="0.2">
      <c r="B24" s="344" t="s">
        <v>163</v>
      </c>
      <c r="C24" s="343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</row>
    <row r="25" spans="2:34" x14ac:dyDescent="0.2">
      <c r="B25" s="345"/>
      <c r="C25" s="343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</row>
    <row r="26" spans="2:34" x14ac:dyDescent="0.2">
      <c r="B26" s="345"/>
      <c r="C26" s="343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</row>
    <row r="27" spans="2:34" x14ac:dyDescent="0.2">
      <c r="B27" s="345"/>
      <c r="C27" s="343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</row>
    <row r="28" spans="2:34" x14ac:dyDescent="0.2">
      <c r="B28" s="345"/>
      <c r="C28" s="343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</row>
    <row r="29" spans="2:34" x14ac:dyDescent="0.2">
      <c r="B29" s="345"/>
      <c r="C29" s="343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</row>
    <row r="30" spans="2:34" x14ac:dyDescent="0.2">
      <c r="B30" s="345"/>
      <c r="C30" s="343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</row>
    <row r="31" spans="2:34" x14ac:dyDescent="0.2">
      <c r="B31" s="345"/>
      <c r="C31" s="343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</row>
    <row r="32" spans="2:34" x14ac:dyDescent="0.2">
      <c r="B32" s="345"/>
      <c r="C32" s="343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</row>
    <row r="33" spans="2:34" x14ac:dyDescent="0.2">
      <c r="B33" s="345"/>
      <c r="C33" s="17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</row>
    <row r="34" spans="2:34" x14ac:dyDescent="0.2">
      <c r="B34" s="345"/>
      <c r="C34" s="17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</row>
    <row r="35" spans="2:34" x14ac:dyDescent="0.2">
      <c r="B35" s="345"/>
      <c r="C35" s="17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</row>
    <row r="36" spans="2:34" x14ac:dyDescent="0.2">
      <c r="B36" s="345"/>
      <c r="C36" s="17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</row>
    <row r="37" spans="2:34" x14ac:dyDescent="0.2">
      <c r="B37" s="345"/>
      <c r="C37" s="17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</row>
    <row r="38" spans="2:34" x14ac:dyDescent="0.2">
      <c r="B38" s="345"/>
      <c r="C38" s="17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</row>
    <row r="39" spans="2:34" x14ac:dyDescent="0.2">
      <c r="B39" s="345"/>
      <c r="C39" s="17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</row>
    <row r="40" spans="2:34" x14ac:dyDescent="0.2">
      <c r="B40" s="345"/>
      <c r="C40" s="17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</row>
    <row r="41" spans="2:34" x14ac:dyDescent="0.2">
      <c r="B41" s="345"/>
      <c r="C41" s="17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</row>
    <row r="42" spans="2:34" x14ac:dyDescent="0.2">
      <c r="B42" s="345"/>
      <c r="C42" s="17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</row>
    <row r="43" spans="2:34" x14ac:dyDescent="0.2">
      <c r="B43" s="345"/>
      <c r="C43" s="17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</row>
    <row r="44" spans="2:34" x14ac:dyDescent="0.2">
      <c r="B44" s="345"/>
      <c r="C44" s="17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</row>
    <row r="45" spans="2:34" x14ac:dyDescent="0.2">
      <c r="B45" s="345"/>
      <c r="C45" s="17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</row>
    <row r="46" spans="2:34" x14ac:dyDescent="0.2">
      <c r="B46" s="345"/>
      <c r="C46" s="17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</row>
    <row r="47" spans="2:34" x14ac:dyDescent="0.2">
      <c r="B47" s="345"/>
      <c r="C47" s="17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</row>
    <row r="48" spans="2:34" x14ac:dyDescent="0.2">
      <c r="B48" s="345"/>
      <c r="C48" s="17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</row>
    <row r="49" spans="2:34" x14ac:dyDescent="0.2">
      <c r="B49" s="345"/>
      <c r="C49" s="17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</row>
    <row r="50" spans="2:34" x14ac:dyDescent="0.2">
      <c r="B50" s="345"/>
      <c r="C50" s="17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</row>
    <row r="51" spans="2:34" x14ac:dyDescent="0.2">
      <c r="B51" s="345"/>
      <c r="C51" s="17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</row>
    <row r="53" spans="2:34" x14ac:dyDescent="0.2">
      <c r="B53" s="339" t="s">
        <v>79</v>
      </c>
      <c r="C53" s="340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</row>
    <row r="54" spans="2:34" x14ac:dyDescent="0.2">
      <c r="B54" s="339"/>
      <c r="C54" s="340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</row>
    <row r="55" spans="2:34" x14ac:dyDescent="0.2">
      <c r="B55" s="339"/>
      <c r="C55" s="340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</row>
    <row r="56" spans="2:34" x14ac:dyDescent="0.2">
      <c r="B56" s="339"/>
      <c r="C56" s="340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</row>
    <row r="57" spans="2:34" x14ac:dyDescent="0.2">
      <c r="B57" s="339"/>
      <c r="C57" s="340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</row>
    <row r="58" spans="2:34" x14ac:dyDescent="0.2">
      <c r="B58" s="339"/>
      <c r="C58" s="340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</row>
    <row r="59" spans="2:34" x14ac:dyDescent="0.2">
      <c r="B59" s="339"/>
      <c r="C59" s="340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</row>
    <row r="60" spans="2:34" x14ac:dyDescent="0.2">
      <c r="B60" s="339"/>
      <c r="C60" s="340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</row>
    <row r="61" spans="2:34" x14ac:dyDescent="0.2">
      <c r="B61" s="339"/>
      <c r="C61" s="340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</row>
    <row r="63" spans="2:34" x14ac:dyDescent="0.2">
      <c r="B63" s="344" t="s">
        <v>164</v>
      </c>
      <c r="C63" s="337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</row>
    <row r="64" spans="2:34" x14ac:dyDescent="0.2">
      <c r="B64" s="344"/>
      <c r="C64" s="337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</row>
    <row r="65" spans="2:34" x14ac:dyDescent="0.2">
      <c r="B65" s="344"/>
      <c r="C65" s="337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</row>
    <row r="66" spans="2:34" x14ac:dyDescent="0.2">
      <c r="B66" s="344"/>
      <c r="C66" s="337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</row>
    <row r="67" spans="2:34" x14ac:dyDescent="0.2">
      <c r="B67" s="344"/>
      <c r="C67" s="337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</row>
    <row r="68" spans="2:34" x14ac:dyDescent="0.2">
      <c r="B68" s="344"/>
      <c r="C68" s="337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</row>
    <row r="69" spans="2:34" x14ac:dyDescent="0.2">
      <c r="B69" s="344"/>
      <c r="C69" s="337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</row>
    <row r="70" spans="2:34" x14ac:dyDescent="0.2">
      <c r="B70" s="344"/>
      <c r="C70" s="337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</row>
    <row r="71" spans="2:34" x14ac:dyDescent="0.2">
      <c r="B71" s="344"/>
      <c r="C71" s="337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</row>
    <row r="72" spans="2:34" x14ac:dyDescent="0.2">
      <c r="B72" s="344"/>
    </row>
    <row r="73" spans="2:34" x14ac:dyDescent="0.2">
      <c r="B73" s="344"/>
      <c r="C73" s="337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</row>
    <row r="74" spans="2:34" x14ac:dyDescent="0.2">
      <c r="B74" s="344"/>
      <c r="C74" s="337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</row>
    <row r="75" spans="2:34" x14ac:dyDescent="0.2">
      <c r="B75" s="344"/>
      <c r="C75" s="337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</row>
    <row r="76" spans="2:34" x14ac:dyDescent="0.2">
      <c r="B76" s="344"/>
      <c r="C76" s="337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</row>
    <row r="77" spans="2:34" x14ac:dyDescent="0.2">
      <c r="B77" s="344"/>
      <c r="C77" s="337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</row>
    <row r="78" spans="2:34" x14ac:dyDescent="0.2">
      <c r="B78" s="344"/>
      <c r="C78" s="337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</row>
    <row r="79" spans="2:34" x14ac:dyDescent="0.2">
      <c r="B79" s="344"/>
      <c r="C79" s="337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</row>
    <row r="80" spans="2:34" x14ac:dyDescent="0.2">
      <c r="B80" s="344"/>
      <c r="C80" s="337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</row>
    <row r="81" spans="2:34" x14ac:dyDescent="0.2">
      <c r="B81" s="344"/>
      <c r="C81" s="337"/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</row>
  </sheetData>
  <mergeCells count="12">
    <mergeCell ref="C73:C81"/>
    <mergeCell ref="C63:C71"/>
    <mergeCell ref="B1:AI2"/>
    <mergeCell ref="B53:B61"/>
    <mergeCell ref="C53:C61"/>
    <mergeCell ref="B4:B12"/>
    <mergeCell ref="C4:C12"/>
    <mergeCell ref="B14:B22"/>
    <mergeCell ref="C14:C22"/>
    <mergeCell ref="C24:C32"/>
    <mergeCell ref="B24:B51"/>
    <mergeCell ref="B63:B81"/>
  </mergeCells>
  <pageMargins left="0.7" right="0.7" top="0.75" bottom="0.75" header="0.3" footer="0.3"/>
  <pageSetup paperSize="9" scale="6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C043-EE53-4EEB-9B23-B83F3BF36BCE}">
  <dimension ref="A1:J371"/>
  <sheetViews>
    <sheetView topLeftCell="A221" zoomScale="90" zoomScaleNormal="90" workbookViewId="0">
      <selection activeCell="E245" sqref="E245"/>
    </sheetView>
  </sheetViews>
  <sheetFormatPr baseColWidth="10" defaultColWidth="12" defaultRowHeight="12.75" x14ac:dyDescent="0.2"/>
  <cols>
    <col min="1" max="1" width="18" bestFit="1" customWidth="1"/>
    <col min="2" max="2" width="68.33203125" bestFit="1" customWidth="1"/>
    <col min="3" max="3" width="17" bestFit="1" customWidth="1"/>
    <col min="4" max="4" width="7.1640625" bestFit="1" customWidth="1"/>
    <col min="5" max="5" width="12.1640625" bestFit="1" customWidth="1"/>
    <col min="6" max="6" width="16.5" customWidth="1"/>
    <col min="7" max="7" width="7.1640625" bestFit="1" customWidth="1"/>
    <col min="8" max="8" width="10.5" bestFit="1" customWidth="1"/>
  </cols>
  <sheetData>
    <row r="1" spans="1:7" x14ac:dyDescent="0.2">
      <c r="A1" s="11" t="s">
        <v>60</v>
      </c>
      <c r="B1" t="s">
        <v>136</v>
      </c>
    </row>
    <row r="2" spans="1:7" x14ac:dyDescent="0.2">
      <c r="A2" s="11" t="s">
        <v>61</v>
      </c>
      <c r="B2" t="s">
        <v>46</v>
      </c>
    </row>
    <row r="4" spans="1:7" x14ac:dyDescent="0.2">
      <c r="A4" s="11" t="s">
        <v>165</v>
      </c>
      <c r="B4" t="s">
        <v>166</v>
      </c>
      <c r="C4" t="s">
        <v>167</v>
      </c>
      <c r="E4" s="177" t="s">
        <v>46</v>
      </c>
      <c r="F4" t="s">
        <v>73</v>
      </c>
      <c r="G4" t="s">
        <v>70</v>
      </c>
    </row>
    <row r="5" spans="1:7" x14ac:dyDescent="0.2">
      <c r="A5" s="22">
        <v>2022</v>
      </c>
      <c r="B5" s="179">
        <v>0.48113207547169812</v>
      </c>
      <c r="C5" s="179">
        <v>0.95</v>
      </c>
      <c r="E5" s="22">
        <v>2022</v>
      </c>
      <c r="F5" s="179">
        <f>IF(B5&gt;0,+B5,"")</f>
        <v>0.48113207547169812</v>
      </c>
      <c r="G5" s="179">
        <f>IF(C5&gt;0,+C5,"")</f>
        <v>0.95</v>
      </c>
    </row>
    <row r="6" spans="1:7" x14ac:dyDescent="0.2">
      <c r="A6" s="22">
        <v>2023</v>
      </c>
      <c r="B6" s="179">
        <v>0.66294349540078845</v>
      </c>
      <c r="C6" s="179">
        <v>0.95</v>
      </c>
      <c r="E6" s="22">
        <v>2023</v>
      </c>
      <c r="F6" s="179">
        <f t="shared" ref="F6:F9" si="0">IF(B6&gt;0,+B6,"")</f>
        <v>0.66294349540078845</v>
      </c>
      <c r="G6" s="179">
        <f t="shared" ref="G6:G9" si="1">IF(C6&gt;0,+C6,"")</f>
        <v>0.95</v>
      </c>
    </row>
    <row r="7" spans="1:7" x14ac:dyDescent="0.2">
      <c r="A7" s="22">
        <v>2024</v>
      </c>
      <c r="B7" s="179">
        <v>0.77708549671166494</v>
      </c>
      <c r="C7" s="179">
        <v>0.95</v>
      </c>
      <c r="E7" s="22">
        <v>2024</v>
      </c>
      <c r="F7" s="179">
        <f t="shared" si="0"/>
        <v>0.77708549671166494</v>
      </c>
      <c r="G7" s="179">
        <f t="shared" si="1"/>
        <v>0.95</v>
      </c>
    </row>
    <row r="8" spans="1:7" x14ac:dyDescent="0.2">
      <c r="A8" s="22">
        <v>2025</v>
      </c>
      <c r="B8" s="179">
        <v>0.7745740498034076</v>
      </c>
      <c r="C8" s="179">
        <v>0.95</v>
      </c>
      <c r="E8" s="22">
        <v>2025</v>
      </c>
      <c r="F8" s="179">
        <f t="shared" si="0"/>
        <v>0.7745740498034076</v>
      </c>
      <c r="G8" s="179">
        <f t="shared" si="1"/>
        <v>0.95</v>
      </c>
    </row>
    <row r="9" spans="1:7" x14ac:dyDescent="0.2">
      <c r="A9" s="22">
        <v>2026</v>
      </c>
      <c r="B9" s="179"/>
      <c r="C9" s="179">
        <v>0.95</v>
      </c>
      <c r="E9" s="22">
        <v>2026</v>
      </c>
      <c r="F9" s="179" t="str">
        <f t="shared" si="0"/>
        <v/>
      </c>
      <c r="G9" s="179">
        <f t="shared" si="1"/>
        <v>0.95</v>
      </c>
    </row>
    <row r="10" spans="1:7" x14ac:dyDescent="0.2">
      <c r="A10" s="22" t="s">
        <v>168</v>
      </c>
      <c r="B10" s="179">
        <v>0.67393377934688981</v>
      </c>
      <c r="C10" s="179">
        <v>0.95</v>
      </c>
    </row>
    <row r="11" spans="1:7" x14ac:dyDescent="0.2">
      <c r="A11" s="22"/>
      <c r="B11" s="179"/>
      <c r="C11" s="179"/>
    </row>
    <row r="13" spans="1:7" x14ac:dyDescent="0.2">
      <c r="A13" s="11" t="s">
        <v>60</v>
      </c>
      <c r="B13" t="s">
        <v>87</v>
      </c>
    </row>
    <row r="14" spans="1:7" x14ac:dyDescent="0.2">
      <c r="A14" s="11" t="s">
        <v>61</v>
      </c>
      <c r="B14" t="s">
        <v>42</v>
      </c>
    </row>
    <row r="16" spans="1:7" x14ac:dyDescent="0.2">
      <c r="A16" s="11" t="s">
        <v>165</v>
      </c>
      <c r="B16" t="s">
        <v>166</v>
      </c>
      <c r="C16" t="s">
        <v>167</v>
      </c>
      <c r="E16" s="177" t="s">
        <v>42</v>
      </c>
      <c r="F16" t="s">
        <v>73</v>
      </c>
      <c r="G16" t="s">
        <v>70</v>
      </c>
    </row>
    <row r="17" spans="1:10" x14ac:dyDescent="0.2">
      <c r="A17" s="22">
        <v>2022</v>
      </c>
      <c r="B17" s="179">
        <v>0.9019376900541819</v>
      </c>
      <c r="C17" s="179">
        <v>0.95</v>
      </c>
      <c r="E17" s="22">
        <v>2022</v>
      </c>
      <c r="F17" s="179">
        <f t="shared" ref="F17:G21" si="2">IF(B17&gt;0,+B17,"")</f>
        <v>0.9019376900541819</v>
      </c>
      <c r="G17" s="179">
        <f t="shared" si="2"/>
        <v>0.95</v>
      </c>
    </row>
    <row r="18" spans="1:10" x14ac:dyDescent="0.2">
      <c r="A18" s="22">
        <v>2023</v>
      </c>
      <c r="B18" s="179">
        <v>0.97135209071374562</v>
      </c>
      <c r="C18" s="179">
        <v>0.95</v>
      </c>
      <c r="E18" s="22">
        <v>2023</v>
      </c>
      <c r="F18" s="179">
        <f t="shared" si="2"/>
        <v>0.97135209071374562</v>
      </c>
      <c r="G18" s="179">
        <f t="shared" si="2"/>
        <v>0.95</v>
      </c>
    </row>
    <row r="19" spans="1:10" x14ac:dyDescent="0.2">
      <c r="A19" s="22">
        <v>2024</v>
      </c>
      <c r="B19" s="179">
        <v>0.95212618299055685</v>
      </c>
      <c r="C19" s="179">
        <v>0.95</v>
      </c>
      <c r="E19" s="22">
        <v>2024</v>
      </c>
      <c r="F19" s="179">
        <f t="shared" si="2"/>
        <v>0.95212618299055685</v>
      </c>
      <c r="G19" s="179">
        <f t="shared" si="2"/>
        <v>0.95</v>
      </c>
    </row>
    <row r="20" spans="1:10" x14ac:dyDescent="0.2">
      <c r="A20" s="22">
        <v>2025</v>
      </c>
      <c r="B20" s="179">
        <v>0.36832712747303642</v>
      </c>
      <c r="C20" s="179">
        <v>0.95</v>
      </c>
      <c r="E20" s="22">
        <v>2025</v>
      </c>
      <c r="F20" s="179">
        <f t="shared" si="2"/>
        <v>0.36832712747303642</v>
      </c>
      <c r="G20" s="179">
        <f t="shared" si="2"/>
        <v>0.95</v>
      </c>
    </row>
    <row r="21" spans="1:10" x14ac:dyDescent="0.2">
      <c r="A21" s="22">
        <v>2026</v>
      </c>
      <c r="B21" s="179"/>
      <c r="C21" s="179">
        <v>0.95</v>
      </c>
      <c r="E21" s="22">
        <v>2026</v>
      </c>
      <c r="F21" s="179" t="str">
        <f t="shared" si="2"/>
        <v/>
      </c>
      <c r="G21" s="179">
        <f t="shared" si="2"/>
        <v>0.95</v>
      </c>
    </row>
    <row r="22" spans="1:10" x14ac:dyDescent="0.2">
      <c r="A22" s="22" t="s">
        <v>168</v>
      </c>
      <c r="B22" s="179">
        <v>0.79843577280788014</v>
      </c>
      <c r="C22" s="179">
        <v>0.95</v>
      </c>
    </row>
    <row r="25" spans="1:10" x14ac:dyDescent="0.2">
      <c r="A25" s="11" t="s">
        <v>60</v>
      </c>
      <c r="B25" t="s">
        <v>87</v>
      </c>
    </row>
    <row r="26" spans="1:10" x14ac:dyDescent="0.2">
      <c r="A26" s="11" t="s">
        <v>61</v>
      </c>
      <c r="B26" t="s">
        <v>29</v>
      </c>
    </row>
    <row r="28" spans="1:10" x14ac:dyDescent="0.2">
      <c r="A28" s="11" t="s">
        <v>165</v>
      </c>
      <c r="B28" t="s">
        <v>166</v>
      </c>
      <c r="C28" t="s">
        <v>167</v>
      </c>
      <c r="E28" s="177" t="s">
        <v>29</v>
      </c>
      <c r="F28" t="s">
        <v>73</v>
      </c>
      <c r="G28" t="s">
        <v>70</v>
      </c>
    </row>
    <row r="29" spans="1:10" x14ac:dyDescent="0.2">
      <c r="A29" s="22">
        <v>2022</v>
      </c>
      <c r="B29" s="179">
        <v>0.73259734001764043</v>
      </c>
      <c r="C29" s="179">
        <v>0.85</v>
      </c>
      <c r="E29" s="22">
        <v>2022</v>
      </c>
      <c r="F29" s="179">
        <f t="shared" ref="F29:G33" si="3">IF(B29&gt;0,+B29,"")</f>
        <v>0.73259734001764043</v>
      </c>
      <c r="G29" s="179">
        <f t="shared" si="3"/>
        <v>0.85</v>
      </c>
    </row>
    <row r="30" spans="1:10" x14ac:dyDescent="0.2">
      <c r="A30" s="22">
        <v>2023</v>
      </c>
      <c r="B30" s="179">
        <v>0.71251879032999998</v>
      </c>
      <c r="C30" s="179">
        <v>0.85</v>
      </c>
      <c r="E30" s="22">
        <v>2023</v>
      </c>
      <c r="F30" s="179">
        <f t="shared" si="3"/>
        <v>0.71251879032999998</v>
      </c>
      <c r="G30" s="179">
        <f t="shared" si="3"/>
        <v>0.85</v>
      </c>
    </row>
    <row r="31" spans="1:10" x14ac:dyDescent="0.2">
      <c r="A31" s="22">
        <v>2024</v>
      </c>
      <c r="B31" s="179">
        <v>0.83387187146677799</v>
      </c>
      <c r="C31" s="179">
        <v>0.85</v>
      </c>
      <c r="E31" s="22">
        <v>2024</v>
      </c>
      <c r="F31" s="179">
        <f t="shared" si="3"/>
        <v>0.83387187146677799</v>
      </c>
      <c r="G31" s="179">
        <f t="shared" si="3"/>
        <v>0.85</v>
      </c>
      <c r="J31" s="22"/>
    </row>
    <row r="32" spans="1:10" x14ac:dyDescent="0.2">
      <c r="A32" s="22">
        <v>2025</v>
      </c>
      <c r="B32" s="179">
        <v>0.2684318150120637</v>
      </c>
      <c r="C32" s="179">
        <v>0.85</v>
      </c>
      <c r="E32" s="22">
        <v>2025</v>
      </c>
      <c r="F32" s="179">
        <f t="shared" si="3"/>
        <v>0.2684318150120637</v>
      </c>
      <c r="G32" s="179">
        <f t="shared" si="3"/>
        <v>0.85</v>
      </c>
      <c r="J32" s="22"/>
    </row>
    <row r="33" spans="1:10" x14ac:dyDescent="0.2">
      <c r="A33" s="22">
        <v>2026</v>
      </c>
      <c r="B33" s="179"/>
      <c r="C33" s="179">
        <v>0.85</v>
      </c>
      <c r="E33" s="22">
        <v>2026</v>
      </c>
      <c r="F33" s="179" t="str">
        <f t="shared" si="3"/>
        <v/>
      </c>
      <c r="G33" s="179">
        <f t="shared" si="3"/>
        <v>0.85</v>
      </c>
      <c r="J33" s="22"/>
    </row>
    <row r="34" spans="1:10" x14ac:dyDescent="0.2">
      <c r="A34" s="22" t="s">
        <v>168</v>
      </c>
      <c r="B34" s="179">
        <v>0.63685495420662053</v>
      </c>
      <c r="C34" s="179">
        <v>0.85</v>
      </c>
      <c r="J34" s="22"/>
    </row>
    <row r="35" spans="1:10" x14ac:dyDescent="0.2">
      <c r="J35" s="22"/>
    </row>
    <row r="36" spans="1:10" x14ac:dyDescent="0.2">
      <c r="J36" s="22"/>
    </row>
    <row r="37" spans="1:10" x14ac:dyDescent="0.2">
      <c r="A37" s="11" t="s">
        <v>60</v>
      </c>
      <c r="B37" t="s">
        <v>87</v>
      </c>
      <c r="J37" s="22"/>
    </row>
    <row r="38" spans="1:10" x14ac:dyDescent="0.2">
      <c r="A38" s="11" t="s">
        <v>61</v>
      </c>
      <c r="B38" t="s">
        <v>54</v>
      </c>
      <c r="J38" s="22"/>
    </row>
    <row r="39" spans="1:10" x14ac:dyDescent="0.2">
      <c r="J39" s="22"/>
    </row>
    <row r="40" spans="1:10" x14ac:dyDescent="0.2">
      <c r="A40" s="11" t="s">
        <v>165</v>
      </c>
      <c r="B40" t="s">
        <v>166</v>
      </c>
      <c r="C40" t="s">
        <v>167</v>
      </c>
      <c r="E40" s="177" t="str">
        <f>+B38</f>
        <v>Ingreso efectivo por cobro persuasivo y/o coactivo</v>
      </c>
      <c r="F40" t="s">
        <v>73</v>
      </c>
      <c r="G40" t="s">
        <v>70</v>
      </c>
      <c r="J40" s="22"/>
    </row>
    <row r="41" spans="1:10" x14ac:dyDescent="0.2">
      <c r="A41" s="22">
        <v>2022</v>
      </c>
      <c r="B41" s="179"/>
      <c r="C41" s="179">
        <v>1</v>
      </c>
      <c r="E41" s="22">
        <v>2022</v>
      </c>
      <c r="F41" s="179" t="str">
        <f t="shared" ref="F41:G45" si="4">IF(B41&gt;0,+B41,"")</f>
        <v/>
      </c>
      <c r="G41" s="179">
        <f t="shared" si="4"/>
        <v>1</v>
      </c>
      <c r="J41" s="22"/>
    </row>
    <row r="42" spans="1:10" x14ac:dyDescent="0.2">
      <c r="A42" s="22">
        <v>2023</v>
      </c>
      <c r="B42" s="179">
        <v>0.8532404718693285</v>
      </c>
      <c r="C42" s="179">
        <v>1</v>
      </c>
      <c r="E42" s="22">
        <v>2023</v>
      </c>
      <c r="F42" s="179">
        <f t="shared" si="4"/>
        <v>0.8532404718693285</v>
      </c>
      <c r="G42" s="179">
        <f t="shared" si="4"/>
        <v>1</v>
      </c>
      <c r="J42" s="22"/>
    </row>
    <row r="43" spans="1:10" x14ac:dyDescent="0.2">
      <c r="A43" s="22">
        <v>2024</v>
      </c>
      <c r="B43" s="179">
        <v>0.99991077103817627</v>
      </c>
      <c r="C43" s="179">
        <v>1</v>
      </c>
      <c r="E43" s="22">
        <v>2024</v>
      </c>
      <c r="F43" s="179">
        <f t="shared" si="4"/>
        <v>0.99991077103817627</v>
      </c>
      <c r="G43" s="179">
        <f t="shared" si="4"/>
        <v>1</v>
      </c>
      <c r="J43" s="22"/>
    </row>
    <row r="44" spans="1:10" x14ac:dyDescent="0.2">
      <c r="A44" s="22">
        <v>2025</v>
      </c>
      <c r="B44" s="179">
        <v>0.42056159175000002</v>
      </c>
      <c r="C44" s="179">
        <v>1</v>
      </c>
      <c r="E44" s="22">
        <v>2025</v>
      </c>
      <c r="F44" s="179">
        <f t="shared" si="4"/>
        <v>0.42056159175000002</v>
      </c>
      <c r="G44" s="179">
        <f t="shared" si="4"/>
        <v>1</v>
      </c>
      <c r="J44" s="22"/>
    </row>
    <row r="45" spans="1:10" x14ac:dyDescent="0.2">
      <c r="A45" s="22">
        <v>2026</v>
      </c>
      <c r="B45" s="179"/>
      <c r="C45" s="179">
        <v>1</v>
      </c>
      <c r="E45" s="22">
        <v>2026</v>
      </c>
      <c r="F45" s="179" t="str">
        <f t="shared" si="4"/>
        <v/>
      </c>
      <c r="G45" s="179">
        <f t="shared" si="4"/>
        <v>1</v>
      </c>
      <c r="J45" s="22"/>
    </row>
    <row r="46" spans="1:10" x14ac:dyDescent="0.2">
      <c r="A46" s="22" t="s">
        <v>168</v>
      </c>
      <c r="B46" s="179">
        <v>0.75790427821916817</v>
      </c>
      <c r="C46" s="179">
        <v>1</v>
      </c>
      <c r="J46" s="22"/>
    </row>
    <row r="47" spans="1:10" x14ac:dyDescent="0.2">
      <c r="J47" s="22"/>
    </row>
    <row r="48" spans="1:10" x14ac:dyDescent="0.2">
      <c r="J48" s="22"/>
    </row>
    <row r="49" spans="1:10" x14ac:dyDescent="0.2">
      <c r="A49" s="11" t="s">
        <v>60</v>
      </c>
      <c r="B49" t="s">
        <v>94</v>
      </c>
      <c r="J49" s="22"/>
    </row>
    <row r="50" spans="1:10" x14ac:dyDescent="0.2">
      <c r="A50" s="11" t="s">
        <v>61</v>
      </c>
      <c r="B50" t="s">
        <v>13</v>
      </c>
      <c r="J50" s="22"/>
    </row>
    <row r="51" spans="1:10" x14ac:dyDescent="0.2">
      <c r="J51" s="22"/>
    </row>
    <row r="52" spans="1:10" x14ac:dyDescent="0.2">
      <c r="A52" s="11" t="s">
        <v>165</v>
      </c>
      <c r="B52" t="s">
        <v>166</v>
      </c>
      <c r="C52" t="s">
        <v>167</v>
      </c>
      <c r="E52" s="177" t="s">
        <v>13</v>
      </c>
      <c r="F52" t="s">
        <v>73</v>
      </c>
      <c r="G52" t="s">
        <v>70</v>
      </c>
      <c r="J52" s="22"/>
    </row>
    <row r="53" spans="1:10" x14ac:dyDescent="0.2">
      <c r="A53" s="22">
        <v>2022</v>
      </c>
      <c r="B53" s="179"/>
      <c r="C53" s="179">
        <v>1</v>
      </c>
      <c r="E53" s="22">
        <v>2022</v>
      </c>
      <c r="F53" s="179" t="str">
        <f t="shared" ref="F53:G57" si="5">IF(B53&gt;0,+B53,"")</f>
        <v/>
      </c>
      <c r="G53" s="179">
        <f t="shared" si="5"/>
        <v>1</v>
      </c>
      <c r="J53" s="22"/>
    </row>
    <row r="54" spans="1:10" x14ac:dyDescent="0.2">
      <c r="A54" s="22">
        <v>2023</v>
      </c>
      <c r="B54" s="179">
        <v>1</v>
      </c>
      <c r="C54" s="179">
        <v>1</v>
      </c>
      <c r="E54" s="22">
        <v>2023</v>
      </c>
      <c r="F54" s="179">
        <f t="shared" si="5"/>
        <v>1</v>
      </c>
      <c r="G54" s="179">
        <f t="shared" si="5"/>
        <v>1</v>
      </c>
      <c r="J54" s="22"/>
    </row>
    <row r="55" spans="1:10" x14ac:dyDescent="0.2">
      <c r="A55" s="22">
        <v>2024</v>
      </c>
      <c r="B55" s="179">
        <v>1</v>
      </c>
      <c r="C55" s="179">
        <v>1</v>
      </c>
      <c r="E55" s="22">
        <v>2024</v>
      </c>
      <c r="F55" s="179">
        <f t="shared" si="5"/>
        <v>1</v>
      </c>
      <c r="G55" s="179">
        <f t="shared" si="5"/>
        <v>1</v>
      </c>
      <c r="J55" s="22"/>
    </row>
    <row r="56" spans="1:10" x14ac:dyDescent="0.2">
      <c r="A56" s="22">
        <v>2025</v>
      </c>
      <c r="B56" s="179">
        <v>1</v>
      </c>
      <c r="C56" s="179">
        <v>1</v>
      </c>
      <c r="E56" s="22">
        <v>2025</v>
      </c>
      <c r="F56" s="179">
        <f t="shared" si="5"/>
        <v>1</v>
      </c>
      <c r="G56" s="179">
        <f t="shared" si="5"/>
        <v>1</v>
      </c>
      <c r="J56" s="22"/>
    </row>
    <row r="57" spans="1:10" x14ac:dyDescent="0.2">
      <c r="A57" s="22">
        <v>2026</v>
      </c>
      <c r="B57" s="179"/>
      <c r="C57" s="179">
        <v>1</v>
      </c>
      <c r="E57" s="22">
        <v>2026</v>
      </c>
      <c r="F57" s="179" t="str">
        <f t="shared" si="5"/>
        <v/>
      </c>
      <c r="G57" s="179">
        <f t="shared" si="5"/>
        <v>1</v>
      </c>
      <c r="J57" s="22"/>
    </row>
    <row r="58" spans="1:10" x14ac:dyDescent="0.2">
      <c r="A58" s="22" t="s">
        <v>168</v>
      </c>
      <c r="B58" s="179">
        <v>1</v>
      </c>
      <c r="C58" s="179">
        <v>1</v>
      </c>
      <c r="J58" s="22"/>
    </row>
    <row r="59" spans="1:10" x14ac:dyDescent="0.2">
      <c r="A59" s="22"/>
      <c r="B59" s="179"/>
      <c r="C59" s="179"/>
      <c r="J59" s="22"/>
    </row>
    <row r="60" spans="1:10" x14ac:dyDescent="0.2">
      <c r="J60" s="22"/>
    </row>
    <row r="61" spans="1:10" x14ac:dyDescent="0.2">
      <c r="A61" s="11" t="s">
        <v>60</v>
      </c>
      <c r="B61" t="s">
        <v>94</v>
      </c>
      <c r="J61" s="22"/>
    </row>
    <row r="62" spans="1:10" x14ac:dyDescent="0.2">
      <c r="A62" s="11" t="s">
        <v>61</v>
      </c>
      <c r="B62" t="s">
        <v>169</v>
      </c>
      <c r="J62" s="22"/>
    </row>
    <row r="63" spans="1:10" x14ac:dyDescent="0.2">
      <c r="J63" s="22"/>
    </row>
    <row r="64" spans="1:10" x14ac:dyDescent="0.2">
      <c r="A64" s="11" t="s">
        <v>165</v>
      </c>
      <c r="B64" t="s">
        <v>166</v>
      </c>
      <c r="C64" t="s">
        <v>167</v>
      </c>
      <c r="E64" s="177" t="str">
        <f>+B62</f>
        <v>Cumplimiento de los proyectos dentro de los programas institucionales objetivo 1</v>
      </c>
      <c r="F64" t="s">
        <v>73</v>
      </c>
      <c r="G64" t="s">
        <v>70</v>
      </c>
      <c r="J64" s="22"/>
    </row>
    <row r="65" spans="1:10" x14ac:dyDescent="0.2">
      <c r="A65" s="22">
        <v>2022</v>
      </c>
      <c r="B65" s="179"/>
      <c r="C65" s="179">
        <v>0.85</v>
      </c>
      <c r="E65" s="22">
        <v>2022</v>
      </c>
      <c r="F65" s="179" t="str">
        <f t="shared" ref="F65:G69" si="6">IF(B65&gt;0,+B65,"")</f>
        <v/>
      </c>
      <c r="G65" s="179">
        <f t="shared" si="6"/>
        <v>0.85</v>
      </c>
      <c r="J65" s="22"/>
    </row>
    <row r="66" spans="1:10" x14ac:dyDescent="0.2">
      <c r="A66" s="22">
        <v>2023</v>
      </c>
      <c r="B66" s="179">
        <v>0.77777777777777779</v>
      </c>
      <c r="C66" s="179">
        <v>0.85</v>
      </c>
      <c r="E66" s="22">
        <v>2023</v>
      </c>
      <c r="F66" s="179">
        <f t="shared" si="6"/>
        <v>0.77777777777777779</v>
      </c>
      <c r="G66" s="179">
        <f t="shared" si="6"/>
        <v>0.85</v>
      </c>
      <c r="J66" s="22"/>
    </row>
    <row r="67" spans="1:10" x14ac:dyDescent="0.2">
      <c r="A67" s="22">
        <v>2024</v>
      </c>
      <c r="B67" s="179">
        <v>0.8</v>
      </c>
      <c r="C67" s="179">
        <v>0.85</v>
      </c>
      <c r="E67" s="22">
        <v>2024</v>
      </c>
      <c r="F67" s="179">
        <f t="shared" si="6"/>
        <v>0.8</v>
      </c>
      <c r="G67" s="179">
        <f t="shared" si="6"/>
        <v>0.85</v>
      </c>
      <c r="J67" s="22"/>
    </row>
    <row r="68" spans="1:10" x14ac:dyDescent="0.2">
      <c r="A68" s="22">
        <v>2025</v>
      </c>
      <c r="B68" s="179">
        <v>0.73913043478260865</v>
      </c>
      <c r="C68" s="179">
        <v>0.85</v>
      </c>
      <c r="E68" s="22">
        <v>2025</v>
      </c>
      <c r="F68" s="179">
        <f t="shared" si="6"/>
        <v>0.73913043478260865</v>
      </c>
      <c r="G68" s="179">
        <f t="shared" si="6"/>
        <v>0.85</v>
      </c>
      <c r="J68" s="22"/>
    </row>
    <row r="69" spans="1:10" x14ac:dyDescent="0.2">
      <c r="A69" s="22">
        <v>2026</v>
      </c>
      <c r="B69" s="179"/>
      <c r="C69" s="179">
        <v>0.85</v>
      </c>
      <c r="E69" s="22">
        <v>2026</v>
      </c>
      <c r="F69" s="179" t="str">
        <f t="shared" si="6"/>
        <v/>
      </c>
      <c r="G69" s="179">
        <f t="shared" si="6"/>
        <v>0.85</v>
      </c>
      <c r="J69" s="22"/>
    </row>
    <row r="70" spans="1:10" x14ac:dyDescent="0.2">
      <c r="A70" s="22" t="s">
        <v>168</v>
      </c>
      <c r="B70" s="179">
        <v>0.7723027375201289</v>
      </c>
      <c r="C70" s="179">
        <v>0.85</v>
      </c>
      <c r="E70" s="22"/>
      <c r="F70" s="179"/>
      <c r="G70" s="179"/>
      <c r="J70" s="22"/>
    </row>
    <row r="71" spans="1:10" x14ac:dyDescent="0.2">
      <c r="A71" s="22"/>
      <c r="B71" s="179"/>
      <c r="C71" s="179"/>
      <c r="E71" s="22"/>
      <c r="F71" s="179"/>
      <c r="G71" s="179"/>
      <c r="J71" s="22"/>
    </row>
    <row r="72" spans="1:10" x14ac:dyDescent="0.2">
      <c r="E72" s="22"/>
      <c r="F72" s="179"/>
      <c r="G72" s="179"/>
      <c r="J72" s="22"/>
    </row>
    <row r="73" spans="1:10" x14ac:dyDescent="0.2">
      <c r="A73" s="11" t="s">
        <v>60</v>
      </c>
      <c r="B73" t="s">
        <v>94</v>
      </c>
      <c r="J73" s="22"/>
    </row>
    <row r="74" spans="1:10" x14ac:dyDescent="0.2">
      <c r="A74" s="11" t="s">
        <v>61</v>
      </c>
      <c r="B74" t="s">
        <v>170</v>
      </c>
      <c r="J74" s="22"/>
    </row>
    <row r="75" spans="1:10" x14ac:dyDescent="0.2">
      <c r="J75" s="22"/>
    </row>
    <row r="76" spans="1:10" x14ac:dyDescent="0.2">
      <c r="A76" s="11" t="s">
        <v>165</v>
      </c>
      <c r="B76" t="s">
        <v>166</v>
      </c>
      <c r="C76" t="s">
        <v>167</v>
      </c>
      <c r="E76" s="177" t="str">
        <f>+B74</f>
        <v>Cumplimiento de los proyectos dentro de los programas institucionales objetivo 2</v>
      </c>
      <c r="F76" t="s">
        <v>73</v>
      </c>
      <c r="G76" t="s">
        <v>70</v>
      </c>
      <c r="J76" s="22"/>
    </row>
    <row r="77" spans="1:10" x14ac:dyDescent="0.2">
      <c r="A77" s="22">
        <v>2022</v>
      </c>
      <c r="B77" s="179"/>
      <c r="C77" s="179">
        <v>0.85</v>
      </c>
      <c r="E77" s="22">
        <v>2022</v>
      </c>
      <c r="F77" s="179" t="str">
        <f t="shared" ref="F77:G81" si="7">IF(B77&gt;0,+B77,"")</f>
        <v/>
      </c>
      <c r="G77" s="179">
        <f t="shared" si="7"/>
        <v>0.85</v>
      </c>
      <c r="J77" s="22"/>
    </row>
    <row r="78" spans="1:10" x14ac:dyDescent="0.2">
      <c r="A78" s="22">
        <v>2023</v>
      </c>
      <c r="B78" s="179">
        <v>0</v>
      </c>
      <c r="C78" s="179">
        <v>0.85</v>
      </c>
      <c r="E78" s="22">
        <v>2023</v>
      </c>
      <c r="F78" s="179" t="str">
        <f t="shared" si="7"/>
        <v/>
      </c>
      <c r="G78" s="179">
        <f t="shared" si="7"/>
        <v>0.85</v>
      </c>
      <c r="J78" s="22"/>
    </row>
    <row r="79" spans="1:10" x14ac:dyDescent="0.2">
      <c r="A79" s="22">
        <v>2024</v>
      </c>
      <c r="B79" s="179">
        <v>0.5</v>
      </c>
      <c r="C79" s="179">
        <v>0.85</v>
      </c>
      <c r="E79" s="22">
        <v>2024</v>
      </c>
      <c r="F79" s="179">
        <f t="shared" si="7"/>
        <v>0.5</v>
      </c>
      <c r="G79" s="179">
        <f t="shared" si="7"/>
        <v>0.85</v>
      </c>
      <c r="J79" s="22"/>
    </row>
    <row r="80" spans="1:10" x14ac:dyDescent="0.2">
      <c r="A80" s="22">
        <v>2025</v>
      </c>
      <c r="B80" s="179">
        <v>0.33333333333333331</v>
      </c>
      <c r="C80" s="179">
        <v>0.85</v>
      </c>
      <c r="E80" s="22">
        <v>2025</v>
      </c>
      <c r="F80" s="179">
        <f t="shared" si="7"/>
        <v>0.33333333333333331</v>
      </c>
      <c r="G80" s="179">
        <f t="shared" si="7"/>
        <v>0.85</v>
      </c>
      <c r="J80" s="22"/>
    </row>
    <row r="81" spans="1:10" x14ac:dyDescent="0.2">
      <c r="A81" s="22">
        <v>2026</v>
      </c>
      <c r="B81" s="179"/>
      <c r="C81" s="179">
        <v>0.85</v>
      </c>
      <c r="E81" s="22">
        <v>2026</v>
      </c>
      <c r="F81" s="179" t="str">
        <f t="shared" si="7"/>
        <v/>
      </c>
      <c r="G81" s="179">
        <f t="shared" si="7"/>
        <v>0.85</v>
      </c>
      <c r="J81" s="22"/>
    </row>
    <row r="82" spans="1:10" x14ac:dyDescent="0.2">
      <c r="A82" s="22" t="s">
        <v>168</v>
      </c>
      <c r="B82" s="179">
        <v>0.27777777777777773</v>
      </c>
      <c r="C82" s="179">
        <v>0.85</v>
      </c>
      <c r="E82" s="22"/>
      <c r="F82" s="179"/>
      <c r="G82" s="179"/>
      <c r="J82" s="22"/>
    </row>
    <row r="83" spans="1:10" x14ac:dyDescent="0.2">
      <c r="A83" s="22"/>
      <c r="B83" s="179"/>
      <c r="C83" s="179"/>
      <c r="E83" s="22"/>
      <c r="F83" s="179"/>
      <c r="G83" s="179"/>
      <c r="J83" s="22"/>
    </row>
    <row r="84" spans="1:10" x14ac:dyDescent="0.2">
      <c r="E84" s="22"/>
      <c r="F84" s="179"/>
      <c r="G84" s="179"/>
      <c r="J84" s="22"/>
    </row>
    <row r="85" spans="1:10" x14ac:dyDescent="0.2">
      <c r="A85" s="11" t="s">
        <v>60</v>
      </c>
      <c r="B85" t="s">
        <v>94</v>
      </c>
      <c r="J85" s="22"/>
    </row>
    <row r="86" spans="1:10" x14ac:dyDescent="0.2">
      <c r="A86" s="11" t="s">
        <v>61</v>
      </c>
      <c r="B86" t="s">
        <v>171</v>
      </c>
      <c r="J86" s="22"/>
    </row>
    <row r="87" spans="1:10" x14ac:dyDescent="0.2">
      <c r="J87" s="22"/>
    </row>
    <row r="88" spans="1:10" x14ac:dyDescent="0.2">
      <c r="A88" s="11" t="s">
        <v>165</v>
      </c>
      <c r="B88" t="s">
        <v>166</v>
      </c>
      <c r="C88" t="s">
        <v>167</v>
      </c>
      <c r="E88" s="177" t="str">
        <f>+B86</f>
        <v>Cumplimiento de los proyectos dentro de los programas institucionales objetivo 4</v>
      </c>
      <c r="F88" t="s">
        <v>73</v>
      </c>
      <c r="G88" t="s">
        <v>70</v>
      </c>
      <c r="J88" s="22"/>
    </row>
    <row r="89" spans="1:10" x14ac:dyDescent="0.2">
      <c r="A89" s="22">
        <v>2022</v>
      </c>
      <c r="B89" s="179"/>
      <c r="C89" s="179">
        <v>0.85</v>
      </c>
      <c r="E89" s="22">
        <v>2022</v>
      </c>
      <c r="F89" s="179" t="str">
        <f t="shared" ref="F89:G93" si="8">IF(B89&gt;0,+B89,"")</f>
        <v/>
      </c>
      <c r="G89" s="179">
        <f t="shared" si="8"/>
        <v>0.85</v>
      </c>
      <c r="J89" s="22"/>
    </row>
    <row r="90" spans="1:10" x14ac:dyDescent="0.2">
      <c r="A90" s="22">
        <v>2023</v>
      </c>
      <c r="B90" s="179">
        <v>0.25</v>
      </c>
      <c r="C90" s="179">
        <v>0.85</v>
      </c>
      <c r="E90" s="22">
        <v>2023</v>
      </c>
      <c r="F90" s="179">
        <f t="shared" si="8"/>
        <v>0.25</v>
      </c>
      <c r="G90" s="179">
        <f t="shared" si="8"/>
        <v>0.85</v>
      </c>
      <c r="J90" s="22"/>
    </row>
    <row r="91" spans="1:10" x14ac:dyDescent="0.2">
      <c r="A91" s="22">
        <v>2024</v>
      </c>
      <c r="B91" s="179">
        <v>1</v>
      </c>
      <c r="C91" s="179">
        <v>0.85</v>
      </c>
      <c r="E91" s="22">
        <v>2024</v>
      </c>
      <c r="F91" s="179">
        <f t="shared" si="8"/>
        <v>1</v>
      </c>
      <c r="G91" s="179">
        <f t="shared" si="8"/>
        <v>0.85</v>
      </c>
      <c r="J91" s="22"/>
    </row>
    <row r="92" spans="1:10" x14ac:dyDescent="0.2">
      <c r="A92" s="22">
        <v>2025</v>
      </c>
      <c r="B92" s="179"/>
      <c r="C92" s="179">
        <v>0.85</v>
      </c>
      <c r="E92" s="22">
        <v>2025</v>
      </c>
      <c r="F92" s="179" t="str">
        <f t="shared" si="8"/>
        <v/>
      </c>
      <c r="G92" s="179">
        <f t="shared" si="8"/>
        <v>0.85</v>
      </c>
      <c r="J92" s="22"/>
    </row>
    <row r="93" spans="1:10" x14ac:dyDescent="0.2">
      <c r="A93" s="22">
        <v>2026</v>
      </c>
      <c r="B93" s="179"/>
      <c r="C93" s="179">
        <v>0.85</v>
      </c>
      <c r="E93" s="22">
        <v>2026</v>
      </c>
      <c r="F93" s="179" t="str">
        <f t="shared" si="8"/>
        <v/>
      </c>
      <c r="G93" s="179">
        <f t="shared" si="8"/>
        <v>0.85</v>
      </c>
      <c r="J93" s="22"/>
    </row>
    <row r="94" spans="1:10" x14ac:dyDescent="0.2">
      <c r="A94" s="22" t="s">
        <v>168</v>
      </c>
      <c r="B94" s="179">
        <v>0.625</v>
      </c>
      <c r="C94" s="179">
        <v>0.85</v>
      </c>
      <c r="E94" s="22"/>
      <c r="F94" s="179"/>
      <c r="G94" s="179"/>
      <c r="J94" s="22"/>
    </row>
    <row r="95" spans="1:10" x14ac:dyDescent="0.2">
      <c r="A95" s="22"/>
      <c r="B95" s="179"/>
      <c r="C95" s="179"/>
      <c r="E95" s="22"/>
      <c r="F95" s="179"/>
      <c r="G95" s="179"/>
      <c r="J95" s="22"/>
    </row>
    <row r="96" spans="1:10" x14ac:dyDescent="0.2">
      <c r="E96" s="22"/>
      <c r="F96" s="179"/>
      <c r="G96" s="179"/>
      <c r="J96" s="22"/>
    </row>
    <row r="97" spans="1:7" x14ac:dyDescent="0.2">
      <c r="A97" s="11" t="s">
        <v>60</v>
      </c>
      <c r="B97" t="s">
        <v>94</v>
      </c>
    </row>
    <row r="98" spans="1:7" x14ac:dyDescent="0.2">
      <c r="A98" s="11" t="s">
        <v>61</v>
      </c>
      <c r="B98" t="s">
        <v>44</v>
      </c>
    </row>
    <row r="100" spans="1:7" x14ac:dyDescent="0.2">
      <c r="A100" s="11" t="s">
        <v>165</v>
      </c>
      <c r="B100" t="s">
        <v>166</v>
      </c>
      <c r="C100" t="s">
        <v>167</v>
      </c>
      <c r="E100" s="177" t="str">
        <f>+B98</f>
        <v>Cumplimiento del Plan Anual de Adquisiciones</v>
      </c>
      <c r="F100" t="s">
        <v>73</v>
      </c>
      <c r="G100" t="s">
        <v>70</v>
      </c>
    </row>
    <row r="101" spans="1:7" x14ac:dyDescent="0.2">
      <c r="A101" s="22">
        <v>2022</v>
      </c>
      <c r="B101" s="179"/>
      <c r="C101" s="179">
        <v>0.9</v>
      </c>
      <c r="E101" s="22">
        <v>2022</v>
      </c>
      <c r="F101" s="179" t="str">
        <f t="shared" ref="F101:G105" si="9">IF(B101&gt;0,+B101,"")</f>
        <v/>
      </c>
      <c r="G101" s="179">
        <f t="shared" si="9"/>
        <v>0.9</v>
      </c>
    </row>
    <row r="102" spans="1:7" x14ac:dyDescent="0.2">
      <c r="A102" s="22">
        <v>2023</v>
      </c>
      <c r="B102" s="179"/>
      <c r="C102" s="179">
        <v>0.9</v>
      </c>
      <c r="E102" s="22">
        <v>2023</v>
      </c>
      <c r="F102" s="179" t="str">
        <f t="shared" si="9"/>
        <v/>
      </c>
      <c r="G102" s="179">
        <f t="shared" si="9"/>
        <v>0.9</v>
      </c>
    </row>
    <row r="103" spans="1:7" x14ac:dyDescent="0.2">
      <c r="A103" s="22">
        <v>2024</v>
      </c>
      <c r="B103" s="179">
        <v>0.81244671781756184</v>
      </c>
      <c r="C103" s="179">
        <v>0.9</v>
      </c>
      <c r="E103" s="22">
        <v>2024</v>
      </c>
      <c r="F103" s="179">
        <f t="shared" si="9"/>
        <v>0.81244671781756184</v>
      </c>
      <c r="G103" s="179">
        <f t="shared" si="9"/>
        <v>0.9</v>
      </c>
    </row>
    <row r="104" spans="1:7" x14ac:dyDescent="0.2">
      <c r="A104" s="22">
        <v>2025</v>
      </c>
      <c r="B104" s="179">
        <v>0.80540540540540539</v>
      </c>
      <c r="C104" s="179">
        <v>0.9</v>
      </c>
      <c r="E104" s="22">
        <v>2025</v>
      </c>
      <c r="F104" s="179">
        <f t="shared" si="9"/>
        <v>0.80540540540540539</v>
      </c>
      <c r="G104" s="179">
        <f t="shared" si="9"/>
        <v>0.9</v>
      </c>
    </row>
    <row r="105" spans="1:7" x14ac:dyDescent="0.2">
      <c r="A105" s="22">
        <v>2026</v>
      </c>
      <c r="B105" s="179"/>
      <c r="C105" s="179">
        <v>0.9</v>
      </c>
      <c r="E105" s="22">
        <v>2026</v>
      </c>
      <c r="F105" s="179" t="str">
        <f t="shared" si="9"/>
        <v/>
      </c>
      <c r="G105" s="179">
        <f t="shared" si="9"/>
        <v>0.9</v>
      </c>
    </row>
    <row r="106" spans="1:7" x14ac:dyDescent="0.2">
      <c r="A106" s="22" t="s">
        <v>168</v>
      </c>
      <c r="B106" s="179">
        <v>0.80892606161148362</v>
      </c>
      <c r="C106" s="179">
        <v>0.9</v>
      </c>
    </row>
    <row r="107" spans="1:7" x14ac:dyDescent="0.2">
      <c r="A107" s="22"/>
      <c r="B107" s="179"/>
      <c r="C107" s="179"/>
    </row>
    <row r="109" spans="1:7" x14ac:dyDescent="0.2">
      <c r="A109" s="11" t="s">
        <v>60</v>
      </c>
      <c r="B109" t="s">
        <v>94</v>
      </c>
    </row>
    <row r="110" spans="1:7" x14ac:dyDescent="0.2">
      <c r="A110" s="11" t="s">
        <v>61</v>
      </c>
      <c r="B110" t="s">
        <v>172</v>
      </c>
    </row>
    <row r="112" spans="1:7" x14ac:dyDescent="0.2">
      <c r="A112" s="11" t="s">
        <v>165</v>
      </c>
      <c r="B112" t="s">
        <v>166</v>
      </c>
      <c r="C112" t="s">
        <v>167</v>
      </c>
      <c r="E112" s="177" t="str">
        <f>+B110</f>
        <v>Cumplimiento del POA dentro de los programas institucionales objetivo 1</v>
      </c>
      <c r="F112" t="s">
        <v>73</v>
      </c>
      <c r="G112" t="s">
        <v>70</v>
      </c>
    </row>
    <row r="113" spans="1:7" x14ac:dyDescent="0.2">
      <c r="A113" s="22">
        <v>2022</v>
      </c>
      <c r="B113" s="179"/>
      <c r="C113" s="179">
        <v>0.95</v>
      </c>
      <c r="E113" s="22">
        <v>2022</v>
      </c>
      <c r="F113" s="179" t="str">
        <f t="shared" ref="F113:G117" si="10">IF(B113&gt;0,+B113,"")</f>
        <v/>
      </c>
      <c r="G113" s="179">
        <f t="shared" si="10"/>
        <v>0.95</v>
      </c>
    </row>
    <row r="114" spans="1:7" x14ac:dyDescent="0.2">
      <c r="A114" s="22">
        <v>2023</v>
      </c>
      <c r="B114" s="179">
        <v>0.94969999999999999</v>
      </c>
      <c r="C114" s="179">
        <v>0.95</v>
      </c>
      <c r="E114" s="22">
        <v>2023</v>
      </c>
      <c r="F114" s="179">
        <f t="shared" si="10"/>
        <v>0.94969999999999999</v>
      </c>
      <c r="G114" s="179">
        <f t="shared" si="10"/>
        <v>0.95</v>
      </c>
    </row>
    <row r="115" spans="1:7" x14ac:dyDescent="0.2">
      <c r="A115" s="22">
        <v>2024</v>
      </c>
      <c r="B115" s="179">
        <v>0.90849999999999997</v>
      </c>
      <c r="C115" s="179">
        <v>0.95</v>
      </c>
      <c r="E115" s="22">
        <v>2024</v>
      </c>
      <c r="F115" s="179">
        <f t="shared" si="10"/>
        <v>0.90849999999999997</v>
      </c>
      <c r="G115" s="179">
        <f t="shared" si="10"/>
        <v>0.95</v>
      </c>
    </row>
    <row r="116" spans="1:7" x14ac:dyDescent="0.2">
      <c r="A116" s="22">
        <v>2025</v>
      </c>
      <c r="B116" s="179">
        <v>0.4839</v>
      </c>
      <c r="C116" s="179">
        <v>0.95</v>
      </c>
      <c r="E116" s="22">
        <v>2025</v>
      </c>
      <c r="F116" s="179">
        <f t="shared" si="10"/>
        <v>0.4839</v>
      </c>
      <c r="G116" s="179">
        <f t="shared" si="10"/>
        <v>0.95</v>
      </c>
    </row>
    <row r="117" spans="1:7" x14ac:dyDescent="0.2">
      <c r="A117" s="22">
        <v>2026</v>
      </c>
      <c r="B117" s="179"/>
      <c r="C117" s="179">
        <v>0.95</v>
      </c>
      <c r="E117" s="22">
        <v>2026</v>
      </c>
      <c r="F117" s="179" t="str">
        <f t="shared" si="10"/>
        <v/>
      </c>
      <c r="G117" s="179">
        <f t="shared" si="10"/>
        <v>0.95</v>
      </c>
    </row>
    <row r="118" spans="1:7" x14ac:dyDescent="0.2">
      <c r="A118" s="22" t="s">
        <v>168</v>
      </c>
      <c r="B118" s="179">
        <v>0.78070000000000006</v>
      </c>
      <c r="C118" s="179">
        <v>0.95</v>
      </c>
      <c r="E118" s="22"/>
      <c r="F118" s="179"/>
      <c r="G118" s="179"/>
    </row>
    <row r="119" spans="1:7" x14ac:dyDescent="0.2">
      <c r="A119" s="22"/>
      <c r="B119" s="179"/>
      <c r="C119" s="179"/>
      <c r="E119" s="22"/>
      <c r="F119" s="179"/>
      <c r="G119" s="179"/>
    </row>
    <row r="120" spans="1:7" x14ac:dyDescent="0.2">
      <c r="E120" s="22"/>
      <c r="F120" s="179"/>
      <c r="G120" s="179"/>
    </row>
    <row r="121" spans="1:7" x14ac:dyDescent="0.2">
      <c r="A121" s="11" t="s">
        <v>60</v>
      </c>
      <c r="B121" t="s">
        <v>94</v>
      </c>
    </row>
    <row r="122" spans="1:7" x14ac:dyDescent="0.2">
      <c r="A122" s="11" t="s">
        <v>61</v>
      </c>
      <c r="B122" t="s">
        <v>173</v>
      </c>
    </row>
    <row r="124" spans="1:7" x14ac:dyDescent="0.2">
      <c r="A124" s="11" t="s">
        <v>165</v>
      </c>
      <c r="B124" t="s">
        <v>166</v>
      </c>
      <c r="C124" t="s">
        <v>167</v>
      </c>
      <c r="E124" s="177" t="str">
        <f>+B122</f>
        <v>Cumplimiento del POA dentro de los programas institucionales objetivo 2</v>
      </c>
      <c r="F124" t="s">
        <v>73</v>
      </c>
      <c r="G124" t="s">
        <v>70</v>
      </c>
    </row>
    <row r="125" spans="1:7" x14ac:dyDescent="0.2">
      <c r="A125" s="22">
        <v>2022</v>
      </c>
      <c r="B125" s="179"/>
      <c r="C125" s="179">
        <v>0.95</v>
      </c>
      <c r="E125" s="22">
        <v>2022</v>
      </c>
      <c r="F125" s="179" t="str">
        <f t="shared" ref="F125:G129" si="11">IF(B125&gt;0,+B125,"")</f>
        <v/>
      </c>
      <c r="G125" s="179">
        <f t="shared" si="11"/>
        <v>0.95</v>
      </c>
    </row>
    <row r="126" spans="1:7" x14ac:dyDescent="0.2">
      <c r="A126" s="22">
        <v>2023</v>
      </c>
      <c r="B126" s="179">
        <v>0.9</v>
      </c>
      <c r="C126" s="179">
        <v>0.95</v>
      </c>
      <c r="E126" s="22">
        <v>2023</v>
      </c>
      <c r="F126" s="179">
        <f t="shared" si="11"/>
        <v>0.9</v>
      </c>
      <c r="G126" s="179">
        <f t="shared" si="11"/>
        <v>0.95</v>
      </c>
    </row>
    <row r="127" spans="1:7" x14ac:dyDescent="0.2">
      <c r="A127" s="22">
        <v>2024</v>
      </c>
      <c r="B127" s="179">
        <v>0.94330000000000003</v>
      </c>
      <c r="C127" s="179">
        <v>0.95</v>
      </c>
      <c r="E127" s="22">
        <v>2024</v>
      </c>
      <c r="F127" s="179">
        <f t="shared" si="11"/>
        <v>0.94330000000000003</v>
      </c>
      <c r="G127" s="179">
        <f t="shared" si="11"/>
        <v>0.95</v>
      </c>
    </row>
    <row r="128" spans="1:7" x14ac:dyDescent="0.2">
      <c r="A128" s="22">
        <v>2025</v>
      </c>
      <c r="B128" s="179">
        <v>0.48256828524146717</v>
      </c>
      <c r="C128" s="179">
        <v>0.95</v>
      </c>
      <c r="E128" s="22">
        <v>2025</v>
      </c>
      <c r="F128" s="179">
        <f t="shared" si="11"/>
        <v>0.48256828524146717</v>
      </c>
      <c r="G128" s="179">
        <f t="shared" si="11"/>
        <v>0.95</v>
      </c>
    </row>
    <row r="129" spans="1:7" x14ac:dyDescent="0.2">
      <c r="A129" s="22">
        <v>2026</v>
      </c>
      <c r="B129" s="179"/>
      <c r="C129" s="179">
        <v>0.95</v>
      </c>
      <c r="E129" s="22">
        <v>2026</v>
      </c>
      <c r="F129" s="179" t="str">
        <f t="shared" si="11"/>
        <v/>
      </c>
      <c r="G129" s="179">
        <f t="shared" si="11"/>
        <v>0.95</v>
      </c>
    </row>
    <row r="130" spans="1:7" x14ac:dyDescent="0.2">
      <c r="A130" s="22" t="s">
        <v>168</v>
      </c>
      <c r="B130" s="179">
        <v>0.77528942841382242</v>
      </c>
      <c r="C130" s="179">
        <v>0.95</v>
      </c>
      <c r="E130" s="22"/>
      <c r="F130" s="179"/>
      <c r="G130" s="179"/>
    </row>
    <row r="131" spans="1:7" x14ac:dyDescent="0.2">
      <c r="A131" s="22"/>
      <c r="B131" s="179"/>
      <c r="C131" s="179"/>
      <c r="E131" s="22"/>
      <c r="F131" s="179"/>
      <c r="G131" s="179"/>
    </row>
    <row r="132" spans="1:7" x14ac:dyDescent="0.2">
      <c r="E132" s="22"/>
      <c r="F132" s="179"/>
      <c r="G132" s="179"/>
    </row>
    <row r="133" spans="1:7" x14ac:dyDescent="0.2">
      <c r="A133" s="11" t="s">
        <v>60</v>
      </c>
      <c r="B133" t="s">
        <v>94</v>
      </c>
    </row>
    <row r="134" spans="1:7" x14ac:dyDescent="0.2">
      <c r="A134" s="11" t="s">
        <v>61</v>
      </c>
      <c r="B134" t="s">
        <v>174</v>
      </c>
    </row>
    <row r="136" spans="1:7" x14ac:dyDescent="0.2">
      <c r="A136" s="11" t="s">
        <v>165</v>
      </c>
      <c r="B136" t="s">
        <v>166</v>
      </c>
      <c r="C136" t="s">
        <v>167</v>
      </c>
      <c r="E136" s="177" t="str">
        <f>+B134</f>
        <v>Cumplimiento del POA dentro de los programas institucionales objetivo 3</v>
      </c>
      <c r="F136" t="s">
        <v>73</v>
      </c>
      <c r="G136" t="s">
        <v>70</v>
      </c>
    </row>
    <row r="137" spans="1:7" x14ac:dyDescent="0.2">
      <c r="A137" s="22">
        <v>2022</v>
      </c>
      <c r="B137" s="179"/>
      <c r="C137" s="179">
        <v>0.95</v>
      </c>
      <c r="E137" s="22">
        <v>2022</v>
      </c>
      <c r="F137" s="179" t="str">
        <f t="shared" ref="F137:G141" si="12">IF(B137&gt;0,+B137,"")</f>
        <v/>
      </c>
      <c r="G137" s="179">
        <f t="shared" si="12"/>
        <v>0.95</v>
      </c>
    </row>
    <row r="138" spans="1:7" x14ac:dyDescent="0.2">
      <c r="A138" s="22">
        <v>2023</v>
      </c>
      <c r="B138" s="179">
        <v>0.98209999999999997</v>
      </c>
      <c r="C138" s="179">
        <v>0.95</v>
      </c>
      <c r="E138" s="22">
        <v>2023</v>
      </c>
      <c r="F138" s="179">
        <f t="shared" si="12"/>
        <v>0.98209999999999997</v>
      </c>
      <c r="G138" s="179">
        <f t="shared" si="12"/>
        <v>0.95</v>
      </c>
    </row>
    <row r="139" spans="1:7" x14ac:dyDescent="0.2">
      <c r="A139" s="22">
        <v>2024</v>
      </c>
      <c r="B139" s="179">
        <v>0.89</v>
      </c>
      <c r="C139" s="179">
        <v>0.95</v>
      </c>
      <c r="E139" s="22">
        <v>2024</v>
      </c>
      <c r="F139" s="179">
        <f t="shared" si="12"/>
        <v>0.89</v>
      </c>
      <c r="G139" s="179">
        <f t="shared" si="12"/>
        <v>0.95</v>
      </c>
    </row>
    <row r="140" spans="1:7" x14ac:dyDescent="0.2">
      <c r="A140" s="22">
        <v>2025</v>
      </c>
      <c r="B140" s="179">
        <v>0.41474361790521042</v>
      </c>
      <c r="C140" s="179">
        <v>0.95</v>
      </c>
      <c r="E140" s="22">
        <v>2025</v>
      </c>
      <c r="F140" s="179">
        <f t="shared" si="12"/>
        <v>0.41474361790521042</v>
      </c>
      <c r="G140" s="179">
        <f t="shared" si="12"/>
        <v>0.95</v>
      </c>
    </row>
    <row r="141" spans="1:7" x14ac:dyDescent="0.2">
      <c r="A141" s="22">
        <v>2026</v>
      </c>
      <c r="B141" s="179"/>
      <c r="C141" s="179">
        <v>0.95</v>
      </c>
      <c r="E141" s="22">
        <v>2026</v>
      </c>
      <c r="F141" s="179" t="str">
        <f t="shared" si="12"/>
        <v/>
      </c>
      <c r="G141" s="179">
        <f t="shared" si="12"/>
        <v>0.95</v>
      </c>
    </row>
    <row r="142" spans="1:7" x14ac:dyDescent="0.2">
      <c r="A142" s="22" t="s">
        <v>168</v>
      </c>
      <c r="B142" s="179">
        <v>0.76228120596840354</v>
      </c>
      <c r="C142" s="179">
        <v>0.95</v>
      </c>
      <c r="E142" s="22"/>
      <c r="F142" s="179"/>
      <c r="G142" s="179"/>
    </row>
    <row r="143" spans="1:7" x14ac:dyDescent="0.2">
      <c r="A143" s="22"/>
      <c r="B143" s="179"/>
      <c r="C143" s="179"/>
      <c r="E143" s="22"/>
      <c r="F143" s="179"/>
      <c r="G143" s="179"/>
    </row>
    <row r="144" spans="1:7" x14ac:dyDescent="0.2">
      <c r="E144" s="22"/>
      <c r="F144" s="179"/>
      <c r="G144" s="179"/>
    </row>
    <row r="145" spans="1:7" x14ac:dyDescent="0.2">
      <c r="A145" s="11" t="s">
        <v>60</v>
      </c>
      <c r="B145" t="s">
        <v>94</v>
      </c>
    </row>
    <row r="146" spans="1:7" x14ac:dyDescent="0.2">
      <c r="A146" s="11" t="s">
        <v>61</v>
      </c>
      <c r="B146" t="s">
        <v>175</v>
      </c>
    </row>
    <row r="148" spans="1:7" x14ac:dyDescent="0.2">
      <c r="A148" s="11" t="s">
        <v>165</v>
      </c>
      <c r="B148" t="s">
        <v>166</v>
      </c>
      <c r="C148" t="s">
        <v>167</v>
      </c>
      <c r="E148" s="177" t="str">
        <f>+B146</f>
        <v>Cumplimiento del POA dentro de los programas institucionales objetivo 4</v>
      </c>
      <c r="F148" t="s">
        <v>73</v>
      </c>
      <c r="G148" t="s">
        <v>70</v>
      </c>
    </row>
    <row r="149" spans="1:7" x14ac:dyDescent="0.2">
      <c r="A149" s="22">
        <v>2022</v>
      </c>
      <c r="B149" s="179"/>
      <c r="C149" s="179">
        <v>0.95</v>
      </c>
      <c r="E149" s="22">
        <v>2022</v>
      </c>
      <c r="F149" s="179" t="str">
        <f t="shared" ref="F149:G153" si="13">IF(B149&gt;0,+B149,"")</f>
        <v/>
      </c>
      <c r="G149" s="179">
        <f t="shared" si="13"/>
        <v>0.95</v>
      </c>
    </row>
    <row r="150" spans="1:7" x14ac:dyDescent="0.2">
      <c r="A150" s="22">
        <v>2023</v>
      </c>
      <c r="B150" s="179">
        <v>0.89629999999999999</v>
      </c>
      <c r="C150" s="179">
        <v>0.95</v>
      </c>
      <c r="E150" s="22">
        <v>2023</v>
      </c>
      <c r="F150" s="179">
        <f t="shared" si="13"/>
        <v>0.89629999999999999</v>
      </c>
      <c r="G150" s="179">
        <f t="shared" si="13"/>
        <v>0.95</v>
      </c>
    </row>
    <row r="151" spans="1:7" x14ac:dyDescent="0.2">
      <c r="A151" s="22">
        <v>2024</v>
      </c>
      <c r="B151" s="179">
        <v>0.9869</v>
      </c>
      <c r="C151" s="179">
        <v>0.95</v>
      </c>
      <c r="E151" s="22">
        <v>2024</v>
      </c>
      <c r="F151" s="179">
        <f t="shared" si="13"/>
        <v>0.9869</v>
      </c>
      <c r="G151" s="179">
        <f t="shared" si="13"/>
        <v>0.95</v>
      </c>
    </row>
    <row r="152" spans="1:7" x14ac:dyDescent="0.2">
      <c r="A152" s="22">
        <v>2025</v>
      </c>
      <c r="B152" s="179">
        <v>0.37189349497620161</v>
      </c>
      <c r="C152" s="179">
        <v>0.95</v>
      </c>
      <c r="E152" s="22">
        <v>2025</v>
      </c>
      <c r="F152" s="179">
        <f t="shared" si="13"/>
        <v>0.37189349497620161</v>
      </c>
      <c r="G152" s="179">
        <f t="shared" si="13"/>
        <v>0.95</v>
      </c>
    </row>
    <row r="153" spans="1:7" x14ac:dyDescent="0.2">
      <c r="A153" s="22">
        <v>2026</v>
      </c>
      <c r="B153" s="179"/>
      <c r="C153" s="179">
        <v>0.95</v>
      </c>
      <c r="E153" s="22">
        <v>2026</v>
      </c>
      <c r="F153" s="179" t="str">
        <f t="shared" si="13"/>
        <v/>
      </c>
      <c r="G153" s="179">
        <f t="shared" si="13"/>
        <v>0.95</v>
      </c>
    </row>
    <row r="154" spans="1:7" x14ac:dyDescent="0.2">
      <c r="A154" s="22" t="s">
        <v>168</v>
      </c>
      <c r="B154" s="179">
        <v>0.75169783165873394</v>
      </c>
      <c r="C154" s="179">
        <v>0.95</v>
      </c>
      <c r="E154" s="22"/>
      <c r="F154" s="179"/>
      <c r="G154" s="179"/>
    </row>
    <row r="155" spans="1:7" x14ac:dyDescent="0.2">
      <c r="A155" s="22"/>
      <c r="B155" s="179"/>
      <c r="C155" s="179"/>
      <c r="E155" s="22"/>
      <c r="F155" s="179"/>
      <c r="G155" s="179"/>
    </row>
    <row r="156" spans="1:7" x14ac:dyDescent="0.2">
      <c r="E156" s="22"/>
      <c r="F156" s="179"/>
      <c r="G156" s="179"/>
    </row>
    <row r="157" spans="1:7" x14ac:dyDescent="0.2">
      <c r="A157" s="11" t="s">
        <v>60</v>
      </c>
      <c r="B157" t="s">
        <v>94</v>
      </c>
    </row>
    <row r="158" spans="1:7" x14ac:dyDescent="0.2">
      <c r="A158" s="11" t="s">
        <v>61</v>
      </c>
      <c r="B158" t="s">
        <v>28</v>
      </c>
    </row>
    <row r="160" spans="1:7" x14ac:dyDescent="0.2">
      <c r="A160" s="11" t="s">
        <v>165</v>
      </c>
      <c r="B160" t="s">
        <v>166</v>
      </c>
      <c r="C160" t="s">
        <v>167</v>
      </c>
      <c r="E160" s="177" t="str">
        <f>+B158</f>
        <v>Ejecución física de inversión</v>
      </c>
      <c r="F160" t="s">
        <v>73</v>
      </c>
      <c r="G160" t="s">
        <v>70</v>
      </c>
    </row>
    <row r="161" spans="1:7" x14ac:dyDescent="0.2">
      <c r="A161" s="22">
        <v>2022</v>
      </c>
      <c r="B161" s="179"/>
      <c r="C161" s="179">
        <v>0.85</v>
      </c>
      <c r="E161" s="22">
        <v>2022</v>
      </c>
      <c r="F161" s="179" t="str">
        <f t="shared" ref="F161:G165" si="14">IF(B161&gt;0,+B161,"")</f>
        <v/>
      </c>
      <c r="G161" s="179">
        <f t="shared" si="14"/>
        <v>0.85</v>
      </c>
    </row>
    <row r="162" spans="1:7" x14ac:dyDescent="0.2">
      <c r="A162" s="22">
        <v>2023</v>
      </c>
      <c r="B162" s="179">
        <v>0.9</v>
      </c>
      <c r="C162" s="179">
        <v>0.85</v>
      </c>
      <c r="E162" s="22">
        <v>2023</v>
      </c>
      <c r="F162" s="179">
        <f t="shared" si="14"/>
        <v>0.9</v>
      </c>
      <c r="G162" s="179">
        <f t="shared" si="14"/>
        <v>0.85</v>
      </c>
    </row>
    <row r="163" spans="1:7" x14ac:dyDescent="0.2">
      <c r="A163" s="22">
        <v>2024</v>
      </c>
      <c r="B163" s="179">
        <v>0.91</v>
      </c>
      <c r="C163" s="179">
        <v>0.85</v>
      </c>
      <c r="E163" s="22">
        <v>2024</v>
      </c>
      <c r="F163" s="179">
        <f t="shared" si="14"/>
        <v>0.91</v>
      </c>
      <c r="G163" s="179">
        <f t="shared" si="14"/>
        <v>0.85</v>
      </c>
    </row>
    <row r="164" spans="1:7" x14ac:dyDescent="0.2">
      <c r="A164" s="22">
        <v>2025</v>
      </c>
      <c r="B164" s="179">
        <v>0.22</v>
      </c>
      <c r="C164" s="179">
        <v>0.85</v>
      </c>
      <c r="E164" s="22">
        <v>2025</v>
      </c>
      <c r="F164" s="179">
        <f t="shared" si="14"/>
        <v>0.22</v>
      </c>
      <c r="G164" s="179">
        <f t="shared" si="14"/>
        <v>0.85</v>
      </c>
    </row>
    <row r="165" spans="1:7" x14ac:dyDescent="0.2">
      <c r="A165" s="22">
        <v>2026</v>
      </c>
      <c r="B165" s="179"/>
      <c r="C165" s="179">
        <v>0.85</v>
      </c>
      <c r="E165" s="22">
        <v>2026</v>
      </c>
      <c r="F165" s="179" t="str">
        <f t="shared" si="14"/>
        <v/>
      </c>
      <c r="G165" s="179">
        <f t="shared" si="14"/>
        <v>0.85</v>
      </c>
    </row>
    <row r="166" spans="1:7" x14ac:dyDescent="0.2">
      <c r="A166" s="22" t="s">
        <v>168</v>
      </c>
      <c r="B166" s="179">
        <v>0.67666666666666675</v>
      </c>
      <c r="C166" s="179">
        <v>0.85</v>
      </c>
    </row>
    <row r="167" spans="1:7" x14ac:dyDescent="0.2">
      <c r="A167" s="22"/>
      <c r="B167" s="179"/>
      <c r="C167" s="179"/>
    </row>
    <row r="169" spans="1:7" x14ac:dyDescent="0.2">
      <c r="A169" s="11" t="s">
        <v>60</v>
      </c>
      <c r="B169" t="s">
        <v>94</v>
      </c>
    </row>
    <row r="170" spans="1:7" x14ac:dyDescent="0.2">
      <c r="A170" s="11" t="s">
        <v>61</v>
      </c>
      <c r="B170" t="s">
        <v>48</v>
      </c>
    </row>
    <row r="172" spans="1:7" x14ac:dyDescent="0.2">
      <c r="A172" s="11" t="s">
        <v>165</v>
      </c>
      <c r="B172" t="s">
        <v>166</v>
      </c>
      <c r="C172" t="s">
        <v>167</v>
      </c>
      <c r="E172" s="177" t="str">
        <f>+B170</f>
        <v>Ejecución física programas institucionales (Proyectos) objetivo 1</v>
      </c>
      <c r="F172" t="s">
        <v>73</v>
      </c>
      <c r="G172" t="s">
        <v>70</v>
      </c>
    </row>
    <row r="173" spans="1:7" x14ac:dyDescent="0.2">
      <c r="A173" s="22">
        <v>2022</v>
      </c>
      <c r="B173" s="179"/>
      <c r="C173" s="179">
        <v>0.95</v>
      </c>
      <c r="E173" s="22">
        <v>2022</v>
      </c>
      <c r="F173" s="179" t="str">
        <f t="shared" ref="F173:G177" si="15">IF(B173&gt;0,+B173,"")</f>
        <v/>
      </c>
      <c r="G173" s="179">
        <f t="shared" si="15"/>
        <v>0.95</v>
      </c>
    </row>
    <row r="174" spans="1:7" x14ac:dyDescent="0.2">
      <c r="A174" s="22">
        <v>2023</v>
      </c>
      <c r="B174" s="179">
        <v>0.92</v>
      </c>
      <c r="C174" s="179">
        <v>0.95</v>
      </c>
      <c r="E174" s="22">
        <v>2023</v>
      </c>
      <c r="F174" s="179">
        <f t="shared" si="15"/>
        <v>0.92</v>
      </c>
      <c r="G174" s="179">
        <f t="shared" si="15"/>
        <v>0.95</v>
      </c>
    </row>
    <row r="175" spans="1:7" x14ac:dyDescent="0.2">
      <c r="A175" s="22">
        <v>2024</v>
      </c>
      <c r="B175" s="179">
        <v>0.97</v>
      </c>
      <c r="C175" s="179">
        <v>0.95</v>
      </c>
      <c r="E175" s="22">
        <v>2024</v>
      </c>
      <c r="F175" s="179">
        <f t="shared" si="15"/>
        <v>0.97</v>
      </c>
      <c r="G175" s="179">
        <f t="shared" si="15"/>
        <v>0.95</v>
      </c>
    </row>
    <row r="176" spans="1:7" x14ac:dyDescent="0.2">
      <c r="A176" s="22">
        <v>2025</v>
      </c>
      <c r="B176" s="179">
        <v>0.48</v>
      </c>
      <c r="C176" s="179">
        <v>0.95</v>
      </c>
      <c r="E176" s="22">
        <v>2025</v>
      </c>
      <c r="F176" s="179">
        <f t="shared" si="15"/>
        <v>0.48</v>
      </c>
      <c r="G176" s="179">
        <f t="shared" si="15"/>
        <v>0.95</v>
      </c>
    </row>
    <row r="177" spans="1:7" x14ac:dyDescent="0.2">
      <c r="A177" s="22">
        <v>2026</v>
      </c>
      <c r="B177" s="179"/>
      <c r="C177" s="179">
        <v>0.95</v>
      </c>
      <c r="E177" s="22">
        <v>2026</v>
      </c>
      <c r="F177" s="179" t="str">
        <f t="shared" si="15"/>
        <v/>
      </c>
      <c r="G177" s="179">
        <f t="shared" si="15"/>
        <v>0.95</v>
      </c>
    </row>
    <row r="178" spans="1:7" x14ac:dyDescent="0.2">
      <c r="A178" s="22" t="s">
        <v>168</v>
      </c>
      <c r="B178" s="179">
        <v>0.79</v>
      </c>
      <c r="C178" s="179">
        <v>0.95</v>
      </c>
    </row>
    <row r="179" spans="1:7" x14ac:dyDescent="0.2">
      <c r="A179" s="22"/>
      <c r="B179" s="179"/>
      <c r="C179" s="179"/>
    </row>
    <row r="181" spans="1:7" x14ac:dyDescent="0.2">
      <c r="A181" s="11" t="s">
        <v>60</v>
      </c>
      <c r="B181" t="s">
        <v>94</v>
      </c>
    </row>
    <row r="182" spans="1:7" x14ac:dyDescent="0.2">
      <c r="A182" s="11" t="s">
        <v>61</v>
      </c>
      <c r="B182" t="s">
        <v>50</v>
      </c>
    </row>
    <row r="184" spans="1:7" x14ac:dyDescent="0.2">
      <c r="A184" s="11" t="s">
        <v>165</v>
      </c>
      <c r="B184" t="s">
        <v>166</v>
      </c>
      <c r="C184" t="s">
        <v>167</v>
      </c>
      <c r="E184" s="177" t="str">
        <f>+B182</f>
        <v>Ejecución física programas institucionales (Proyectos) objetivo 2</v>
      </c>
      <c r="F184" t="s">
        <v>73</v>
      </c>
      <c r="G184" t="s">
        <v>70</v>
      </c>
    </row>
    <row r="185" spans="1:7" x14ac:dyDescent="0.2">
      <c r="A185" s="22">
        <v>2022</v>
      </c>
      <c r="B185" s="179"/>
      <c r="C185" s="179">
        <v>0.95</v>
      </c>
      <c r="E185" s="22">
        <v>2022</v>
      </c>
      <c r="F185" s="179" t="str">
        <f t="shared" ref="F185:G189" si="16">IF(B185&gt;0,+B185,"")</f>
        <v/>
      </c>
      <c r="G185" s="179">
        <f t="shared" si="16"/>
        <v>0.95</v>
      </c>
    </row>
    <row r="186" spans="1:7" x14ac:dyDescent="0.2">
      <c r="A186" s="22">
        <v>2023</v>
      </c>
      <c r="B186" s="179">
        <v>0.66</v>
      </c>
      <c r="C186" s="179">
        <v>0.95</v>
      </c>
      <c r="E186" s="22">
        <v>2023</v>
      </c>
      <c r="F186" s="179">
        <f t="shared" si="16"/>
        <v>0.66</v>
      </c>
      <c r="G186" s="179">
        <f t="shared" si="16"/>
        <v>0.95</v>
      </c>
    </row>
    <row r="187" spans="1:7" x14ac:dyDescent="0.2">
      <c r="A187" s="22">
        <v>2024</v>
      </c>
      <c r="B187" s="179">
        <v>0.5</v>
      </c>
      <c r="C187" s="179">
        <v>0.95</v>
      </c>
      <c r="E187" s="22">
        <v>2024</v>
      </c>
      <c r="F187" s="179">
        <f t="shared" si="16"/>
        <v>0.5</v>
      </c>
      <c r="G187" s="179">
        <f t="shared" si="16"/>
        <v>0.95</v>
      </c>
    </row>
    <row r="188" spans="1:7" x14ac:dyDescent="0.2">
      <c r="A188" s="22">
        <v>2025</v>
      </c>
      <c r="B188" s="179">
        <v>0.54</v>
      </c>
      <c r="C188" s="179">
        <v>0.95</v>
      </c>
      <c r="E188" s="22">
        <v>2025</v>
      </c>
      <c r="F188" s="179">
        <f t="shared" si="16"/>
        <v>0.54</v>
      </c>
      <c r="G188" s="179">
        <f t="shared" si="16"/>
        <v>0.95</v>
      </c>
    </row>
    <row r="189" spans="1:7" x14ac:dyDescent="0.2">
      <c r="A189" s="22">
        <v>2026</v>
      </c>
      <c r="B189" s="179"/>
      <c r="C189" s="179">
        <v>0.95</v>
      </c>
      <c r="E189" s="22">
        <v>2026</v>
      </c>
      <c r="F189" s="179" t="str">
        <f t="shared" si="16"/>
        <v/>
      </c>
      <c r="G189" s="179">
        <f t="shared" si="16"/>
        <v>0.95</v>
      </c>
    </row>
    <row r="190" spans="1:7" x14ac:dyDescent="0.2">
      <c r="A190" s="22" t="s">
        <v>168</v>
      </c>
      <c r="B190" s="179">
        <v>0.56666666666666676</v>
      </c>
      <c r="C190" s="179">
        <v>0.95</v>
      </c>
    </row>
    <row r="191" spans="1:7" x14ac:dyDescent="0.2">
      <c r="A191" s="22"/>
      <c r="B191" s="179"/>
      <c r="C191" s="179"/>
    </row>
    <row r="193" spans="1:7" x14ac:dyDescent="0.2">
      <c r="A193" s="11" t="s">
        <v>60</v>
      </c>
      <c r="B193" t="s">
        <v>94</v>
      </c>
    </row>
    <row r="194" spans="1:7" x14ac:dyDescent="0.2">
      <c r="A194" s="11" t="s">
        <v>61</v>
      </c>
      <c r="B194" t="s">
        <v>52</v>
      </c>
    </row>
    <row r="196" spans="1:7" x14ac:dyDescent="0.2">
      <c r="A196" s="11" t="s">
        <v>165</v>
      </c>
      <c r="B196" t="s">
        <v>166</v>
      </c>
      <c r="C196" t="s">
        <v>167</v>
      </c>
      <c r="E196" s="177" t="str">
        <f>+B194</f>
        <v>Ejecución física programas institucionales (Proyectos) objetivo 4</v>
      </c>
      <c r="F196" t="s">
        <v>73</v>
      </c>
      <c r="G196" t="s">
        <v>70</v>
      </c>
    </row>
    <row r="197" spans="1:7" x14ac:dyDescent="0.2">
      <c r="A197" s="22">
        <v>2022</v>
      </c>
      <c r="B197" s="179"/>
      <c r="C197" s="179">
        <v>0.95</v>
      </c>
      <c r="E197" s="22">
        <v>2022</v>
      </c>
      <c r="F197" s="179" t="str">
        <f t="shared" ref="F197:G201" si="17">IF(B197&gt;0,+B197,"")</f>
        <v/>
      </c>
      <c r="G197" s="179">
        <f t="shared" si="17"/>
        <v>0.95</v>
      </c>
    </row>
    <row r="198" spans="1:7" x14ac:dyDescent="0.2">
      <c r="A198" s="22">
        <v>2023</v>
      </c>
      <c r="B198" s="179">
        <v>0.96</v>
      </c>
      <c r="C198" s="179">
        <v>0.95</v>
      </c>
      <c r="E198" s="22">
        <v>2023</v>
      </c>
      <c r="F198" s="179">
        <f t="shared" si="17"/>
        <v>0.96</v>
      </c>
      <c r="G198" s="179">
        <f t="shared" si="17"/>
        <v>0.95</v>
      </c>
    </row>
    <row r="199" spans="1:7" x14ac:dyDescent="0.2">
      <c r="A199" s="22">
        <v>2024</v>
      </c>
      <c r="B199" s="179">
        <v>1</v>
      </c>
      <c r="C199" s="179">
        <v>0.95</v>
      </c>
      <c r="E199" s="22">
        <v>2024</v>
      </c>
      <c r="F199" s="179">
        <f t="shared" si="17"/>
        <v>1</v>
      </c>
      <c r="G199" s="179">
        <f t="shared" si="17"/>
        <v>0.95</v>
      </c>
    </row>
    <row r="200" spans="1:7" x14ac:dyDescent="0.2">
      <c r="A200" s="22">
        <v>2025</v>
      </c>
      <c r="B200" s="179"/>
      <c r="C200" s="179">
        <v>0.95</v>
      </c>
      <c r="E200" s="22">
        <v>2025</v>
      </c>
      <c r="F200" s="179" t="str">
        <f t="shared" si="17"/>
        <v/>
      </c>
      <c r="G200" s="179">
        <f t="shared" si="17"/>
        <v>0.95</v>
      </c>
    </row>
    <row r="201" spans="1:7" x14ac:dyDescent="0.2">
      <c r="A201" s="22">
        <v>2026</v>
      </c>
      <c r="B201" s="179"/>
      <c r="C201" s="179">
        <v>0.95</v>
      </c>
      <c r="E201" s="22">
        <v>2026</v>
      </c>
      <c r="F201" s="179" t="str">
        <f t="shared" si="17"/>
        <v/>
      </c>
      <c r="G201" s="179">
        <f t="shared" si="17"/>
        <v>0.95</v>
      </c>
    </row>
    <row r="202" spans="1:7" x14ac:dyDescent="0.2">
      <c r="A202" s="22" t="s">
        <v>168</v>
      </c>
      <c r="B202" s="179">
        <v>0.98</v>
      </c>
      <c r="C202" s="179">
        <v>0.95</v>
      </c>
      <c r="E202" s="22"/>
      <c r="F202" s="179"/>
      <c r="G202" s="179"/>
    </row>
    <row r="203" spans="1:7" x14ac:dyDescent="0.2">
      <c r="A203" s="22"/>
      <c r="B203" s="179"/>
      <c r="C203" s="179"/>
      <c r="E203" s="22"/>
      <c r="F203" s="179"/>
      <c r="G203" s="179"/>
    </row>
    <row r="204" spans="1:7" x14ac:dyDescent="0.2">
      <c r="E204" s="22"/>
      <c r="F204" s="179"/>
      <c r="G204" s="179"/>
    </row>
    <row r="205" spans="1:7" x14ac:dyDescent="0.2">
      <c r="A205" s="11" t="s">
        <v>60</v>
      </c>
      <c r="B205" t="s">
        <v>94</v>
      </c>
    </row>
    <row r="206" spans="1:7" x14ac:dyDescent="0.2">
      <c r="A206" s="11" t="s">
        <v>61</v>
      </c>
      <c r="B206" t="s">
        <v>32</v>
      </c>
    </row>
    <row r="208" spans="1:7" x14ac:dyDescent="0.2">
      <c r="A208" s="11" t="s">
        <v>165</v>
      </c>
      <c r="B208" t="s">
        <v>166</v>
      </c>
      <c r="C208" t="s">
        <v>167</v>
      </c>
      <c r="E208" s="177" t="str">
        <f>+B206</f>
        <v>Mercados abiertos</v>
      </c>
      <c r="F208" t="s">
        <v>73</v>
      </c>
      <c r="G208" t="s">
        <v>70</v>
      </c>
    </row>
    <row r="209" spans="1:7" x14ac:dyDescent="0.2">
      <c r="A209" s="22">
        <v>2022</v>
      </c>
      <c r="B209" s="179">
        <v>1</v>
      </c>
      <c r="C209" s="179">
        <v>8</v>
      </c>
      <c r="E209" s="22">
        <v>2022</v>
      </c>
      <c r="F209" s="179">
        <f t="shared" ref="F209:G213" si="18">IF(B209&gt;0,+B209,"")</f>
        <v>1</v>
      </c>
      <c r="G209" s="179">
        <f t="shared" si="18"/>
        <v>8</v>
      </c>
    </row>
    <row r="210" spans="1:7" x14ac:dyDescent="0.2">
      <c r="A210" s="22">
        <v>2023</v>
      </c>
      <c r="B210" s="179">
        <v>1</v>
      </c>
      <c r="C210" s="179">
        <v>8</v>
      </c>
      <c r="E210" s="22">
        <v>2023</v>
      </c>
      <c r="F210" s="179">
        <f t="shared" si="18"/>
        <v>1</v>
      </c>
      <c r="G210" s="179">
        <f t="shared" si="18"/>
        <v>8</v>
      </c>
    </row>
    <row r="211" spans="1:7" x14ac:dyDescent="0.2">
      <c r="A211" s="22">
        <v>2024</v>
      </c>
      <c r="B211" s="179">
        <v>0.625</v>
      </c>
      <c r="C211" s="179">
        <v>8</v>
      </c>
      <c r="E211" s="22">
        <v>2024</v>
      </c>
      <c r="F211" s="179">
        <f t="shared" si="18"/>
        <v>0.625</v>
      </c>
      <c r="G211" s="179">
        <f t="shared" si="18"/>
        <v>8</v>
      </c>
    </row>
    <row r="212" spans="1:7" x14ac:dyDescent="0.2">
      <c r="A212" s="22">
        <v>2025</v>
      </c>
      <c r="B212" s="179">
        <v>1</v>
      </c>
      <c r="C212" s="179">
        <v>8</v>
      </c>
      <c r="E212" s="22">
        <v>2025</v>
      </c>
      <c r="F212" s="179">
        <f t="shared" si="18"/>
        <v>1</v>
      </c>
      <c r="G212" s="179">
        <f t="shared" si="18"/>
        <v>8</v>
      </c>
    </row>
    <row r="213" spans="1:7" x14ac:dyDescent="0.2">
      <c r="A213" s="22">
        <v>2026</v>
      </c>
      <c r="B213" s="179"/>
      <c r="C213" s="179">
        <v>8</v>
      </c>
      <c r="E213" s="22">
        <v>2026</v>
      </c>
      <c r="F213" s="179" t="str">
        <f t="shared" si="18"/>
        <v/>
      </c>
      <c r="G213" s="179">
        <f t="shared" si="18"/>
        <v>8</v>
      </c>
    </row>
    <row r="214" spans="1:7" x14ac:dyDescent="0.2">
      <c r="A214" s="22" t="s">
        <v>168</v>
      </c>
      <c r="B214" s="179">
        <v>0.90625</v>
      </c>
      <c r="C214" s="179">
        <v>8</v>
      </c>
    </row>
    <row r="217" spans="1:7" x14ac:dyDescent="0.2">
      <c r="A217" s="11" t="s">
        <v>60</v>
      </c>
      <c r="B217" t="s">
        <v>94</v>
      </c>
    </row>
    <row r="218" spans="1:7" x14ac:dyDescent="0.2">
      <c r="A218" s="11" t="s">
        <v>61</v>
      </c>
      <c r="B218" t="s">
        <v>32</v>
      </c>
    </row>
    <row r="220" spans="1:7" x14ac:dyDescent="0.2">
      <c r="A220" s="11" t="s">
        <v>165</v>
      </c>
      <c r="B220" t="s">
        <v>176</v>
      </c>
      <c r="C220" t="s">
        <v>167</v>
      </c>
      <c r="E220" s="177" t="str">
        <f>+B218</f>
        <v>Mercados abiertos</v>
      </c>
      <c r="F220" t="s">
        <v>73</v>
      </c>
      <c r="G220" t="s">
        <v>70</v>
      </c>
    </row>
    <row r="221" spans="1:7" x14ac:dyDescent="0.2">
      <c r="A221" s="22">
        <v>2022</v>
      </c>
      <c r="B221" s="179">
        <v>8</v>
      </c>
      <c r="C221" s="183">
        <v>8</v>
      </c>
      <c r="E221" s="22">
        <v>2022</v>
      </c>
      <c r="F221" s="183">
        <f t="shared" ref="F221:G225" si="19">IF(B221&gt;0,+B221,"")</f>
        <v>8</v>
      </c>
      <c r="G221" s="183">
        <f t="shared" si="19"/>
        <v>8</v>
      </c>
    </row>
    <row r="222" spans="1:7" x14ac:dyDescent="0.2">
      <c r="A222" s="22">
        <v>2023</v>
      </c>
      <c r="B222">
        <v>8</v>
      </c>
      <c r="C222" s="183">
        <v>8</v>
      </c>
      <c r="E222" s="22">
        <v>2023</v>
      </c>
      <c r="F222" s="183">
        <f t="shared" si="19"/>
        <v>8</v>
      </c>
      <c r="G222" s="183">
        <f t="shared" si="19"/>
        <v>8</v>
      </c>
    </row>
    <row r="223" spans="1:7" x14ac:dyDescent="0.2">
      <c r="A223" s="22">
        <v>2024</v>
      </c>
      <c r="B223">
        <v>5</v>
      </c>
      <c r="C223" s="183">
        <v>8</v>
      </c>
      <c r="E223" s="22">
        <v>2024</v>
      </c>
      <c r="F223" s="183">
        <f t="shared" si="19"/>
        <v>5</v>
      </c>
      <c r="G223" s="183">
        <f t="shared" si="19"/>
        <v>8</v>
      </c>
    </row>
    <row r="224" spans="1:7" x14ac:dyDescent="0.2">
      <c r="A224" s="22">
        <v>2025</v>
      </c>
      <c r="B224">
        <v>8</v>
      </c>
      <c r="C224" s="183">
        <v>8</v>
      </c>
      <c r="E224" s="22">
        <v>2025</v>
      </c>
      <c r="F224" s="183">
        <f t="shared" si="19"/>
        <v>8</v>
      </c>
      <c r="G224" s="183">
        <f t="shared" si="19"/>
        <v>8</v>
      </c>
    </row>
    <row r="225" spans="1:7" x14ac:dyDescent="0.2">
      <c r="A225" s="22">
        <v>2026</v>
      </c>
      <c r="C225" s="183">
        <v>8</v>
      </c>
      <c r="E225" s="22">
        <v>2026</v>
      </c>
      <c r="F225" s="183" t="str">
        <f t="shared" si="19"/>
        <v/>
      </c>
      <c r="G225" s="183">
        <f t="shared" si="19"/>
        <v>8</v>
      </c>
    </row>
    <row r="226" spans="1:7" x14ac:dyDescent="0.2">
      <c r="A226" s="22" t="s">
        <v>168</v>
      </c>
      <c r="B226">
        <v>29</v>
      </c>
      <c r="C226" s="183">
        <v>8</v>
      </c>
    </row>
    <row r="229" spans="1:7" x14ac:dyDescent="0.2">
      <c r="A229" s="11" t="s">
        <v>60</v>
      </c>
      <c r="B229" t="s">
        <v>94</v>
      </c>
    </row>
    <row r="230" spans="1:7" x14ac:dyDescent="0.2">
      <c r="A230" s="11" t="s">
        <v>61</v>
      </c>
      <c r="B230" t="s">
        <v>126</v>
      </c>
    </row>
    <row r="232" spans="1:7" x14ac:dyDescent="0.2">
      <c r="A232" s="11" t="s">
        <v>165</v>
      </c>
      <c r="B232" t="s">
        <v>166</v>
      </c>
      <c r="C232" t="s">
        <v>167</v>
      </c>
      <c r="E232" s="177" t="str">
        <f>+B230</f>
        <v>Porcentaje de recursos de reposición resueltos a favor del Invima</v>
      </c>
      <c r="F232" t="s">
        <v>73</v>
      </c>
      <c r="G232" t="s">
        <v>70</v>
      </c>
    </row>
    <row r="233" spans="1:7" x14ac:dyDescent="0.2">
      <c r="A233" s="22">
        <v>2022</v>
      </c>
      <c r="B233" s="179"/>
      <c r="C233" s="179">
        <v>0.6</v>
      </c>
      <c r="E233" s="22">
        <v>2022</v>
      </c>
      <c r="F233" s="179" t="str">
        <f t="shared" ref="F233:G237" si="20">IF(B233&gt;0,+B233,"")</f>
        <v/>
      </c>
      <c r="G233" s="179">
        <f t="shared" si="20"/>
        <v>0.6</v>
      </c>
    </row>
    <row r="234" spans="1:7" x14ac:dyDescent="0.2">
      <c r="A234" s="22">
        <v>2023</v>
      </c>
      <c r="B234" s="179"/>
      <c r="C234" s="179">
        <v>0.6</v>
      </c>
      <c r="E234" s="22">
        <v>2023</v>
      </c>
      <c r="F234" s="179" t="str">
        <f t="shared" si="20"/>
        <v/>
      </c>
      <c r="G234" s="179">
        <f t="shared" si="20"/>
        <v>0.6</v>
      </c>
    </row>
    <row r="235" spans="1:7" x14ac:dyDescent="0.2">
      <c r="A235" s="22">
        <v>2024</v>
      </c>
      <c r="B235" s="179">
        <v>0.78947368421052633</v>
      </c>
      <c r="C235" s="179">
        <v>0.6</v>
      </c>
      <c r="E235" s="22">
        <v>2024</v>
      </c>
      <c r="F235" s="179">
        <f t="shared" si="20"/>
        <v>0.78947368421052633</v>
      </c>
      <c r="G235" s="179">
        <f t="shared" si="20"/>
        <v>0.6</v>
      </c>
    </row>
    <row r="236" spans="1:7" x14ac:dyDescent="0.2">
      <c r="A236" s="22">
        <v>2025</v>
      </c>
      <c r="B236" s="179">
        <v>0.7640449438202247</v>
      </c>
      <c r="C236" s="179">
        <v>0.6</v>
      </c>
      <c r="E236" s="22">
        <v>2025</v>
      </c>
      <c r="F236" s="179">
        <f t="shared" si="20"/>
        <v>0.7640449438202247</v>
      </c>
      <c r="G236" s="179">
        <f t="shared" si="20"/>
        <v>0.6</v>
      </c>
    </row>
    <row r="237" spans="1:7" x14ac:dyDescent="0.2">
      <c r="A237" s="22">
        <v>2026</v>
      </c>
      <c r="B237" s="179"/>
      <c r="C237" s="179">
        <v>0.6</v>
      </c>
      <c r="E237" s="22">
        <v>2026</v>
      </c>
      <c r="F237" s="179" t="str">
        <f t="shared" si="20"/>
        <v/>
      </c>
      <c r="G237" s="179">
        <f t="shared" si="20"/>
        <v>0.6</v>
      </c>
    </row>
    <row r="238" spans="1:7" x14ac:dyDescent="0.2">
      <c r="A238" s="22" t="s">
        <v>168</v>
      </c>
      <c r="B238" s="179">
        <v>0.77675931401537546</v>
      </c>
      <c r="C238" s="179">
        <v>0.6</v>
      </c>
    </row>
    <row r="239" spans="1:7" x14ac:dyDescent="0.2">
      <c r="A239" s="22"/>
      <c r="B239" s="179"/>
      <c r="C239" s="179"/>
    </row>
    <row r="240" spans="1:7" x14ac:dyDescent="0.2">
      <c r="A240" s="22"/>
      <c r="B240" s="179"/>
      <c r="C240" s="179"/>
    </row>
    <row r="241" spans="1:7" x14ac:dyDescent="0.2">
      <c r="A241" s="22"/>
      <c r="B241" s="179"/>
      <c r="C241" s="179"/>
    </row>
    <row r="242" spans="1:7" x14ac:dyDescent="0.2">
      <c r="A242" s="11" t="s">
        <v>60</v>
      </c>
      <c r="B242" t="s">
        <v>94</v>
      </c>
    </row>
    <row r="243" spans="1:7" x14ac:dyDescent="0.2">
      <c r="A243" s="11" t="s">
        <v>61</v>
      </c>
      <c r="B243" t="s">
        <v>31</v>
      </c>
    </row>
    <row r="245" spans="1:7" x14ac:dyDescent="0.2">
      <c r="A245" s="11" t="s">
        <v>165</v>
      </c>
      <c r="B245" t="s">
        <v>166</v>
      </c>
      <c r="C245" t="s">
        <v>167</v>
      </c>
      <c r="E245" s="177" t="str">
        <f>+B243</f>
        <v>Medición de gestión institucional MIPG-FURAG</v>
      </c>
      <c r="F245" t="s">
        <v>73</v>
      </c>
      <c r="G245" t="s">
        <v>70</v>
      </c>
    </row>
    <row r="246" spans="1:7" x14ac:dyDescent="0.2">
      <c r="A246" s="22">
        <v>2022</v>
      </c>
      <c r="B246" s="179">
        <v>0.91500000000000004</v>
      </c>
      <c r="C246" s="179">
        <v>0.9</v>
      </c>
      <c r="E246" s="22">
        <v>2022</v>
      </c>
      <c r="F246" s="179">
        <f t="shared" ref="F246:F250" si="21">IF(B246&gt;0,+B246,"")</f>
        <v>0.91500000000000004</v>
      </c>
      <c r="G246" s="179">
        <f t="shared" ref="G246:G250" si="22">IF(C246&gt;0,+C246,"")</f>
        <v>0.9</v>
      </c>
    </row>
    <row r="247" spans="1:7" x14ac:dyDescent="0.2">
      <c r="A247" s="22">
        <v>2023</v>
      </c>
      <c r="B247" s="179">
        <v>0.90800000000000003</v>
      </c>
      <c r="C247" s="179">
        <v>0.9</v>
      </c>
      <c r="E247" s="22">
        <v>2023</v>
      </c>
      <c r="F247" s="179">
        <f t="shared" si="21"/>
        <v>0.90800000000000003</v>
      </c>
      <c r="G247" s="179">
        <f t="shared" si="22"/>
        <v>0.9</v>
      </c>
    </row>
    <row r="248" spans="1:7" x14ac:dyDescent="0.2">
      <c r="A248" s="22">
        <v>2024</v>
      </c>
      <c r="B248" s="179">
        <v>0.92400000000000004</v>
      </c>
      <c r="C248" s="179">
        <v>0.9</v>
      </c>
      <c r="E248" s="22">
        <v>2024</v>
      </c>
      <c r="F248" s="179">
        <f t="shared" si="21"/>
        <v>0.92400000000000004</v>
      </c>
      <c r="G248" s="179">
        <f t="shared" si="22"/>
        <v>0.9</v>
      </c>
    </row>
    <row r="249" spans="1:7" x14ac:dyDescent="0.2">
      <c r="A249" s="22">
        <v>2025</v>
      </c>
      <c r="B249" s="179"/>
      <c r="C249" s="179">
        <v>0.9</v>
      </c>
      <c r="E249" s="22">
        <v>2025</v>
      </c>
      <c r="F249" s="179" t="str">
        <f t="shared" si="21"/>
        <v/>
      </c>
      <c r="G249" s="179">
        <f t="shared" si="22"/>
        <v>0.9</v>
      </c>
    </row>
    <row r="250" spans="1:7" x14ac:dyDescent="0.2">
      <c r="A250" s="22">
        <v>2026</v>
      </c>
      <c r="B250" s="179"/>
      <c r="C250" s="179">
        <v>0.9</v>
      </c>
      <c r="E250" s="22">
        <v>2026</v>
      </c>
      <c r="F250" s="179" t="str">
        <f t="shared" si="21"/>
        <v/>
      </c>
      <c r="G250" s="179">
        <f t="shared" si="22"/>
        <v>0.9</v>
      </c>
    </row>
    <row r="251" spans="1:7" x14ac:dyDescent="0.2">
      <c r="A251" s="22" t="s">
        <v>168</v>
      </c>
      <c r="B251" s="179">
        <v>0.91566666666666663</v>
      </c>
      <c r="C251" s="179">
        <v>0.9</v>
      </c>
    </row>
    <row r="252" spans="1:7" x14ac:dyDescent="0.2">
      <c r="A252" s="22"/>
      <c r="B252" s="179"/>
      <c r="C252" s="179"/>
    </row>
    <row r="253" spans="1:7" x14ac:dyDescent="0.2">
      <c r="A253" s="22"/>
      <c r="B253" s="179"/>
      <c r="C253" s="179"/>
    </row>
    <row r="254" spans="1:7" x14ac:dyDescent="0.2">
      <c r="A254" s="22"/>
      <c r="B254" s="179"/>
      <c r="C254" s="179"/>
    </row>
    <row r="255" spans="1:7" x14ac:dyDescent="0.2">
      <c r="A255" s="22"/>
      <c r="B255" s="179"/>
      <c r="C255" s="179"/>
    </row>
    <row r="257" spans="1:7" x14ac:dyDescent="0.2">
      <c r="A257" s="11" t="s">
        <v>60</v>
      </c>
      <c r="B257" t="s">
        <v>79</v>
      </c>
    </row>
    <row r="258" spans="1:7" x14ac:dyDescent="0.2">
      <c r="A258" s="11" t="s">
        <v>61</v>
      </c>
      <c r="B258" t="s">
        <v>121</v>
      </c>
    </row>
    <row r="260" spans="1:7" x14ac:dyDescent="0.2">
      <c r="A260" s="11" t="s">
        <v>165</v>
      </c>
      <c r="B260" t="s">
        <v>166</v>
      </c>
      <c r="C260" t="s">
        <v>167</v>
      </c>
      <c r="E260" s="177" t="s">
        <v>121</v>
      </c>
      <c r="F260" t="s">
        <v>73</v>
      </c>
      <c r="G260" t="s">
        <v>70</v>
      </c>
    </row>
    <row r="261" spans="1:7" x14ac:dyDescent="0.2">
      <c r="A261" s="22">
        <v>2022</v>
      </c>
      <c r="B261" s="179">
        <v>0.88712121212121209</v>
      </c>
      <c r="C261" s="179">
        <v>0.95</v>
      </c>
      <c r="E261" s="22">
        <v>2022</v>
      </c>
      <c r="F261" s="179">
        <f t="shared" ref="F261:G265" si="23">IF(B261&gt;0,+B261,"")</f>
        <v>0.88712121212121209</v>
      </c>
      <c r="G261" s="179">
        <f t="shared" si="23"/>
        <v>0.95</v>
      </c>
    </row>
    <row r="262" spans="1:7" x14ac:dyDescent="0.2">
      <c r="A262" s="22">
        <v>2023</v>
      </c>
      <c r="B262" s="179">
        <v>0.89696969696969697</v>
      </c>
      <c r="C262" s="179">
        <v>0.95</v>
      </c>
      <c r="E262" s="22">
        <v>2023</v>
      </c>
      <c r="F262" s="179">
        <f t="shared" si="23"/>
        <v>0.89696969696969697</v>
      </c>
      <c r="G262" s="179">
        <f t="shared" si="23"/>
        <v>0.95</v>
      </c>
    </row>
    <row r="263" spans="1:7" x14ac:dyDescent="0.2">
      <c r="A263" s="22">
        <v>2024</v>
      </c>
      <c r="B263" s="179">
        <v>0.88787878787878793</v>
      </c>
      <c r="C263" s="179">
        <v>0.95</v>
      </c>
      <c r="E263" s="22">
        <v>2024</v>
      </c>
      <c r="F263" s="179">
        <f t="shared" si="23"/>
        <v>0.88787878787878793</v>
      </c>
      <c r="G263" s="179">
        <f t="shared" si="23"/>
        <v>0.95</v>
      </c>
    </row>
    <row r="264" spans="1:7" x14ac:dyDescent="0.2">
      <c r="A264" s="22">
        <v>2025</v>
      </c>
      <c r="B264" s="179">
        <v>0.91212121212121211</v>
      </c>
      <c r="C264" s="179">
        <v>0.95</v>
      </c>
      <c r="E264" s="22">
        <v>2025</v>
      </c>
      <c r="F264" s="179">
        <f t="shared" si="23"/>
        <v>0.91212121212121211</v>
      </c>
      <c r="G264" s="179">
        <f t="shared" si="23"/>
        <v>0.95</v>
      </c>
    </row>
    <row r="265" spans="1:7" x14ac:dyDescent="0.2">
      <c r="A265" s="22">
        <v>2026</v>
      </c>
      <c r="B265" s="179"/>
      <c r="C265" s="179">
        <v>0.95</v>
      </c>
      <c r="E265" s="22">
        <v>2026</v>
      </c>
      <c r="F265" s="179" t="str">
        <f t="shared" si="23"/>
        <v/>
      </c>
      <c r="G265" s="179">
        <f t="shared" si="23"/>
        <v>0.95</v>
      </c>
    </row>
    <row r="266" spans="1:7" x14ac:dyDescent="0.2">
      <c r="A266" s="22" t="s">
        <v>168</v>
      </c>
      <c r="B266" s="179">
        <v>0.89602272727272725</v>
      </c>
      <c r="C266" s="179">
        <v>0.95</v>
      </c>
    </row>
    <row r="269" spans="1:7" x14ac:dyDescent="0.2">
      <c r="A269" s="11" t="s">
        <v>60</v>
      </c>
      <c r="B269" t="s">
        <v>79</v>
      </c>
    </row>
    <row r="270" spans="1:7" x14ac:dyDescent="0.2">
      <c r="A270" s="11" t="s">
        <v>61</v>
      </c>
      <c r="B270" t="s">
        <v>40</v>
      </c>
    </row>
    <row r="272" spans="1:7" x14ac:dyDescent="0.2">
      <c r="A272" s="11" t="s">
        <v>165</v>
      </c>
      <c r="B272" t="s">
        <v>166</v>
      </c>
      <c r="C272" t="s">
        <v>167</v>
      </c>
      <c r="E272" s="177" t="s">
        <v>177</v>
      </c>
      <c r="F272" t="s">
        <v>73</v>
      </c>
      <c r="G272" t="s">
        <v>70</v>
      </c>
    </row>
    <row r="273" spans="1:7" x14ac:dyDescent="0.2">
      <c r="A273" s="22">
        <v>2022</v>
      </c>
      <c r="B273" s="179"/>
      <c r="C273" s="179">
        <v>0.15</v>
      </c>
      <c r="E273" s="22">
        <v>2022</v>
      </c>
      <c r="F273" s="179" t="str">
        <f t="shared" ref="F273:G277" si="24">IF(B273&gt;0,+B273,"")</f>
        <v/>
      </c>
      <c r="G273" s="179">
        <f t="shared" si="24"/>
        <v>0.15</v>
      </c>
    </row>
    <row r="274" spans="1:7" x14ac:dyDescent="0.2">
      <c r="A274" s="22">
        <v>2023</v>
      </c>
      <c r="B274" s="179">
        <v>5.4607508532423209E-2</v>
      </c>
      <c r="C274" s="179">
        <v>0.15</v>
      </c>
      <c r="E274" s="22">
        <v>2023</v>
      </c>
      <c r="F274" s="179">
        <f t="shared" si="24"/>
        <v>5.4607508532423209E-2</v>
      </c>
      <c r="G274" s="179">
        <f t="shared" si="24"/>
        <v>0.15</v>
      </c>
    </row>
    <row r="275" spans="1:7" x14ac:dyDescent="0.2">
      <c r="A275" s="22">
        <v>2024</v>
      </c>
      <c r="B275" s="179">
        <v>6.9965870307167236E-2</v>
      </c>
      <c r="C275" s="179">
        <v>0.15</v>
      </c>
      <c r="E275" s="22">
        <v>2024</v>
      </c>
      <c r="F275" s="179">
        <f t="shared" si="24"/>
        <v>6.9965870307167236E-2</v>
      </c>
      <c r="G275" s="179">
        <f t="shared" si="24"/>
        <v>0.15</v>
      </c>
    </row>
    <row r="276" spans="1:7" x14ac:dyDescent="0.2">
      <c r="A276" s="22">
        <v>2025</v>
      </c>
      <c r="B276" s="179">
        <v>3.0730897009966777E-2</v>
      </c>
      <c r="C276" s="179">
        <v>0.15</v>
      </c>
      <c r="E276" s="22">
        <v>2025</v>
      </c>
      <c r="F276" s="179">
        <f t="shared" si="24"/>
        <v>3.0730897009966777E-2</v>
      </c>
      <c r="G276" s="179">
        <f t="shared" si="24"/>
        <v>0.15</v>
      </c>
    </row>
    <row r="277" spans="1:7" x14ac:dyDescent="0.2">
      <c r="A277" s="22">
        <v>2026</v>
      </c>
      <c r="B277" s="179"/>
      <c r="C277" s="179">
        <v>0.15</v>
      </c>
      <c r="E277" s="22">
        <v>2026</v>
      </c>
      <c r="F277" s="179" t="str">
        <f t="shared" si="24"/>
        <v/>
      </c>
      <c r="G277" s="179">
        <f t="shared" si="24"/>
        <v>0.15</v>
      </c>
    </row>
    <row r="278" spans="1:7" x14ac:dyDescent="0.2">
      <c r="A278" s="22" t="s">
        <v>168</v>
      </c>
      <c r="B278" s="179">
        <v>5.1768091949852407E-2</v>
      </c>
      <c r="C278" s="179">
        <v>0.15</v>
      </c>
    </row>
    <row r="283" spans="1:7" x14ac:dyDescent="0.2">
      <c r="A283" s="242" t="s">
        <v>178</v>
      </c>
    </row>
    <row r="285" spans="1:7" x14ac:dyDescent="0.2">
      <c r="A285" s="11" t="s">
        <v>146</v>
      </c>
      <c r="B285" t="s">
        <v>16</v>
      </c>
    </row>
    <row r="287" spans="1:7" x14ac:dyDescent="0.2">
      <c r="A287" s="11" t="s">
        <v>165</v>
      </c>
      <c r="B287" t="s">
        <v>166</v>
      </c>
      <c r="E287" s="177" t="str">
        <f>+B285</f>
        <v>Cobertura de la IVC por enfoque de riesgo</v>
      </c>
      <c r="F287" t="s">
        <v>73</v>
      </c>
      <c r="G287" t="s">
        <v>70</v>
      </c>
    </row>
    <row r="288" spans="1:7" x14ac:dyDescent="0.2">
      <c r="A288" s="22">
        <v>2025</v>
      </c>
      <c r="B288" s="243"/>
      <c r="E288" s="22">
        <v>2024</v>
      </c>
      <c r="F288" s="179"/>
      <c r="G288" s="179" t="str">
        <f>IF(C286&gt;0,+C286,"")</f>
        <v/>
      </c>
    </row>
    <row r="289" spans="1:7" x14ac:dyDescent="0.2">
      <c r="A289" s="22" t="s">
        <v>168</v>
      </c>
      <c r="B289" s="243"/>
      <c r="E289" s="22">
        <v>2025</v>
      </c>
      <c r="F289" s="179"/>
      <c r="G289" s="179" t="str">
        <f>IF(C287&gt;0,+C287,"")</f>
        <v/>
      </c>
    </row>
    <row r="290" spans="1:7" x14ac:dyDescent="0.2">
      <c r="E290" s="22"/>
      <c r="F290" s="179"/>
      <c r="G290" s="179" t="str">
        <f>IF(C288&gt;0,+C288,"")</f>
        <v/>
      </c>
    </row>
    <row r="292" spans="1:7" x14ac:dyDescent="0.2">
      <c r="A292" s="11" t="s">
        <v>146</v>
      </c>
      <c r="B292" t="s">
        <v>18</v>
      </c>
    </row>
    <row r="294" spans="1:7" x14ac:dyDescent="0.2">
      <c r="A294" s="11" t="s">
        <v>165</v>
      </c>
      <c r="B294" t="s">
        <v>166</v>
      </c>
      <c r="E294" s="177" t="str">
        <f>+B292</f>
        <v>Cobertura de la IVC por enfoque de riesgo DCAPPHD</v>
      </c>
      <c r="F294" t="s">
        <v>73</v>
      </c>
      <c r="G294" t="s">
        <v>70</v>
      </c>
    </row>
    <row r="295" spans="1:7" x14ac:dyDescent="0.2">
      <c r="A295" s="22">
        <v>2025</v>
      </c>
      <c r="B295" s="243">
        <v>1.8238665971860343E-3</v>
      </c>
      <c r="E295" s="22">
        <v>2024</v>
      </c>
      <c r="F295" s="179"/>
      <c r="G295" s="179" t="str">
        <f>IF(C293&gt;0,+C293,"")</f>
        <v/>
      </c>
    </row>
    <row r="296" spans="1:7" x14ac:dyDescent="0.2">
      <c r="A296" s="22" t="s">
        <v>168</v>
      </c>
      <c r="B296" s="243">
        <v>1.8238665971860343E-3</v>
      </c>
      <c r="E296" s="22">
        <v>2025</v>
      </c>
      <c r="F296" s="179">
        <f>IF(B296&gt;0,+B296,"")</f>
        <v>1.8238665971860343E-3</v>
      </c>
      <c r="G296" s="179" t="str">
        <f>IF(C294&gt;0,+C294,"")</f>
        <v/>
      </c>
    </row>
    <row r="299" spans="1:7" x14ac:dyDescent="0.2">
      <c r="A299" s="11" t="s">
        <v>146</v>
      </c>
      <c r="B299" t="s">
        <v>19</v>
      </c>
    </row>
    <row r="301" spans="1:7" x14ac:dyDescent="0.2">
      <c r="A301" s="11" t="s">
        <v>165</v>
      </c>
      <c r="B301" t="s">
        <v>166</v>
      </c>
      <c r="E301" s="177" t="str">
        <f>+B299</f>
        <v>Cobertura de la IVC por enfoque de riesgo DDMOT</v>
      </c>
      <c r="F301" t="s">
        <v>73</v>
      </c>
      <c r="G301" t="s">
        <v>70</v>
      </c>
    </row>
    <row r="302" spans="1:7" x14ac:dyDescent="0.2">
      <c r="A302" s="22">
        <v>2024</v>
      </c>
      <c r="B302" s="243">
        <v>0.78125</v>
      </c>
      <c r="E302" s="22">
        <v>2024</v>
      </c>
      <c r="F302" s="179">
        <f>IF(B302&gt;0,+B302,"")</f>
        <v>0.78125</v>
      </c>
      <c r="G302" s="179" t="str">
        <f>IF(C300&gt;0,+C300,"")</f>
        <v/>
      </c>
    </row>
    <row r="303" spans="1:7" x14ac:dyDescent="0.2">
      <c r="A303" s="22">
        <v>2025</v>
      </c>
      <c r="B303" s="243">
        <v>0.86363636363636365</v>
      </c>
      <c r="E303" s="22">
        <v>2025</v>
      </c>
      <c r="F303" s="179">
        <f>IF(B303&gt;0,+B303,"")</f>
        <v>0.86363636363636365</v>
      </c>
      <c r="G303" s="179" t="str">
        <f>IF(C301&gt;0,+C301,"")</f>
        <v/>
      </c>
    </row>
    <row r="304" spans="1:7" x14ac:dyDescent="0.2">
      <c r="A304" s="22" t="s">
        <v>168</v>
      </c>
      <c r="B304" s="243">
        <v>0.82244318181818188</v>
      </c>
    </row>
    <row r="307" spans="1:7" x14ac:dyDescent="0.2">
      <c r="A307" s="11" t="s">
        <v>146</v>
      </c>
      <c r="B307" t="s">
        <v>24</v>
      </c>
    </row>
    <row r="309" spans="1:7" x14ac:dyDescent="0.2">
      <c r="A309" s="11" t="s">
        <v>165</v>
      </c>
      <c r="B309" t="s">
        <v>166</v>
      </c>
      <c r="E309" s="177" t="str">
        <f>+B307</f>
        <v>Cumplimiento estándares sanitarios</v>
      </c>
      <c r="F309" t="s">
        <v>73</v>
      </c>
      <c r="G309" t="s">
        <v>70</v>
      </c>
    </row>
    <row r="310" spans="1:7" x14ac:dyDescent="0.2">
      <c r="A310" s="22">
        <v>2025</v>
      </c>
      <c r="B310" s="243"/>
      <c r="E310" s="22">
        <v>2024</v>
      </c>
      <c r="G310" s="179" t="str">
        <f>IF(C308&gt;0,+C308,"")</f>
        <v/>
      </c>
    </row>
    <row r="311" spans="1:7" x14ac:dyDescent="0.2">
      <c r="A311" s="22" t="s">
        <v>168</v>
      </c>
      <c r="B311" s="243"/>
      <c r="E311" s="22">
        <v>2025</v>
      </c>
      <c r="F311" s="179" t="str">
        <f>IF(B310&gt;0,+B310,"")</f>
        <v/>
      </c>
      <c r="G311" s="179" t="str">
        <f>IF(C309&gt;0,+C309,"")</f>
        <v/>
      </c>
    </row>
    <row r="314" spans="1:7" x14ac:dyDescent="0.2">
      <c r="A314" s="11" t="s">
        <v>146</v>
      </c>
      <c r="B314" t="s">
        <v>30</v>
      </c>
    </row>
    <row r="316" spans="1:7" x14ac:dyDescent="0.2">
      <c r="A316" s="11" t="s">
        <v>165</v>
      </c>
      <c r="B316" t="s">
        <v>166</v>
      </c>
      <c r="E316" s="177" t="str">
        <f>+B314</f>
        <v>Exportación productos competencia Invima a mercados abiertos</v>
      </c>
      <c r="F316" t="s">
        <v>73</v>
      </c>
      <c r="G316" t="s">
        <v>70</v>
      </c>
    </row>
    <row r="317" spans="1:7" x14ac:dyDescent="0.2">
      <c r="A317" s="22">
        <v>2025</v>
      </c>
      <c r="B317" s="98">
        <v>39748164</v>
      </c>
      <c r="E317" s="22">
        <v>2024</v>
      </c>
      <c r="F317" s="244"/>
      <c r="G317" s="179" t="str">
        <f>IF(C315&gt;0,+C315,"")</f>
        <v/>
      </c>
    </row>
    <row r="318" spans="1:7" x14ac:dyDescent="0.2">
      <c r="A318" s="22" t="s">
        <v>168</v>
      </c>
      <c r="B318" s="98">
        <v>39748164</v>
      </c>
      <c r="E318" s="22">
        <v>2025</v>
      </c>
      <c r="F318" s="244">
        <f>IF(B317&gt;0,+B317,"")</f>
        <v>39748164</v>
      </c>
      <c r="G318" s="179" t="str">
        <f>IF(C316&gt;0,+C316,"")</f>
        <v/>
      </c>
    </row>
    <row r="321" spans="1:7" x14ac:dyDescent="0.2">
      <c r="A321" s="11" t="s">
        <v>146</v>
      </c>
      <c r="B321" t="s">
        <v>33</v>
      </c>
    </row>
    <row r="323" spans="1:7" x14ac:dyDescent="0.2">
      <c r="A323" s="11" t="s">
        <v>165</v>
      </c>
      <c r="B323" t="s">
        <v>166</v>
      </c>
      <c r="E323" s="177" t="str">
        <f>+B321</f>
        <v>Nuevos establecimientos certificados DCAPPHD</v>
      </c>
      <c r="F323" t="s">
        <v>73</v>
      </c>
      <c r="G323" t="s">
        <v>70</v>
      </c>
    </row>
    <row r="324" spans="1:7" x14ac:dyDescent="0.2">
      <c r="A324" s="22">
        <v>2024</v>
      </c>
      <c r="B324" s="98">
        <v>97</v>
      </c>
      <c r="E324" s="22">
        <v>2024</v>
      </c>
      <c r="F324" s="244">
        <f>IF(B324&gt;0,+B324,"")</f>
        <v>97</v>
      </c>
      <c r="G324" s="179" t="str">
        <f>IF(C322&gt;0,+C322,"")</f>
        <v/>
      </c>
    </row>
    <row r="325" spans="1:7" x14ac:dyDescent="0.2">
      <c r="A325" s="22">
        <v>2025</v>
      </c>
      <c r="B325" s="98">
        <v>33</v>
      </c>
      <c r="E325" s="22">
        <v>2025</v>
      </c>
      <c r="F325" s="244">
        <f>IF(B325&gt;0,+B325,"")</f>
        <v>33</v>
      </c>
      <c r="G325" s="179" t="str">
        <f>IF(C323&gt;0,+C323,"")</f>
        <v/>
      </c>
    </row>
    <row r="326" spans="1:7" x14ac:dyDescent="0.2">
      <c r="A326" s="22" t="s">
        <v>168</v>
      </c>
      <c r="B326" s="98">
        <v>65</v>
      </c>
    </row>
    <row r="329" spans="1:7" x14ac:dyDescent="0.2">
      <c r="A329" s="11" t="s">
        <v>146</v>
      </c>
      <c r="B329" t="s">
        <v>34</v>
      </c>
    </row>
    <row r="331" spans="1:7" x14ac:dyDescent="0.2">
      <c r="A331" s="11" t="s">
        <v>165</v>
      </c>
      <c r="B331" t="s">
        <v>166</v>
      </c>
      <c r="E331" s="177" t="str">
        <f>+B329</f>
        <v>Nuevos establecimientos certificados DDMOT</v>
      </c>
      <c r="F331" t="s">
        <v>73</v>
      </c>
      <c r="G331" t="s">
        <v>70</v>
      </c>
    </row>
    <row r="332" spans="1:7" x14ac:dyDescent="0.2">
      <c r="A332" s="22">
        <v>2024</v>
      </c>
      <c r="B332" s="98">
        <v>123</v>
      </c>
      <c r="E332" s="22">
        <v>2024</v>
      </c>
      <c r="F332" s="244">
        <f>IF(B332&gt;0,+B332,"")</f>
        <v>123</v>
      </c>
      <c r="G332" s="179" t="str">
        <f>IF(C330&gt;0,+C330,"")</f>
        <v/>
      </c>
    </row>
    <row r="333" spans="1:7" x14ac:dyDescent="0.2">
      <c r="A333" s="22">
        <v>2025</v>
      </c>
      <c r="B333" s="98">
        <v>67</v>
      </c>
      <c r="E333" s="22">
        <v>2025</v>
      </c>
      <c r="F333" s="244">
        <f>IF(B333&gt;0,+B333,"")</f>
        <v>67</v>
      </c>
      <c r="G333" s="179" t="str">
        <f>IF(C331&gt;0,+C331,"")</f>
        <v/>
      </c>
    </row>
    <row r="334" spans="1:7" x14ac:dyDescent="0.2">
      <c r="A334" s="22" t="s">
        <v>168</v>
      </c>
      <c r="B334" s="98">
        <v>95</v>
      </c>
    </row>
    <row r="337" spans="1:7" x14ac:dyDescent="0.2">
      <c r="A337" s="11" t="s">
        <v>146</v>
      </c>
      <c r="B337" t="s">
        <v>35</v>
      </c>
    </row>
    <row r="339" spans="1:7" x14ac:dyDescent="0.2">
      <c r="A339" s="11" t="s">
        <v>165</v>
      </c>
      <c r="B339" t="s">
        <v>166</v>
      </c>
      <c r="E339" s="177" t="str">
        <f>+B337</f>
        <v>Nuevos establecimientos certificados DMPB</v>
      </c>
      <c r="F339" t="s">
        <v>73</v>
      </c>
      <c r="G339" t="s">
        <v>70</v>
      </c>
    </row>
    <row r="340" spans="1:7" x14ac:dyDescent="0.2">
      <c r="A340" s="22">
        <v>2025</v>
      </c>
      <c r="B340" s="98"/>
      <c r="E340" s="22">
        <v>2024</v>
      </c>
      <c r="F340" s="244" t="str">
        <f>IF(B340&gt;0,+B340,"")</f>
        <v/>
      </c>
      <c r="G340" s="179" t="str">
        <f>IF(C338&gt;0,+C338,"")</f>
        <v/>
      </c>
    </row>
    <row r="341" spans="1:7" x14ac:dyDescent="0.2">
      <c r="A341" s="22" t="s">
        <v>168</v>
      </c>
      <c r="B341" s="98"/>
      <c r="E341" s="22">
        <v>2025</v>
      </c>
      <c r="F341" s="244" t="str">
        <f>IF(B340&gt;0,+B340,"")</f>
        <v/>
      </c>
      <c r="G341" s="179" t="str">
        <f>IF(C339&gt;0,+C339,"")</f>
        <v/>
      </c>
    </row>
    <row r="344" spans="1:7" x14ac:dyDescent="0.2">
      <c r="A344" s="11" t="s">
        <v>146</v>
      </c>
      <c r="B344" t="s">
        <v>36</v>
      </c>
    </row>
    <row r="346" spans="1:7" x14ac:dyDescent="0.2">
      <c r="A346" s="11" t="s">
        <v>165</v>
      </c>
      <c r="B346" t="s">
        <v>166</v>
      </c>
      <c r="E346" s="177" t="str">
        <f>+B344</f>
        <v>Porcentaje de CIS negados en los procesos de inspeccion sanitaria de importación de productos</v>
      </c>
      <c r="F346" t="s">
        <v>73</v>
      </c>
      <c r="G346" t="s">
        <v>70</v>
      </c>
    </row>
    <row r="347" spans="1:7" x14ac:dyDescent="0.2">
      <c r="A347" s="22">
        <v>2024</v>
      </c>
      <c r="B347" s="243">
        <v>2.5249169435215945E-3</v>
      </c>
      <c r="E347" s="22">
        <v>2024</v>
      </c>
      <c r="F347" s="179">
        <f>IF(B347&gt;0,+B347,"")</f>
        <v>2.5249169435215945E-3</v>
      </c>
      <c r="G347" s="179" t="str">
        <f>IF(C345&gt;0,+C345,"")</f>
        <v/>
      </c>
    </row>
    <row r="348" spans="1:7" x14ac:dyDescent="0.2">
      <c r="A348" s="22">
        <v>2025</v>
      </c>
      <c r="B348" s="243">
        <v>1.9518327378589388E-3</v>
      </c>
      <c r="E348" s="22">
        <v>2025</v>
      </c>
      <c r="F348" s="179">
        <f>IF(B348&gt;0,+B348,"")</f>
        <v>1.9518327378589388E-3</v>
      </c>
      <c r="G348" s="179" t="str">
        <f>IF(C346&gt;0,+C346,"")</f>
        <v/>
      </c>
    </row>
    <row r="349" spans="1:7" x14ac:dyDescent="0.2">
      <c r="A349" s="22" t="s">
        <v>168</v>
      </c>
      <c r="B349" s="243">
        <v>2.2383748406902665E-3</v>
      </c>
    </row>
    <row r="352" spans="1:7" x14ac:dyDescent="0.2">
      <c r="A352" s="11" t="s">
        <v>146</v>
      </c>
      <c r="B352" t="s">
        <v>37</v>
      </c>
    </row>
    <row r="354" spans="1:7" x14ac:dyDescent="0.2">
      <c r="A354" s="11" t="s">
        <v>165</v>
      </c>
      <c r="B354" t="s">
        <v>166</v>
      </c>
      <c r="E354" s="177" t="str">
        <f>+B352</f>
        <v>Recaudo efectivo por cobro de tarifas de los servicios prestados por la entidad</v>
      </c>
      <c r="F354" t="s">
        <v>73</v>
      </c>
      <c r="G354" t="s">
        <v>70</v>
      </c>
    </row>
    <row r="355" spans="1:7" x14ac:dyDescent="0.2">
      <c r="A355" s="22">
        <v>2025</v>
      </c>
      <c r="B355" s="243">
        <v>0.51678095324138207</v>
      </c>
      <c r="E355" s="22">
        <v>2024</v>
      </c>
      <c r="F355" s="179"/>
      <c r="G355" s="179" t="str">
        <f>IF(C353&gt;0,+C353,"")</f>
        <v/>
      </c>
    </row>
    <row r="356" spans="1:7" x14ac:dyDescent="0.2">
      <c r="A356" s="22" t="s">
        <v>168</v>
      </c>
      <c r="B356" s="243">
        <v>0.51678095324138207</v>
      </c>
      <c r="E356" s="22">
        <v>2025</v>
      </c>
      <c r="F356" s="179">
        <f>IF(B355&gt;0,+B355,"")</f>
        <v>0.51678095324138207</v>
      </c>
      <c r="G356" s="179" t="str">
        <f>IF(C354&gt;0,+C354,"")</f>
        <v/>
      </c>
    </row>
    <row r="359" spans="1:7" x14ac:dyDescent="0.2">
      <c r="A359" s="11" t="s">
        <v>146</v>
      </c>
      <c r="B359" t="s">
        <v>38</v>
      </c>
    </row>
    <row r="361" spans="1:7" x14ac:dyDescent="0.2">
      <c r="A361" s="11" t="s">
        <v>165</v>
      </c>
      <c r="B361" t="s">
        <v>166</v>
      </c>
      <c r="E361" s="177" t="str">
        <f>+B359</f>
        <v>Recursos de cooperación asignados al fortalecimiento institucional</v>
      </c>
      <c r="F361" t="s">
        <v>73</v>
      </c>
      <c r="G361" t="s">
        <v>70</v>
      </c>
    </row>
    <row r="362" spans="1:7" x14ac:dyDescent="0.2">
      <c r="A362" s="22">
        <v>2025</v>
      </c>
      <c r="B362" s="243"/>
      <c r="E362" s="22">
        <v>2024</v>
      </c>
      <c r="F362" s="179" t="str">
        <f>IF(B362&gt;0,+B362,"")</f>
        <v/>
      </c>
      <c r="G362" s="179" t="str">
        <f>IF(C360&gt;0,+C360,"")</f>
        <v/>
      </c>
    </row>
    <row r="363" spans="1:7" x14ac:dyDescent="0.2">
      <c r="A363" s="22" t="s">
        <v>168</v>
      </c>
      <c r="B363" s="243"/>
      <c r="E363" s="22">
        <v>2025</v>
      </c>
      <c r="F363" s="179" t="str">
        <f>IF(B362&gt;0,+B362,"")</f>
        <v/>
      </c>
      <c r="G363" s="179" t="str">
        <f>IF(C361&gt;0,+C361,"")</f>
        <v/>
      </c>
    </row>
    <row r="366" spans="1:7" x14ac:dyDescent="0.2">
      <c r="A366" s="11" t="s">
        <v>146</v>
      </c>
      <c r="B366" t="s">
        <v>41</v>
      </c>
    </row>
    <row r="368" spans="1:7" x14ac:dyDescent="0.2">
      <c r="A368" s="11" t="s">
        <v>165</v>
      </c>
      <c r="B368" t="s">
        <v>166</v>
      </c>
      <c r="E368" s="177" t="str">
        <f>+B366</f>
        <v>Variación multas ejecutoriadas</v>
      </c>
      <c r="F368" t="s">
        <v>73</v>
      </c>
      <c r="G368" t="s">
        <v>70</v>
      </c>
    </row>
    <row r="369" spans="1:7" x14ac:dyDescent="0.2">
      <c r="A369" s="22">
        <v>2024</v>
      </c>
      <c r="B369" s="243">
        <v>-0.33192412910627223</v>
      </c>
      <c r="E369" s="22">
        <v>2024</v>
      </c>
      <c r="F369" s="179" t="str">
        <f>IF(B369&gt;0,+B369,"")</f>
        <v/>
      </c>
      <c r="G369" s="179" t="str">
        <f>IF(C367&gt;0,+C367,"")</f>
        <v/>
      </c>
    </row>
    <row r="370" spans="1:7" x14ac:dyDescent="0.2">
      <c r="A370" s="22">
        <v>2025</v>
      </c>
      <c r="B370" s="243">
        <v>0.55327816822783604</v>
      </c>
      <c r="E370" s="22">
        <v>2025</v>
      </c>
      <c r="F370" s="179">
        <f>IF(B370&gt;0,+B370,"")</f>
        <v>0.55327816822783604</v>
      </c>
      <c r="G370" s="179" t="str">
        <f>IF(C368&gt;0,+C368,"")</f>
        <v/>
      </c>
    </row>
    <row r="371" spans="1:7" x14ac:dyDescent="0.2">
      <c r="A371" s="22" t="s">
        <v>168</v>
      </c>
      <c r="B371" s="243">
        <v>0.11067701956078191</v>
      </c>
    </row>
  </sheetData>
  <pageMargins left="0.7" right="0.7" top="0.75" bottom="0.75" header="0.3" footer="0.3"/>
  <pageSetup paperSize="9" orientation="portrait" r:id="rId3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5548-CB0F-4C4D-A737-36C4E16831C2}">
  <dimension ref="A1:J52"/>
  <sheetViews>
    <sheetView zoomScaleNormal="100" workbookViewId="0"/>
  </sheetViews>
  <sheetFormatPr baseColWidth="10" defaultColWidth="12" defaultRowHeight="12.75" x14ac:dyDescent="0.2"/>
  <cols>
    <col min="1" max="1" width="69" bestFit="1" customWidth="1"/>
    <col min="2" max="2" width="24.1640625" bestFit="1" customWidth="1"/>
    <col min="3" max="3" width="7.5" bestFit="1" customWidth="1"/>
    <col min="4" max="4" width="9.83203125" customWidth="1"/>
    <col min="5" max="5" width="12.83203125" bestFit="1" customWidth="1"/>
    <col min="6" max="6" width="25.6640625" bestFit="1" customWidth="1"/>
    <col min="7" max="7" width="37.83203125" bestFit="1" customWidth="1"/>
    <col min="8" max="8" width="31.83203125" bestFit="1" customWidth="1"/>
    <col min="9" max="9" width="44" bestFit="1" customWidth="1"/>
    <col min="10" max="10" width="28" bestFit="1" customWidth="1"/>
    <col min="11" max="11" width="38.83203125" bestFit="1" customWidth="1"/>
    <col min="12" max="12" width="26.1640625" bestFit="1" customWidth="1"/>
    <col min="13" max="13" width="36.33203125" bestFit="1" customWidth="1"/>
    <col min="14" max="14" width="22.83203125" bestFit="1" customWidth="1"/>
    <col min="15" max="15" width="33" bestFit="1" customWidth="1"/>
  </cols>
  <sheetData>
    <row r="1" spans="1:10" x14ac:dyDescent="0.2">
      <c r="A1" s="11" t="s">
        <v>58</v>
      </c>
      <c r="B1" s="22">
        <v>1</v>
      </c>
    </row>
    <row r="3" spans="1:10" x14ac:dyDescent="0.2">
      <c r="A3" s="11" t="s">
        <v>179</v>
      </c>
      <c r="B3" s="11" t="s">
        <v>180</v>
      </c>
    </row>
    <row r="4" spans="1:10" x14ac:dyDescent="0.2">
      <c r="A4" s="11" t="s">
        <v>165</v>
      </c>
      <c r="B4">
        <v>2023</v>
      </c>
      <c r="C4">
        <v>2024</v>
      </c>
      <c r="D4">
        <v>2025</v>
      </c>
      <c r="E4" s="237" t="s">
        <v>168</v>
      </c>
    </row>
    <row r="5" spans="1:10" x14ac:dyDescent="0.2">
      <c r="A5" s="22" t="s">
        <v>13</v>
      </c>
      <c r="B5" s="179">
        <v>1</v>
      </c>
      <c r="C5" s="179">
        <v>1</v>
      </c>
      <c r="D5" s="179">
        <v>1</v>
      </c>
      <c r="E5" s="179">
        <v>1</v>
      </c>
    </row>
    <row r="6" spans="1:10" x14ac:dyDescent="0.2">
      <c r="A6" s="22" t="s">
        <v>126</v>
      </c>
      <c r="B6" s="179"/>
      <c r="C6" s="179">
        <v>1</v>
      </c>
      <c r="D6" s="179">
        <v>1</v>
      </c>
      <c r="E6" s="179">
        <v>1</v>
      </c>
    </row>
    <row r="7" spans="1:10" x14ac:dyDescent="0.2">
      <c r="A7" s="22" t="s">
        <v>46</v>
      </c>
      <c r="B7" s="179">
        <v>0.69783525831661941</v>
      </c>
      <c r="C7" s="179">
        <v>0.81798473338069999</v>
      </c>
      <c r="D7" s="179">
        <v>0.8153411050562186</v>
      </c>
      <c r="E7" s="179">
        <v>0.77705369891784593</v>
      </c>
    </row>
    <row r="8" spans="1:10" x14ac:dyDescent="0.2">
      <c r="A8" s="22" t="s">
        <v>169</v>
      </c>
      <c r="B8" s="179">
        <v>0.91503267973856217</v>
      </c>
      <c r="C8" s="179">
        <v>0.94117647058823539</v>
      </c>
      <c r="D8" s="179">
        <v>0.86956521739130432</v>
      </c>
      <c r="E8" s="179">
        <v>0.90859145590603385</v>
      </c>
    </row>
    <row r="9" spans="1:10" x14ac:dyDescent="0.2">
      <c r="A9" s="22" t="s">
        <v>48</v>
      </c>
      <c r="B9" s="179">
        <v>0.96842105263157907</v>
      </c>
      <c r="C9" s="179">
        <v>1</v>
      </c>
      <c r="D9" s="179">
        <v>0.50526315789473686</v>
      </c>
      <c r="E9" s="179">
        <v>0.82456140350877194</v>
      </c>
    </row>
    <row r="10" spans="1:10" x14ac:dyDescent="0.2">
      <c r="A10" s="22" t="s">
        <v>172</v>
      </c>
      <c r="B10" s="179">
        <v>0.99968421052631584</v>
      </c>
      <c r="C10" s="179">
        <v>0.95631578947368423</v>
      </c>
      <c r="D10" s="179">
        <v>0.50936842105263158</v>
      </c>
      <c r="E10" s="179">
        <v>0.82178947368421051</v>
      </c>
    </row>
    <row r="11" spans="1:10" x14ac:dyDescent="0.2">
      <c r="A11" s="22" t="s">
        <v>54</v>
      </c>
      <c r="B11" s="179">
        <v>0.8532404718693285</v>
      </c>
      <c r="C11" s="179">
        <v>0.99991077103817627</v>
      </c>
      <c r="D11" s="179">
        <v>0.42056159175000002</v>
      </c>
      <c r="E11" s="179">
        <v>0.75790427821916817</v>
      </c>
    </row>
    <row r="12" spans="1:10" x14ac:dyDescent="0.2">
      <c r="A12" s="22" t="s">
        <v>168</v>
      </c>
      <c r="B12" s="179">
        <v>0.90570227884706755</v>
      </c>
      <c r="C12" s="179">
        <v>0.95934110921154225</v>
      </c>
      <c r="D12" s="179">
        <v>0.73144278473498436</v>
      </c>
      <c r="E12" s="179">
        <v>0.86348504653540448</v>
      </c>
    </row>
    <row r="14" spans="1:10" x14ac:dyDescent="0.2">
      <c r="J14">
        <f>+I14*0.75</f>
        <v>0</v>
      </c>
    </row>
    <row r="15" spans="1:10" x14ac:dyDescent="0.2">
      <c r="A15" s="22"/>
      <c r="B15" s="179"/>
      <c r="C15" s="179"/>
      <c r="D15" s="179"/>
      <c r="E15" s="179"/>
      <c r="F15" s="179"/>
      <c r="G15" s="179"/>
      <c r="H15" s="179"/>
      <c r="I15" s="179"/>
      <c r="J15">
        <f>+H14*0.75</f>
        <v>0</v>
      </c>
    </row>
    <row r="17" spans="1:10" x14ac:dyDescent="0.2">
      <c r="A17" s="11" t="s">
        <v>58</v>
      </c>
      <c r="B17" s="22">
        <v>2</v>
      </c>
      <c r="J17">
        <v>65.400000000000006</v>
      </c>
    </row>
    <row r="18" spans="1:10" x14ac:dyDescent="0.2">
      <c r="J18">
        <v>74.900000000000006</v>
      </c>
    </row>
    <row r="19" spans="1:10" x14ac:dyDescent="0.2">
      <c r="A19" s="11" t="s">
        <v>179</v>
      </c>
      <c r="B19" s="11" t="s">
        <v>180</v>
      </c>
      <c r="J19">
        <f>+J17/J18</f>
        <v>0.87316421895861152</v>
      </c>
    </row>
    <row r="20" spans="1:10" x14ac:dyDescent="0.2">
      <c r="A20" s="11" t="s">
        <v>165</v>
      </c>
      <c r="B20">
        <v>2023</v>
      </c>
      <c r="C20">
        <v>2024</v>
      </c>
      <c r="D20">
        <v>2025</v>
      </c>
      <c r="E20" t="s">
        <v>168</v>
      </c>
    </row>
    <row r="21" spans="1:10" x14ac:dyDescent="0.2">
      <c r="A21" s="22" t="s">
        <v>121</v>
      </c>
      <c r="B21" s="179">
        <v>0.94417862838915478</v>
      </c>
      <c r="C21" s="179">
        <v>0.93460925039872422</v>
      </c>
      <c r="D21" s="179">
        <v>0.96012759170653916</v>
      </c>
      <c r="E21" s="179">
        <v>0.94630515683147276</v>
      </c>
    </row>
    <row r="22" spans="1:10" x14ac:dyDescent="0.2">
      <c r="A22" s="22" t="s">
        <v>170</v>
      </c>
      <c r="B22" s="179">
        <v>0</v>
      </c>
      <c r="C22" s="179">
        <v>0.58823529411764708</v>
      </c>
      <c r="D22" s="179">
        <v>0.39215686274509803</v>
      </c>
      <c r="E22" s="179">
        <v>0.32679738562091504</v>
      </c>
    </row>
    <row r="23" spans="1:10" x14ac:dyDescent="0.2">
      <c r="A23" s="22" t="s">
        <v>44</v>
      </c>
      <c r="B23" s="179"/>
      <c r="C23" s="179">
        <v>0.9027185753528465</v>
      </c>
      <c r="D23" s="179">
        <v>0.89489489489489482</v>
      </c>
      <c r="E23" s="179">
        <v>0.89880673512387066</v>
      </c>
    </row>
    <row r="24" spans="1:10" x14ac:dyDescent="0.2">
      <c r="A24" s="22" t="s">
        <v>173</v>
      </c>
      <c r="B24" s="179">
        <v>0.94736842105263164</v>
      </c>
      <c r="C24" s="179">
        <v>0.99294736842105269</v>
      </c>
      <c r="D24" s="179">
        <v>0.50796661604364968</v>
      </c>
      <c r="E24" s="179">
        <v>0.81609413517244456</v>
      </c>
    </row>
    <row r="25" spans="1:10" x14ac:dyDescent="0.2">
      <c r="A25" s="22" t="s">
        <v>28</v>
      </c>
      <c r="B25" s="179">
        <v>1</v>
      </c>
      <c r="C25" s="179">
        <v>1</v>
      </c>
      <c r="D25" s="179">
        <v>0.25882352941176473</v>
      </c>
      <c r="E25" s="179">
        <v>0.75294117647058822</v>
      </c>
    </row>
    <row r="26" spans="1:10" x14ac:dyDescent="0.2">
      <c r="A26" s="22" t="s">
        <v>50</v>
      </c>
      <c r="B26" s="179">
        <v>0.69473684210526321</v>
      </c>
      <c r="C26" s="179">
        <v>0.52631578947368418</v>
      </c>
      <c r="D26" s="179">
        <v>0.56842105263157905</v>
      </c>
      <c r="E26" s="179">
        <v>0.59649122807017552</v>
      </c>
    </row>
    <row r="27" spans="1:10" x14ac:dyDescent="0.2">
      <c r="A27" s="22" t="s">
        <v>42</v>
      </c>
      <c r="B27" s="179">
        <v>1</v>
      </c>
      <c r="C27" s="179">
        <v>1</v>
      </c>
      <c r="D27" s="179">
        <v>0.38771276576109098</v>
      </c>
      <c r="E27" s="179">
        <v>0.79590425525369701</v>
      </c>
    </row>
    <row r="28" spans="1:10" x14ac:dyDescent="0.2">
      <c r="A28" s="22" t="s">
        <v>29</v>
      </c>
      <c r="B28" s="179">
        <v>0.83825740038823526</v>
      </c>
      <c r="C28" s="179">
        <v>0.98102573113738589</v>
      </c>
      <c r="D28" s="179">
        <v>0.31580213530831025</v>
      </c>
      <c r="E28" s="179">
        <v>0.71169508894464373</v>
      </c>
    </row>
    <row r="29" spans="1:10" x14ac:dyDescent="0.2">
      <c r="A29" s="22" t="s">
        <v>31</v>
      </c>
      <c r="B29" s="179">
        <v>1</v>
      </c>
      <c r="C29" s="179">
        <v>1</v>
      </c>
      <c r="D29" s="179"/>
      <c r="E29" s="179">
        <v>1</v>
      </c>
    </row>
    <row r="30" spans="1:10" x14ac:dyDescent="0.2">
      <c r="A30" s="22" t="s">
        <v>40</v>
      </c>
      <c r="B30" s="179">
        <v>1</v>
      </c>
      <c r="C30" s="179">
        <v>1</v>
      </c>
      <c r="D30" s="179">
        <v>1</v>
      </c>
      <c r="E30" s="179">
        <v>1</v>
      </c>
    </row>
    <row r="31" spans="1:10" x14ac:dyDescent="0.2">
      <c r="A31" s="22" t="s">
        <v>168</v>
      </c>
      <c r="B31" s="179">
        <v>0.82494903243725382</v>
      </c>
      <c r="C31" s="179">
        <v>0.89258520089013405</v>
      </c>
      <c r="D31" s="179">
        <v>0.58732282761143628</v>
      </c>
      <c r="E31" s="179">
        <v>0.77272495533355545</v>
      </c>
    </row>
    <row r="35" spans="1:5" x14ac:dyDescent="0.2">
      <c r="A35" s="11" t="s">
        <v>58</v>
      </c>
      <c r="B35" s="22">
        <v>3</v>
      </c>
    </row>
    <row r="37" spans="1:5" x14ac:dyDescent="0.2">
      <c r="A37" s="11" t="s">
        <v>179</v>
      </c>
      <c r="B37" s="11" t="s">
        <v>180</v>
      </c>
    </row>
    <row r="38" spans="1:5" x14ac:dyDescent="0.2">
      <c r="A38" s="11" t="s">
        <v>165</v>
      </c>
      <c r="B38">
        <v>2023</v>
      </c>
      <c r="C38">
        <v>2024</v>
      </c>
      <c r="D38">
        <v>2025</v>
      </c>
      <c r="E38" t="s">
        <v>168</v>
      </c>
    </row>
    <row r="39" spans="1:5" x14ac:dyDescent="0.2">
      <c r="A39" s="22" t="s">
        <v>32</v>
      </c>
      <c r="B39" s="179">
        <v>1</v>
      </c>
      <c r="C39" s="179">
        <v>0.625</v>
      </c>
      <c r="D39" s="179">
        <v>1</v>
      </c>
      <c r="E39" s="179">
        <v>0.875</v>
      </c>
    </row>
    <row r="40" spans="1:5" x14ac:dyDescent="0.2">
      <c r="A40" s="22" t="s">
        <v>174</v>
      </c>
      <c r="B40" s="179">
        <v>1</v>
      </c>
      <c r="C40" s="179">
        <v>0.93684210526315792</v>
      </c>
      <c r="D40" s="179">
        <v>0.43657222937390572</v>
      </c>
      <c r="E40" s="179">
        <v>0.79113811154568792</v>
      </c>
    </row>
    <row r="41" spans="1:5" x14ac:dyDescent="0.2">
      <c r="A41" s="22" t="s">
        <v>168</v>
      </c>
      <c r="B41" s="179">
        <v>1</v>
      </c>
      <c r="C41" s="179">
        <v>0.78092105263157896</v>
      </c>
      <c r="D41" s="179">
        <v>0.7182861146869528</v>
      </c>
      <c r="E41" s="179">
        <v>0.83306905577284385</v>
      </c>
    </row>
    <row r="45" spans="1:5" x14ac:dyDescent="0.2">
      <c r="A45" s="11" t="s">
        <v>58</v>
      </c>
      <c r="B45" s="22">
        <v>4</v>
      </c>
    </row>
    <row r="47" spans="1:5" x14ac:dyDescent="0.2">
      <c r="A47" s="11" t="s">
        <v>179</v>
      </c>
      <c r="B47" s="11" t="s">
        <v>180</v>
      </c>
    </row>
    <row r="48" spans="1:5" x14ac:dyDescent="0.2">
      <c r="A48" s="11" t="s">
        <v>165</v>
      </c>
      <c r="B48">
        <v>2023</v>
      </c>
      <c r="C48">
        <v>2024</v>
      </c>
      <c r="D48">
        <v>2025</v>
      </c>
      <c r="E48" t="s">
        <v>168</v>
      </c>
    </row>
    <row r="49" spans="1:5" x14ac:dyDescent="0.2">
      <c r="A49" s="22" t="s">
        <v>171</v>
      </c>
      <c r="B49" s="179">
        <v>0.29411764705882354</v>
      </c>
      <c r="C49" s="179">
        <v>1</v>
      </c>
      <c r="D49" s="179"/>
      <c r="E49" s="179">
        <v>0.6470588235294118</v>
      </c>
    </row>
    <row r="50" spans="1:5" x14ac:dyDescent="0.2">
      <c r="A50" s="22" t="s">
        <v>52</v>
      </c>
      <c r="B50" s="179">
        <v>1</v>
      </c>
      <c r="C50" s="179">
        <v>1</v>
      </c>
      <c r="D50" s="179"/>
      <c r="E50" s="179">
        <v>1</v>
      </c>
    </row>
    <row r="51" spans="1:5" x14ac:dyDescent="0.2">
      <c r="A51" s="22" t="s">
        <v>175</v>
      </c>
      <c r="B51" s="179">
        <v>0.94347368421052635</v>
      </c>
      <c r="C51" s="179">
        <v>1</v>
      </c>
      <c r="D51" s="179">
        <v>0.39146683681705435</v>
      </c>
      <c r="E51" s="179">
        <v>0.77831350700919355</v>
      </c>
    </row>
    <row r="52" spans="1:5" x14ac:dyDescent="0.2">
      <c r="A52" s="22" t="s">
        <v>168</v>
      </c>
      <c r="B52" s="179">
        <v>0.74586377708978324</v>
      </c>
      <c r="C52" s="179">
        <v>1</v>
      </c>
      <c r="D52" s="179">
        <v>0.39146683681705435</v>
      </c>
      <c r="E52" s="179">
        <v>0.80415116686948629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8AE445C5A06418973DA2763C210E3" ma:contentTypeVersion="5" ma:contentTypeDescription="Create a new document." ma:contentTypeScope="" ma:versionID="74b38b1aefd4f77df24916fe6767f0f2">
  <xsd:schema xmlns:xsd="http://www.w3.org/2001/XMLSchema" xmlns:xs="http://www.w3.org/2001/XMLSchema" xmlns:p="http://schemas.microsoft.com/office/2006/metadata/properties" xmlns:ns3="696d9b33-f1d3-4b81-b0d0-ccdd48f97553" targetNamespace="http://schemas.microsoft.com/office/2006/metadata/properties" ma:root="true" ma:fieldsID="5475b7b9635f2e4019b8123257ab8ea8" ns3:_="">
    <xsd:import namespace="696d9b33-f1d3-4b81-b0d0-ccdd48f9755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d9b33-f1d3-4b81-b0d0-ccdd48f9755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6d9b33-f1d3-4b81-b0d0-ccdd48f97553" xsi:nil="true"/>
  </documentManagement>
</p:properties>
</file>

<file path=customXml/itemProps1.xml><?xml version="1.0" encoding="utf-8"?>
<ds:datastoreItem xmlns:ds="http://schemas.openxmlformats.org/officeDocument/2006/customXml" ds:itemID="{9695F374-6E28-452F-A2B2-CA64E1079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d9b33-f1d3-4b81-b0d0-ccdd48f97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F9DEC-622B-4691-BE61-9D805235B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CCB2B-0F9D-4099-89BF-7CDA10AF318D}">
  <ds:schemaRefs>
    <ds:schemaRef ds:uri="http://purl.org/dc/terms/"/>
    <ds:schemaRef ds:uri="http://schemas.openxmlformats.org/package/2006/metadata/core-properties"/>
    <ds:schemaRef ds:uri="http://www.w3.org/XML/1998/namespace"/>
    <ds:schemaRef ds:uri="696d9b33-f1d3-4b81-b0d0-ccdd48f9755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Etapas de Implementación</vt:lpstr>
      <vt:lpstr>VAL INTEGRA_EXCEL</vt:lpstr>
      <vt:lpstr>Matriz_Reporte</vt:lpstr>
      <vt:lpstr>Matriz_KPI_Adicionales</vt:lpstr>
      <vt:lpstr>Tablero_Mando_Integral</vt:lpstr>
      <vt:lpstr>Mapa_Estrategico</vt:lpstr>
      <vt:lpstr>Tablero_Indicadores</vt:lpstr>
      <vt:lpstr>Resultados_Perspectivas_Grafico</vt:lpstr>
      <vt:lpstr>Resultados_Objetivos</vt:lpstr>
      <vt:lpstr>Resultados_Perspectivas_Datos</vt:lpstr>
      <vt:lpstr>REPORTE</vt:lpstr>
      <vt:lpstr>Pesos_Ponderados_Objetivos</vt:lpstr>
      <vt:lpstr>Matriz_Reporte (2)</vt:lpstr>
      <vt:lpstr>Mapa_Estrategico!Área_de_impresión</vt:lpstr>
      <vt:lpstr>Tablero_Indicadores!Área_de_impresión</vt:lpstr>
      <vt:lpstr>Tablero_Mando_Integral!Área_de_impresión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Hidalgo Alferez</dc:creator>
  <cp:keywords/>
  <dc:description/>
  <cp:lastModifiedBy>Claudia Patricia Calderón Velandia</cp:lastModifiedBy>
  <cp:revision/>
  <dcterms:created xsi:type="dcterms:W3CDTF">2023-12-01T02:13:26Z</dcterms:created>
  <dcterms:modified xsi:type="dcterms:W3CDTF">2025-09-05T19:44:23Z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0x010100CC68AE445C5A06418973DA2763C210E3</vt:lpwstr>
  </property>
</Properties>
</file>