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slicers/slicer3.xml" ContentType="application/vnd.ms-excel.slicer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Documentos\Docuementos Claudia\INVIMA\REPORTES_PEI_2023-2026\REPORTES_PEI_2024\PRIMER_TRIMESTRE\"/>
    </mc:Choice>
  </mc:AlternateContent>
  <bookViews>
    <workbookView xWindow="-120" yWindow="-120" windowWidth="20736" windowHeight="11160" firstSheet="1" activeTab="3"/>
  </bookViews>
  <sheets>
    <sheet name="Etapas de Implementación" sheetId="21" state="hidden" r:id="rId1"/>
    <sheet name="Mapa_Estrategico_Resumen" sheetId="19" r:id="rId2"/>
    <sheet name="Mapa_Estrategico" sheetId="16" r:id="rId3"/>
    <sheet name="Tablero_Control" sheetId="18" r:id="rId4"/>
    <sheet name="Matriz_Reporte" sheetId="8" r:id="rId5"/>
    <sheet name="REPORTE" sheetId="23" state="hidden" r:id="rId6"/>
    <sheet name="Pesos_Ponderados_Objetivos" sheetId="14" state="hidden" r:id="rId7"/>
    <sheet name="Hoja1" sheetId="17" state="hidden" r:id="rId8"/>
  </sheets>
  <externalReferences>
    <externalReference r:id="rId9"/>
    <externalReference r:id="rId10"/>
  </externalReferences>
  <definedNames>
    <definedName name="_xlnm._FilterDatabase" localSheetId="4" hidden="1">Matriz_Reporte!$A$1:$Q$121</definedName>
    <definedName name="_xlnm._FilterDatabase" localSheetId="5" hidden="1">REPORTE!$A$2:$U$28</definedName>
    <definedName name="Depend" localSheetId="0">'[1]PESTEL 2022'!#REF!</definedName>
    <definedName name="Depend" localSheetId="5">'[1]PESTEL 2022'!#REF!</definedName>
    <definedName name="Depend">'[1]PESTEL 2022'!#REF!</definedName>
    <definedName name="GTT" localSheetId="0">'[1]PESTEL 2022'!#REF!</definedName>
    <definedName name="GTT" localSheetId="5">'[1]PESTEL 2022'!#REF!</definedName>
    <definedName name="GTT">'[1]PESTEL 2022'!#REF!</definedName>
    <definedName name="Porcent" localSheetId="0">'[1]PESTEL 2022'!#REF!</definedName>
    <definedName name="Porcent" localSheetId="5">'[1]PESTEL 2022'!#REF!</definedName>
    <definedName name="Porcent">'[1]PESTEL 2022'!#REF!</definedName>
    <definedName name="SegmentaciónDeDatos_NIVEL_DEL_INDICADOR">#N/A</definedName>
    <definedName name="SegmentaciónDeDatos_OBJETIVO_ESTRATEGICO">#N/A</definedName>
    <definedName name="SegmentaciónDeDatos_PERSPECTIVA">#N/A</definedName>
  </definedNames>
  <calcPr calcId="152511"/>
  <pivotCaches>
    <pivotCache cacheId="44" r:id="rId11"/>
  </pivotCaches>
  <extLst>
    <ext xmlns:x14="http://schemas.microsoft.com/office/spreadsheetml/2009/9/main" uri="{BBE1A952-AA13-448e-AADC-164F8A28A991}">
      <x14:slicerCaches>
        <x14:slicerCache r:id="rId12"/>
        <x14:slicerCache r:id="rId13"/>
        <x14:slicerCache r:id="rId1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8" l="1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P73" i="8"/>
  <c r="J73" i="8"/>
  <c r="J72" i="8"/>
  <c r="P71" i="8"/>
  <c r="J71" i="8"/>
  <c r="P70" i="8"/>
  <c r="J70" i="8"/>
  <c r="P69" i="8"/>
  <c r="J69" i="8"/>
  <c r="P68" i="8"/>
  <c r="J68" i="8"/>
  <c r="J67" i="8"/>
  <c r="J66" i="8"/>
  <c r="J65" i="8"/>
  <c r="J64" i="8"/>
  <c r="J63" i="8"/>
  <c r="J62" i="8"/>
  <c r="P61" i="8"/>
  <c r="J61" i="8"/>
  <c r="P60" i="8"/>
  <c r="J60" i="8"/>
  <c r="P59" i="8"/>
  <c r="J59" i="8"/>
  <c r="J58" i="8"/>
  <c r="J57" i="8"/>
  <c r="J56" i="8"/>
  <c r="J55" i="8"/>
  <c r="J54" i="8"/>
  <c r="J53" i="8"/>
  <c r="P52" i="8"/>
  <c r="J52" i="8"/>
  <c r="J51" i="8"/>
  <c r="J50" i="8"/>
  <c r="P49" i="8"/>
  <c r="J49" i="8"/>
  <c r="J48" i="8"/>
  <c r="P47" i="8"/>
  <c r="J47" i="8"/>
  <c r="P46" i="8"/>
  <c r="J46" i="8"/>
  <c r="P45" i="8"/>
  <c r="J45" i="8"/>
  <c r="P44" i="8"/>
  <c r="J44" i="8"/>
  <c r="J43" i="8"/>
  <c r="J42" i="8"/>
  <c r="J41" i="8"/>
  <c r="J40" i="8"/>
  <c r="J39" i="8"/>
  <c r="J38" i="8"/>
  <c r="P37" i="8"/>
  <c r="J37" i="8"/>
  <c r="P36" i="8"/>
  <c r="J36" i="8"/>
  <c r="P35" i="8"/>
  <c r="J35" i="8"/>
  <c r="J34" i="8"/>
  <c r="J33" i="8"/>
  <c r="P32" i="8"/>
  <c r="N32" i="8"/>
  <c r="J32" i="8"/>
  <c r="J31" i="8"/>
  <c r="J30" i="8"/>
  <c r="J29" i="8"/>
  <c r="P28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P15" i="8"/>
  <c r="J15" i="8"/>
  <c r="J14" i="8"/>
  <c r="P13" i="8"/>
  <c r="J13" i="8"/>
  <c r="P12" i="8"/>
  <c r="J12" i="8"/>
  <c r="P11" i="8"/>
  <c r="J11" i="8"/>
  <c r="J10" i="8"/>
  <c r="J9" i="8"/>
  <c r="J8" i="8"/>
  <c r="J7" i="8"/>
  <c r="J6" i="8"/>
  <c r="J5" i="8"/>
  <c r="P4" i="8"/>
  <c r="J4" i="8"/>
  <c r="J3" i="8"/>
  <c r="J2" i="8"/>
  <c r="AQ48" i="17" l="1"/>
  <c r="AR48" i="17" s="1"/>
  <c r="AS48" i="17" s="1"/>
  <c r="AQ49" i="17"/>
  <c r="AR49" i="17" s="1"/>
  <c r="AS49" i="17" s="1"/>
  <c r="AQ50" i="17"/>
  <c r="AR50" i="17" s="1"/>
  <c r="AS50" i="17" s="1"/>
  <c r="AQ51" i="17"/>
  <c r="AT51" i="17" s="1"/>
  <c r="AQ52" i="17"/>
  <c r="AR52" i="17" s="1"/>
  <c r="AS52" i="17" s="1"/>
  <c r="AQ53" i="17"/>
  <c r="AR53" i="17" s="1"/>
  <c r="AS53" i="17" s="1"/>
  <c r="AQ54" i="17"/>
  <c r="AR54" i="17" s="1"/>
  <c r="AS54" i="17" s="1"/>
  <c r="AQ55" i="17"/>
  <c r="AR55" i="17" s="1"/>
  <c r="AS55" i="17" s="1"/>
  <c r="AQ56" i="17"/>
  <c r="AR56" i="17" s="1"/>
  <c r="AS56" i="17" s="1"/>
  <c r="AQ57" i="17"/>
  <c r="AR57" i="17" s="1"/>
  <c r="AS57" i="17" s="1"/>
  <c r="AQ58" i="17"/>
  <c r="AR58" i="17" s="1"/>
  <c r="AS58" i="17" s="1"/>
  <c r="AF14" i="17"/>
  <c r="AF15" i="17"/>
  <c r="AF16" i="17"/>
  <c r="AF17" i="17"/>
  <c r="AI17" i="17" s="1"/>
  <c r="AF18" i="17"/>
  <c r="AG18" i="17" s="1"/>
  <c r="AF19" i="17"/>
  <c r="AG19" i="17" s="1"/>
  <c r="AF20" i="17"/>
  <c r="AG20" i="17" s="1"/>
  <c r="AH20" i="17" s="1"/>
  <c r="AF21" i="17"/>
  <c r="AI21" i="17" s="1"/>
  <c r="AF22" i="17"/>
  <c r="AF23" i="17"/>
  <c r="AG23" i="17" s="1"/>
  <c r="DL24" i="17"/>
  <c r="DM24" i="17"/>
  <c r="DD5" i="17"/>
  <c r="DD6" i="17"/>
  <c r="DD7" i="17"/>
  <c r="DD8" i="17"/>
  <c r="DD9" i="17"/>
  <c r="DD10" i="17"/>
  <c r="DD11" i="17"/>
  <c r="DD12" i="17"/>
  <c r="DD13" i="17"/>
  <c r="DD14" i="17"/>
  <c r="DD15" i="17"/>
  <c r="DD16" i="17"/>
  <c r="DD17" i="17"/>
  <c r="DD18" i="17"/>
  <c r="DD19" i="17"/>
  <c r="DD20" i="17"/>
  <c r="DD21" i="17"/>
  <c r="DD22" i="17"/>
  <c r="DD23" i="17"/>
  <c r="DD24" i="17"/>
  <c r="DD25" i="17"/>
  <c r="DD26" i="17"/>
  <c r="DD27" i="17"/>
  <c r="DD28" i="17"/>
  <c r="DD4" i="17"/>
  <c r="U24" i="17"/>
  <c r="V24" i="17" s="1"/>
  <c r="U25" i="17"/>
  <c r="V25" i="17" s="1"/>
  <c r="U26" i="17"/>
  <c r="V26" i="17" s="1"/>
  <c r="U27" i="17"/>
  <c r="U28" i="17"/>
  <c r="X28" i="17" s="1"/>
  <c r="CT5" i="17"/>
  <c r="CT6" i="17"/>
  <c r="CT7" i="17"/>
  <c r="CT8" i="17"/>
  <c r="CT9" i="17"/>
  <c r="CT10" i="17"/>
  <c r="CT11" i="17"/>
  <c r="CT12" i="17"/>
  <c r="CT13" i="17"/>
  <c r="CT14" i="17"/>
  <c r="CT15" i="17"/>
  <c r="CT16" i="17"/>
  <c r="CT17" i="17"/>
  <c r="CT18" i="17"/>
  <c r="CT19" i="17"/>
  <c r="CT20" i="17"/>
  <c r="CT21" i="17"/>
  <c r="CT22" i="17"/>
  <c r="CT23" i="17"/>
  <c r="CT4" i="17"/>
  <c r="J18" i="17"/>
  <c r="K18" i="17" s="1"/>
  <c r="L18" i="17" s="1"/>
  <c r="J19" i="17"/>
  <c r="M19" i="17" s="1"/>
  <c r="J20" i="17"/>
  <c r="K20" i="17" s="1"/>
  <c r="L20" i="17" s="1"/>
  <c r="J21" i="17"/>
  <c r="M21" i="17" s="1"/>
  <c r="J22" i="17"/>
  <c r="M22" i="17" s="1"/>
  <c r="J23" i="17"/>
  <c r="K23" i="17" s="1"/>
  <c r="L23" i="17" s="1"/>
  <c r="AR51" i="17" l="1"/>
  <c r="AS51" i="17" s="1"/>
  <c r="AT55" i="17"/>
  <c r="AT57" i="17"/>
  <c r="AT53" i="17"/>
  <c r="AT49" i="17"/>
  <c r="AT58" i="17"/>
  <c r="AT54" i="17"/>
  <c r="AT50" i="17"/>
  <c r="AT56" i="17"/>
  <c r="AT52" i="17"/>
  <c r="AT48" i="17"/>
  <c r="AI23" i="17"/>
  <c r="AI22" i="17"/>
  <c r="AI20" i="17"/>
  <c r="AI19" i="17"/>
  <c r="AI18" i="17"/>
  <c r="AI16" i="17"/>
  <c r="DM20" i="17"/>
  <c r="AG22" i="17"/>
  <c r="DM22" i="17" s="1"/>
  <c r="AG21" i="17"/>
  <c r="AH21" i="17" s="1"/>
  <c r="AG17" i="17"/>
  <c r="AH17" i="17" s="1"/>
  <c r="AH18" i="17"/>
  <c r="AG16" i="17"/>
  <c r="DM16" i="17" s="1"/>
  <c r="AG15" i="17"/>
  <c r="AH15" i="17" s="1"/>
  <c r="AG14" i="17"/>
  <c r="AH23" i="17"/>
  <c r="AH19" i="17"/>
  <c r="DL19" i="17"/>
  <c r="DM23" i="17"/>
  <c r="DL14" i="17"/>
  <c r="DM19" i="17"/>
  <c r="DM18" i="17"/>
  <c r="M23" i="17"/>
  <c r="K19" i="17"/>
  <c r="L19" i="17" s="1"/>
  <c r="V28" i="17"/>
  <c r="M18" i="17"/>
  <c r="K22" i="17"/>
  <c r="L22" i="17" s="1"/>
  <c r="X24" i="17"/>
  <c r="DE27" i="17"/>
  <c r="X26" i="17"/>
  <c r="K21" i="17"/>
  <c r="L21" i="17" s="1"/>
  <c r="M20" i="17"/>
  <c r="DE26" i="17"/>
  <c r="DE25" i="17"/>
  <c r="DB24" i="17"/>
  <c r="CS23" i="17"/>
  <c r="CU23" i="17"/>
  <c r="CU22" i="17"/>
  <c r="CS20" i="17"/>
  <c r="CU21" i="17"/>
  <c r="CU20" i="17"/>
  <c r="CR19" i="17"/>
  <c r="CU19" i="17"/>
  <c r="CS18" i="17"/>
  <c r="W26" i="17"/>
  <c r="DC26" i="17"/>
  <c r="W25" i="17"/>
  <c r="DC25" i="17"/>
  <c r="W24" i="17"/>
  <c r="DC24" i="17"/>
  <c r="X27" i="17"/>
  <c r="V27" i="17"/>
  <c r="X25" i="17"/>
  <c r="DE28" i="17"/>
  <c r="J14" i="17"/>
  <c r="J15" i="17"/>
  <c r="J16" i="17"/>
  <c r="J17" i="17"/>
  <c r="CS19" i="17" l="1"/>
  <c r="AH22" i="17"/>
  <c r="DM15" i="17"/>
  <c r="AH14" i="17"/>
  <c r="DM14" i="17"/>
  <c r="DM17" i="17"/>
  <c r="AH16" i="17"/>
  <c r="DM21" i="17"/>
  <c r="CS22" i="17"/>
  <c r="DC28" i="17"/>
  <c r="W28" i="17"/>
  <c r="CS21" i="17"/>
  <c r="K17" i="17"/>
  <c r="L17" i="17" s="1"/>
  <c r="CU18" i="17"/>
  <c r="K16" i="17"/>
  <c r="L16" i="17" s="1"/>
  <c r="CU17" i="17"/>
  <c r="K15" i="17"/>
  <c r="L15" i="17" s="1"/>
  <c r="CU16" i="17"/>
  <c r="M14" i="17"/>
  <c r="CU15" i="17"/>
  <c r="CR14" i="17"/>
  <c r="DC27" i="17"/>
  <c r="W27" i="17"/>
  <c r="M17" i="17"/>
  <c r="M16" i="17"/>
  <c r="M15" i="17"/>
  <c r="AI15" i="17"/>
  <c r="K14" i="17"/>
  <c r="AI14" i="17"/>
  <c r="CS15" i="17" l="1"/>
  <c r="CS16" i="17"/>
  <c r="CS17" i="17"/>
  <c r="L14" i="17"/>
  <c r="CS14" i="17"/>
  <c r="D31" i="14"/>
  <c r="D28" i="14"/>
  <c r="D25" i="14"/>
  <c r="D17" i="14"/>
  <c r="DO28" i="17"/>
  <c r="DN28" i="17"/>
  <c r="DM28" i="17"/>
  <c r="DO27" i="17"/>
  <c r="DN27" i="17"/>
  <c r="DM27" i="17"/>
  <c r="DO26" i="17"/>
  <c r="DN26" i="17"/>
  <c r="DM26" i="17"/>
  <c r="DO25" i="17"/>
  <c r="DN25" i="17"/>
  <c r="DM25" i="17"/>
  <c r="DN24" i="17"/>
  <c r="DO23" i="17"/>
  <c r="DN23" i="17"/>
  <c r="DO22" i="17"/>
  <c r="DN22" i="17"/>
  <c r="DO21" i="17"/>
  <c r="DN21" i="17"/>
  <c r="DO20" i="17"/>
  <c r="DN20" i="17"/>
  <c r="DN19" i="17"/>
  <c r="DO18" i="17"/>
  <c r="DN18" i="17"/>
  <c r="DO17" i="17"/>
  <c r="DN17" i="17"/>
  <c r="DO16" i="17"/>
  <c r="DN16" i="17"/>
  <c r="DO15" i="17"/>
  <c r="DN15" i="17"/>
  <c r="DN14" i="17"/>
  <c r="DK28" i="17"/>
  <c r="DK27" i="17"/>
  <c r="DK26" i="17"/>
  <c r="DK25" i="17"/>
  <c r="D32" i="14" l="1"/>
  <c r="DB29" i="17"/>
  <c r="DB30" i="17"/>
  <c r="DC29" i="17"/>
  <c r="DD29" i="17"/>
  <c r="DC30" i="17"/>
  <c r="DD30" i="17"/>
  <c r="DE30" i="17"/>
  <c r="DC31" i="17"/>
  <c r="DD31" i="17"/>
  <c r="DE31" i="17"/>
  <c r="DC32" i="17"/>
  <c r="DD32" i="17"/>
  <c r="DE32" i="17"/>
  <c r="DC33" i="17"/>
  <c r="DD33" i="17"/>
  <c r="DE33" i="17"/>
  <c r="CJ88" i="17"/>
  <c r="CM88" i="17" s="1"/>
  <c r="CJ87" i="17"/>
  <c r="CM87" i="17" s="1"/>
  <c r="CJ86" i="17"/>
  <c r="CM86" i="17" s="1"/>
  <c r="CJ85" i="17"/>
  <c r="CJ84" i="17"/>
  <c r="CM84" i="17" s="1"/>
  <c r="CJ83" i="17"/>
  <c r="CJ82" i="17"/>
  <c r="CM82" i="17" s="1"/>
  <c r="CJ81" i="17"/>
  <c r="CJ80" i="17"/>
  <c r="CM80" i="17" s="1"/>
  <c r="CJ79" i="17"/>
  <c r="CJ78" i="17"/>
  <c r="CM78" i="17" s="1"/>
  <c r="CJ77" i="17"/>
  <c r="CJ76" i="17"/>
  <c r="CM76" i="17" s="1"/>
  <c r="CJ75" i="17"/>
  <c r="CJ74" i="17"/>
  <c r="CM74" i="17" s="1"/>
  <c r="CJ73" i="17"/>
  <c r="CJ72" i="17"/>
  <c r="CM72" i="17" s="1"/>
  <c r="CJ71" i="17"/>
  <c r="CJ70" i="17"/>
  <c r="CM70" i="17" s="1"/>
  <c r="CJ69" i="17"/>
  <c r="CJ68" i="17"/>
  <c r="CM68" i="17" s="1"/>
  <c r="CJ67" i="17"/>
  <c r="CJ66" i="17"/>
  <c r="CM66" i="17" s="1"/>
  <c r="CJ65" i="17"/>
  <c r="CJ64" i="17"/>
  <c r="CM64" i="17" s="1"/>
  <c r="CJ63" i="17"/>
  <c r="CJ62" i="17"/>
  <c r="CM62" i="17" s="1"/>
  <c r="CJ61" i="17"/>
  <c r="CJ60" i="17"/>
  <c r="CM60" i="17" s="1"/>
  <c r="CJ59" i="17"/>
  <c r="CJ58" i="17"/>
  <c r="CM58" i="17" s="1"/>
  <c r="CJ57" i="17"/>
  <c r="CJ56" i="17"/>
  <c r="CJ55" i="17"/>
  <c r="CJ54" i="17"/>
  <c r="CJ53" i="17"/>
  <c r="CJ52" i="17"/>
  <c r="CJ51" i="17"/>
  <c r="CJ50" i="17"/>
  <c r="CJ49" i="17"/>
  <c r="CJ48" i="17"/>
  <c r="CJ47" i="17"/>
  <c r="CJ46" i="17"/>
  <c r="CJ45" i="17"/>
  <c r="CJ44" i="17"/>
  <c r="CJ43" i="17"/>
  <c r="CJ42" i="17"/>
  <c r="CJ41" i="17"/>
  <c r="CJ40" i="17"/>
  <c r="CJ39" i="17"/>
  <c r="CJ38" i="17"/>
  <c r="CJ37" i="17"/>
  <c r="CJ36" i="17"/>
  <c r="CJ35" i="17"/>
  <c r="CJ34" i="17"/>
  <c r="CJ33" i="17"/>
  <c r="CJ32" i="17"/>
  <c r="CJ31" i="17"/>
  <c r="CJ30" i="17"/>
  <c r="CJ29" i="17"/>
  <c r="CJ28" i="17"/>
  <c r="CJ27" i="17"/>
  <c r="CJ26" i="17"/>
  <c r="CJ25" i="17"/>
  <c r="CJ24" i="17"/>
  <c r="CJ23" i="17"/>
  <c r="CJ22" i="17"/>
  <c r="CJ21" i="17"/>
  <c r="CJ20" i="17"/>
  <c r="CJ19" i="17"/>
  <c r="CJ18" i="17"/>
  <c r="CJ17" i="17"/>
  <c r="CJ16" i="17"/>
  <c r="CJ15" i="17"/>
  <c r="CJ14" i="17"/>
  <c r="CJ13" i="17"/>
  <c r="CJ12" i="17"/>
  <c r="CJ11" i="17"/>
  <c r="CJ10" i="17"/>
  <c r="CJ9" i="17"/>
  <c r="CJ8" i="17"/>
  <c r="CJ7" i="17"/>
  <c r="CJ6" i="17"/>
  <c r="CJ5" i="17"/>
  <c r="CJ4" i="17"/>
  <c r="BY88" i="17"/>
  <c r="CB88" i="17" s="1"/>
  <c r="BY87" i="17"/>
  <c r="CB87" i="17" s="1"/>
  <c r="BY86" i="17"/>
  <c r="CB86" i="17" s="1"/>
  <c r="BY85" i="17"/>
  <c r="CB85" i="17" s="1"/>
  <c r="BY84" i="17"/>
  <c r="CB84" i="17" s="1"/>
  <c r="BY83" i="17"/>
  <c r="CB83" i="17" s="1"/>
  <c r="BY82" i="17"/>
  <c r="CB82" i="17" s="1"/>
  <c r="BY81" i="17"/>
  <c r="CB81" i="17" s="1"/>
  <c r="BY80" i="17"/>
  <c r="CB80" i="17" s="1"/>
  <c r="BY79" i="17"/>
  <c r="CB79" i="17" s="1"/>
  <c r="BY78" i="17"/>
  <c r="CB78" i="17" s="1"/>
  <c r="BY77" i="17"/>
  <c r="CB77" i="17" s="1"/>
  <c r="BY76" i="17"/>
  <c r="CB76" i="17" s="1"/>
  <c r="BY75" i="17"/>
  <c r="CB75" i="17" s="1"/>
  <c r="BY74" i="17"/>
  <c r="CB74" i="17" s="1"/>
  <c r="BY73" i="17"/>
  <c r="CB73" i="17" s="1"/>
  <c r="BY72" i="17"/>
  <c r="CB72" i="17" s="1"/>
  <c r="BY71" i="17"/>
  <c r="CB71" i="17" s="1"/>
  <c r="BY70" i="17"/>
  <c r="CB70" i="17" s="1"/>
  <c r="BY69" i="17"/>
  <c r="CB69" i="17" s="1"/>
  <c r="BY68" i="17"/>
  <c r="CB68" i="17" s="1"/>
  <c r="BY67" i="17"/>
  <c r="CB67" i="17" s="1"/>
  <c r="BY66" i="17"/>
  <c r="CB66" i="17" s="1"/>
  <c r="BY65" i="17"/>
  <c r="CB65" i="17" s="1"/>
  <c r="BY64" i="17"/>
  <c r="CB64" i="17" s="1"/>
  <c r="BY63" i="17"/>
  <c r="CB63" i="17" s="1"/>
  <c r="BY62" i="17"/>
  <c r="CB62" i="17" s="1"/>
  <c r="BY61" i="17"/>
  <c r="CB61" i="17" s="1"/>
  <c r="BY60" i="17"/>
  <c r="CB60" i="17" s="1"/>
  <c r="BY59" i="17"/>
  <c r="CB59" i="17" s="1"/>
  <c r="BY58" i="17"/>
  <c r="CB58" i="17" s="1"/>
  <c r="BY57" i="17"/>
  <c r="CB57" i="17" s="1"/>
  <c r="BY56" i="17"/>
  <c r="CB56" i="17" s="1"/>
  <c r="BY55" i="17"/>
  <c r="CB55" i="17" s="1"/>
  <c r="BY54" i="17"/>
  <c r="CB54" i="17" s="1"/>
  <c r="BY53" i="17"/>
  <c r="CB53" i="17" s="1"/>
  <c r="BY52" i="17"/>
  <c r="CB52" i="17" s="1"/>
  <c r="BY51" i="17"/>
  <c r="CB51" i="17" s="1"/>
  <c r="BY50" i="17"/>
  <c r="CB50" i="17" s="1"/>
  <c r="BY49" i="17"/>
  <c r="CB49" i="17" s="1"/>
  <c r="BY48" i="17"/>
  <c r="CB48" i="17" s="1"/>
  <c r="BY47" i="17"/>
  <c r="CB47" i="17" s="1"/>
  <c r="BY46" i="17"/>
  <c r="CB46" i="17" s="1"/>
  <c r="BY45" i="17"/>
  <c r="CB45" i="17" s="1"/>
  <c r="BY44" i="17"/>
  <c r="CB44" i="17" s="1"/>
  <c r="BY43" i="17"/>
  <c r="CB43" i="17" s="1"/>
  <c r="BY42" i="17"/>
  <c r="CB42" i="17" s="1"/>
  <c r="BY41" i="17"/>
  <c r="CB41" i="17" s="1"/>
  <c r="BY40" i="17"/>
  <c r="CB40" i="17" s="1"/>
  <c r="BY39" i="17"/>
  <c r="CB39" i="17" s="1"/>
  <c r="BY38" i="17"/>
  <c r="CB38" i="17" s="1"/>
  <c r="BY37" i="17"/>
  <c r="CB37" i="17" s="1"/>
  <c r="BY36" i="17"/>
  <c r="CB36" i="17" s="1"/>
  <c r="BY35" i="17"/>
  <c r="CB35" i="17" s="1"/>
  <c r="BY34" i="17"/>
  <c r="CB34" i="17" s="1"/>
  <c r="BY33" i="17"/>
  <c r="CB33" i="17" s="1"/>
  <c r="BY32" i="17"/>
  <c r="CB32" i="17" s="1"/>
  <c r="BY31" i="17"/>
  <c r="CB31" i="17" s="1"/>
  <c r="BY30" i="17"/>
  <c r="CB30" i="17" s="1"/>
  <c r="BY29" i="17"/>
  <c r="CB29" i="17" s="1"/>
  <c r="BY28" i="17"/>
  <c r="CB28" i="17" s="1"/>
  <c r="BY27" i="17"/>
  <c r="CB27" i="17" s="1"/>
  <c r="BY26" i="17"/>
  <c r="CB26" i="17" s="1"/>
  <c r="BY25" i="17"/>
  <c r="CB25" i="17" s="1"/>
  <c r="BY24" i="17"/>
  <c r="CB24" i="17" s="1"/>
  <c r="BY23" i="17"/>
  <c r="CB23" i="17" s="1"/>
  <c r="BY22" i="17"/>
  <c r="CB22" i="17" s="1"/>
  <c r="BY21" i="17"/>
  <c r="CB21" i="17" s="1"/>
  <c r="BY20" i="17"/>
  <c r="CB20" i="17" s="1"/>
  <c r="BY19" i="17"/>
  <c r="CB19" i="17" s="1"/>
  <c r="BY18" i="17"/>
  <c r="CB18" i="17" s="1"/>
  <c r="BY17" i="17"/>
  <c r="CB17" i="17" s="1"/>
  <c r="BY16" i="17"/>
  <c r="CB16" i="17" s="1"/>
  <c r="BY15" i="17"/>
  <c r="CB15" i="17" s="1"/>
  <c r="BY14" i="17"/>
  <c r="CB14" i="17" s="1"/>
  <c r="BY13" i="17"/>
  <c r="CB13" i="17" s="1"/>
  <c r="BY12" i="17"/>
  <c r="CB12" i="17" s="1"/>
  <c r="BY11" i="17"/>
  <c r="CB11" i="17" s="1"/>
  <c r="BY10" i="17"/>
  <c r="CB10" i="17" s="1"/>
  <c r="BY9" i="17"/>
  <c r="CB9" i="17" s="1"/>
  <c r="BY8" i="17"/>
  <c r="CB8" i="17" s="1"/>
  <c r="BY7" i="17"/>
  <c r="CB7" i="17" s="1"/>
  <c r="BY6" i="17"/>
  <c r="CB6" i="17" s="1"/>
  <c r="BY5" i="17"/>
  <c r="CB5" i="17" s="1"/>
  <c r="BY4" i="17"/>
  <c r="CB4" i="17" s="1"/>
  <c r="BN29" i="17"/>
  <c r="BO29" i="17" s="1"/>
  <c r="BP29" i="17" s="1"/>
  <c r="BN30" i="17"/>
  <c r="BO30" i="17" s="1"/>
  <c r="BP30" i="17" s="1"/>
  <c r="BN31" i="17"/>
  <c r="BO31" i="17" s="1"/>
  <c r="BP31" i="17" s="1"/>
  <c r="BN32" i="17"/>
  <c r="BO32" i="17" s="1"/>
  <c r="BP32" i="17" s="1"/>
  <c r="BN33" i="17"/>
  <c r="BO33" i="17" s="1"/>
  <c r="BP33" i="17" s="1"/>
  <c r="BN34" i="17"/>
  <c r="BO34" i="17" s="1"/>
  <c r="BP34" i="17" s="1"/>
  <c r="BN35" i="17"/>
  <c r="BO35" i="17" s="1"/>
  <c r="BP35" i="17" s="1"/>
  <c r="BN36" i="17"/>
  <c r="BO36" i="17" s="1"/>
  <c r="BP36" i="17" s="1"/>
  <c r="BN37" i="17"/>
  <c r="BO37" i="17" s="1"/>
  <c r="BP37" i="17" s="1"/>
  <c r="BN38" i="17"/>
  <c r="BO38" i="17" s="1"/>
  <c r="BP38" i="17" s="1"/>
  <c r="BN39" i="17"/>
  <c r="BO39" i="17" s="1"/>
  <c r="BP39" i="17" s="1"/>
  <c r="BN40" i="17"/>
  <c r="BO40" i="17" s="1"/>
  <c r="BP40" i="17" s="1"/>
  <c r="BN41" i="17"/>
  <c r="BO41" i="17" s="1"/>
  <c r="BP41" i="17" s="1"/>
  <c r="BN42" i="17"/>
  <c r="BO42" i="17" s="1"/>
  <c r="BP42" i="17" s="1"/>
  <c r="BN43" i="17"/>
  <c r="BO43" i="17" s="1"/>
  <c r="BP43" i="17" s="1"/>
  <c r="BN44" i="17"/>
  <c r="BO44" i="17" s="1"/>
  <c r="BP44" i="17" s="1"/>
  <c r="BN45" i="17"/>
  <c r="BO45" i="17" s="1"/>
  <c r="BP45" i="17" s="1"/>
  <c r="BN46" i="17"/>
  <c r="BO46" i="17" s="1"/>
  <c r="BP46" i="17" s="1"/>
  <c r="BN47" i="17"/>
  <c r="BO47" i="17" s="1"/>
  <c r="BP47" i="17" s="1"/>
  <c r="BN48" i="17"/>
  <c r="BO48" i="17" s="1"/>
  <c r="BP48" i="17" s="1"/>
  <c r="BN49" i="17"/>
  <c r="BO49" i="17" s="1"/>
  <c r="BP49" i="17" s="1"/>
  <c r="BN50" i="17"/>
  <c r="BO50" i="17" s="1"/>
  <c r="BP50" i="17" s="1"/>
  <c r="BN51" i="17"/>
  <c r="BO51" i="17" s="1"/>
  <c r="BP51" i="17" s="1"/>
  <c r="BN52" i="17"/>
  <c r="BO52" i="17" s="1"/>
  <c r="BP52" i="17" s="1"/>
  <c r="BN53" i="17"/>
  <c r="BO53" i="17" s="1"/>
  <c r="BP53" i="17" s="1"/>
  <c r="BN54" i="17"/>
  <c r="BO54" i="17" s="1"/>
  <c r="BP54" i="17" s="1"/>
  <c r="BN55" i="17"/>
  <c r="BO55" i="17" s="1"/>
  <c r="BP55" i="17" s="1"/>
  <c r="BN56" i="17"/>
  <c r="BO56" i="17" s="1"/>
  <c r="BP56" i="17" s="1"/>
  <c r="BN57" i="17"/>
  <c r="BO57" i="17" s="1"/>
  <c r="BP57" i="17" s="1"/>
  <c r="BN58" i="17"/>
  <c r="BO58" i="17" s="1"/>
  <c r="BP58" i="17" s="1"/>
  <c r="BN59" i="17"/>
  <c r="BO59" i="17" s="1"/>
  <c r="BP59" i="17" s="1"/>
  <c r="BO60" i="17"/>
  <c r="BP60" i="17" s="1"/>
  <c r="BO61" i="17"/>
  <c r="BP61" i="17" s="1"/>
  <c r="BO62" i="17"/>
  <c r="BP62" i="17" s="1"/>
  <c r="BO63" i="17"/>
  <c r="BP63" i="17" s="1"/>
  <c r="BO64" i="17"/>
  <c r="BP64" i="17" s="1"/>
  <c r="BO65" i="17"/>
  <c r="BP65" i="17" s="1"/>
  <c r="BO66" i="17"/>
  <c r="BP66" i="17" s="1"/>
  <c r="BO67" i="17"/>
  <c r="BP67" i="17" s="1"/>
  <c r="BO68" i="17"/>
  <c r="BP68" i="17" s="1"/>
  <c r="BO69" i="17"/>
  <c r="BP69" i="17" s="1"/>
  <c r="BO70" i="17"/>
  <c r="BP70" i="17" s="1"/>
  <c r="BO71" i="17"/>
  <c r="BP71" i="17" s="1"/>
  <c r="BO72" i="17"/>
  <c r="BP72" i="17" s="1"/>
  <c r="BO73" i="17"/>
  <c r="BP73" i="17" s="1"/>
  <c r="BO74" i="17"/>
  <c r="BP74" i="17" s="1"/>
  <c r="BO75" i="17"/>
  <c r="BP75" i="17" s="1"/>
  <c r="BO76" i="17"/>
  <c r="BP76" i="17" s="1"/>
  <c r="BO77" i="17"/>
  <c r="BP77" i="17" s="1"/>
  <c r="BO78" i="17"/>
  <c r="BP78" i="17" s="1"/>
  <c r="BO79" i="17"/>
  <c r="BP79" i="17" s="1"/>
  <c r="BO80" i="17"/>
  <c r="BP80" i="17" s="1"/>
  <c r="BO81" i="17"/>
  <c r="BP81" i="17" s="1"/>
  <c r="BO82" i="17"/>
  <c r="BP82" i="17" s="1"/>
  <c r="BO83" i="17"/>
  <c r="BP83" i="17" s="1"/>
  <c r="BO84" i="17"/>
  <c r="BP84" i="17" s="1"/>
  <c r="BO85" i="17"/>
  <c r="BP85" i="17" s="1"/>
  <c r="BO86" i="17"/>
  <c r="BP86" i="17" s="1"/>
  <c r="BO87" i="17"/>
  <c r="BP87" i="17" s="1"/>
  <c r="BO88" i="17"/>
  <c r="BP88" i="17" s="1"/>
  <c r="BN28" i="17"/>
  <c r="BQ28" i="17" s="1"/>
  <c r="BN27" i="17"/>
  <c r="BQ27" i="17" s="1"/>
  <c r="BN26" i="17"/>
  <c r="BQ26" i="17" s="1"/>
  <c r="BN25" i="17"/>
  <c r="BQ25" i="17" s="1"/>
  <c r="BN24" i="17"/>
  <c r="BQ24" i="17" s="1"/>
  <c r="BN23" i="17"/>
  <c r="BQ23" i="17" s="1"/>
  <c r="BN22" i="17"/>
  <c r="BQ22" i="17" s="1"/>
  <c r="BN21" i="17"/>
  <c r="BQ21" i="17" s="1"/>
  <c r="BN20" i="17"/>
  <c r="BQ20" i="17" s="1"/>
  <c r="BN19" i="17"/>
  <c r="BQ19" i="17" s="1"/>
  <c r="BN18" i="17"/>
  <c r="BQ18" i="17" s="1"/>
  <c r="BN17" i="17"/>
  <c r="BQ17" i="17" s="1"/>
  <c r="BN16" i="17"/>
  <c r="BQ16" i="17" s="1"/>
  <c r="BN15" i="17"/>
  <c r="BQ15" i="17" s="1"/>
  <c r="BN14" i="17"/>
  <c r="BQ14" i="17" s="1"/>
  <c r="BN13" i="17"/>
  <c r="BQ13" i="17" s="1"/>
  <c r="BN12" i="17"/>
  <c r="BQ12" i="17" s="1"/>
  <c r="BN11" i="17"/>
  <c r="BQ11" i="17" s="1"/>
  <c r="BN10" i="17"/>
  <c r="BQ10" i="17" s="1"/>
  <c r="BN9" i="17"/>
  <c r="BQ9" i="17" s="1"/>
  <c r="BN8" i="17"/>
  <c r="BQ8" i="17" s="1"/>
  <c r="BN7" i="17"/>
  <c r="BQ7" i="17" s="1"/>
  <c r="BN6" i="17"/>
  <c r="BQ6" i="17" s="1"/>
  <c r="BN5" i="17"/>
  <c r="BQ5" i="17" s="1"/>
  <c r="BN4" i="17"/>
  <c r="BQ4" i="17" s="1"/>
  <c r="BC27" i="17"/>
  <c r="BF27" i="17" s="1"/>
  <c r="BC26" i="17"/>
  <c r="BF26" i="17" s="1"/>
  <c r="BC25" i="17"/>
  <c r="BF25" i="17" s="1"/>
  <c r="BC24" i="17"/>
  <c r="BF24" i="17" s="1"/>
  <c r="BC23" i="17"/>
  <c r="BF23" i="17" s="1"/>
  <c r="BC22" i="17"/>
  <c r="BF22" i="17" s="1"/>
  <c r="BC21" i="17"/>
  <c r="BF21" i="17" s="1"/>
  <c r="BC20" i="17"/>
  <c r="BF20" i="17" s="1"/>
  <c r="BC19" i="17"/>
  <c r="BF19" i="17" s="1"/>
  <c r="BC18" i="17"/>
  <c r="BF18" i="17" s="1"/>
  <c r="BC17" i="17"/>
  <c r="BF17" i="17" s="1"/>
  <c r="BC16" i="17"/>
  <c r="BF16" i="17" s="1"/>
  <c r="BC15" i="17"/>
  <c r="BF15" i="17" s="1"/>
  <c r="BC14" i="17"/>
  <c r="BF14" i="17" s="1"/>
  <c r="BC13" i="17"/>
  <c r="BF13" i="17" s="1"/>
  <c r="BC12" i="17"/>
  <c r="BF12" i="17" s="1"/>
  <c r="BC11" i="17"/>
  <c r="BF11" i="17" s="1"/>
  <c r="BC10" i="17"/>
  <c r="BF10" i="17" s="1"/>
  <c r="BC9" i="17"/>
  <c r="BF9" i="17" s="1"/>
  <c r="BC8" i="17"/>
  <c r="BF8" i="17" s="1"/>
  <c r="BC7" i="17"/>
  <c r="BF7" i="17" s="1"/>
  <c r="BC6" i="17"/>
  <c r="BF6" i="17" s="1"/>
  <c r="BC5" i="17"/>
  <c r="BF5" i="17" s="1"/>
  <c r="BC4" i="17"/>
  <c r="BF4" i="17" s="1"/>
  <c r="AT89" i="17"/>
  <c r="AT90" i="17"/>
  <c r="AT91" i="17"/>
  <c r="AT92" i="17"/>
  <c r="AT93" i="17"/>
  <c r="AT94" i="17"/>
  <c r="AT95" i="17"/>
  <c r="AT96" i="17"/>
  <c r="AT97" i="17"/>
  <c r="AT98" i="17"/>
  <c r="AT99" i="17"/>
  <c r="AT100" i="17"/>
  <c r="AT101" i="17"/>
  <c r="AT102" i="17"/>
  <c r="AT103" i="17"/>
  <c r="AT104" i="17"/>
  <c r="AT105" i="17"/>
  <c r="AQ14" i="17"/>
  <c r="AT14" i="17" s="1"/>
  <c r="AQ15" i="17"/>
  <c r="AT15" i="17" s="1"/>
  <c r="AQ16" i="17"/>
  <c r="AT16" i="17" s="1"/>
  <c r="AQ17" i="17"/>
  <c r="AT17" i="17" s="1"/>
  <c r="AQ18" i="17"/>
  <c r="AT18" i="17" s="1"/>
  <c r="AQ19" i="17"/>
  <c r="AT19" i="17" s="1"/>
  <c r="AQ20" i="17"/>
  <c r="AT20" i="17" s="1"/>
  <c r="AQ21" i="17"/>
  <c r="AT21" i="17" s="1"/>
  <c r="AQ22" i="17"/>
  <c r="AT22" i="17" s="1"/>
  <c r="AQ23" i="17"/>
  <c r="AT23" i="17" s="1"/>
  <c r="AQ24" i="17"/>
  <c r="AT24" i="17" s="1"/>
  <c r="AQ25" i="17"/>
  <c r="AT25" i="17" s="1"/>
  <c r="AQ26" i="17"/>
  <c r="AT26" i="17" s="1"/>
  <c r="AQ27" i="17"/>
  <c r="AT27" i="17" s="1"/>
  <c r="AQ28" i="17"/>
  <c r="AT28" i="17" s="1"/>
  <c r="AQ29" i="17"/>
  <c r="AT29" i="17" s="1"/>
  <c r="AQ30" i="17"/>
  <c r="AT30" i="17" s="1"/>
  <c r="AQ31" i="17"/>
  <c r="AT31" i="17" s="1"/>
  <c r="AQ32" i="17"/>
  <c r="AT32" i="17" s="1"/>
  <c r="AQ33" i="17"/>
  <c r="AT33" i="17" s="1"/>
  <c r="AQ34" i="17"/>
  <c r="AT34" i="17" s="1"/>
  <c r="AQ35" i="17"/>
  <c r="AT35" i="17" s="1"/>
  <c r="AQ36" i="17"/>
  <c r="AT36" i="17" s="1"/>
  <c r="AQ37" i="17"/>
  <c r="AT37" i="17" s="1"/>
  <c r="AQ38" i="17"/>
  <c r="AT38" i="17" s="1"/>
  <c r="AQ39" i="17"/>
  <c r="AT39" i="17" s="1"/>
  <c r="AQ40" i="17"/>
  <c r="AT40" i="17" s="1"/>
  <c r="AQ41" i="17"/>
  <c r="AT41" i="17" s="1"/>
  <c r="AQ42" i="17"/>
  <c r="AT42" i="17" s="1"/>
  <c r="AQ43" i="17"/>
  <c r="AT43" i="17" s="1"/>
  <c r="AQ44" i="17"/>
  <c r="AT44" i="17" s="1"/>
  <c r="AQ45" i="17"/>
  <c r="AT45" i="17" s="1"/>
  <c r="AQ46" i="17"/>
  <c r="AT46" i="17" s="1"/>
  <c r="AQ47" i="17"/>
  <c r="AT47" i="17" s="1"/>
  <c r="AT59" i="17"/>
  <c r="AT60" i="17"/>
  <c r="AT61" i="17"/>
  <c r="AT62" i="17"/>
  <c r="AT63" i="17"/>
  <c r="AT64" i="17"/>
  <c r="AT65" i="17"/>
  <c r="AT66" i="17"/>
  <c r="AT67" i="17"/>
  <c r="AT68" i="17"/>
  <c r="AT69" i="17"/>
  <c r="AT70" i="17"/>
  <c r="AT71" i="17"/>
  <c r="AT72" i="17"/>
  <c r="AT73" i="17"/>
  <c r="AT74" i="17"/>
  <c r="AT75" i="17"/>
  <c r="AT76" i="17"/>
  <c r="AT77" i="17"/>
  <c r="AT78" i="17"/>
  <c r="AT79" i="17"/>
  <c r="AT80" i="17"/>
  <c r="AT81" i="17"/>
  <c r="AT82" i="17"/>
  <c r="AT83" i="17"/>
  <c r="AT84" i="17"/>
  <c r="AT85" i="17"/>
  <c r="AT86" i="17"/>
  <c r="AT87" i="17"/>
  <c r="AT88" i="17"/>
  <c r="AQ13" i="17"/>
  <c r="AT13" i="17" s="1"/>
  <c r="AQ12" i="17"/>
  <c r="AT12" i="17" s="1"/>
  <c r="AQ11" i="17"/>
  <c r="AT11" i="17" s="1"/>
  <c r="AQ10" i="17"/>
  <c r="AT10" i="17" s="1"/>
  <c r="AQ9" i="17"/>
  <c r="AT9" i="17" s="1"/>
  <c r="AQ8" i="17"/>
  <c r="AT8" i="17" s="1"/>
  <c r="AQ7" i="17"/>
  <c r="AT7" i="17" s="1"/>
  <c r="AQ6" i="17"/>
  <c r="AT6" i="17" s="1"/>
  <c r="AQ5" i="17"/>
  <c r="AT5" i="17" s="1"/>
  <c r="AQ4" i="17"/>
  <c r="AT4" i="17" s="1"/>
  <c r="AF13" i="17"/>
  <c r="AF12" i="17"/>
  <c r="AF11" i="17"/>
  <c r="AF10" i="17"/>
  <c r="AF9" i="17"/>
  <c r="AF8" i="17"/>
  <c r="AF7" i="17"/>
  <c r="AF6" i="17"/>
  <c r="AF5" i="17"/>
  <c r="AF4" i="17"/>
  <c r="AI4" i="17" s="1"/>
  <c r="U14" i="17"/>
  <c r="X14" i="17" s="1"/>
  <c r="U15" i="17"/>
  <c r="X15" i="17" s="1"/>
  <c r="U16" i="17"/>
  <c r="X16" i="17" s="1"/>
  <c r="U17" i="17"/>
  <c r="X17" i="17" s="1"/>
  <c r="U18" i="17"/>
  <c r="X18" i="17" s="1"/>
  <c r="U19" i="17"/>
  <c r="X19" i="17" s="1"/>
  <c r="U20" i="17"/>
  <c r="X20" i="17" s="1"/>
  <c r="U21" i="17"/>
  <c r="X21" i="17" s="1"/>
  <c r="U22" i="17"/>
  <c r="X22" i="17" s="1"/>
  <c r="U23" i="17"/>
  <c r="X23" i="17" s="1"/>
  <c r="U13" i="17"/>
  <c r="X13" i="17" s="1"/>
  <c r="U12" i="17"/>
  <c r="X12" i="17" s="1"/>
  <c r="U11" i="17"/>
  <c r="X11" i="17" s="1"/>
  <c r="U10" i="17"/>
  <c r="X10" i="17" s="1"/>
  <c r="U9" i="17"/>
  <c r="X9" i="17" s="1"/>
  <c r="U8" i="17"/>
  <c r="X8" i="17" s="1"/>
  <c r="U7" i="17"/>
  <c r="X7" i="17" s="1"/>
  <c r="U6" i="17"/>
  <c r="X6" i="17" s="1"/>
  <c r="U5" i="17"/>
  <c r="X5" i="17" s="1"/>
  <c r="U4" i="17"/>
  <c r="J5" i="17"/>
  <c r="M5" i="17" s="1"/>
  <c r="J6" i="17"/>
  <c r="M6" i="17" s="1"/>
  <c r="J7" i="17"/>
  <c r="M7" i="17" s="1"/>
  <c r="J8" i="17"/>
  <c r="M8" i="17" s="1"/>
  <c r="J9" i="17"/>
  <c r="M9" i="17" s="1"/>
  <c r="J10" i="17"/>
  <c r="M10" i="17" s="1"/>
  <c r="J11" i="17"/>
  <c r="M11" i="17" s="1"/>
  <c r="J12" i="17"/>
  <c r="M12" i="17" s="1"/>
  <c r="J13" i="17"/>
  <c r="J4" i="17"/>
  <c r="AI6" i="17" l="1"/>
  <c r="AI12" i="17"/>
  <c r="AI7" i="17"/>
  <c r="AI13" i="17"/>
  <c r="AI5" i="17"/>
  <c r="AI8" i="17"/>
  <c r="AI9" i="17"/>
  <c r="AI10" i="17"/>
  <c r="AI11" i="17"/>
  <c r="M13" i="17"/>
  <c r="CU14" i="17"/>
  <c r="V22" i="17"/>
  <c r="W22" i="17" s="1"/>
  <c r="AR134" i="17"/>
  <c r="AS134" i="17" s="1"/>
  <c r="AT134" i="17"/>
  <c r="AR126" i="17"/>
  <c r="AS126" i="17" s="1"/>
  <c r="AT126" i="17"/>
  <c r="AR118" i="17"/>
  <c r="AS118" i="17" s="1"/>
  <c r="AT118" i="17"/>
  <c r="AR110" i="17"/>
  <c r="AS110" i="17" s="1"/>
  <c r="AT110" i="17"/>
  <c r="K11" i="17"/>
  <c r="L11" i="17" s="1"/>
  <c r="V5" i="17"/>
  <c r="W5" i="17" s="1"/>
  <c r="V13" i="17"/>
  <c r="W13" i="17" s="1"/>
  <c r="V21" i="17"/>
  <c r="W21" i="17" s="1"/>
  <c r="AR133" i="17"/>
  <c r="AS133" i="17" s="1"/>
  <c r="AT133" i="17"/>
  <c r="AR125" i="17"/>
  <c r="AS125" i="17" s="1"/>
  <c r="AT125" i="17"/>
  <c r="AR117" i="17"/>
  <c r="AS117" i="17" s="1"/>
  <c r="AT117" i="17"/>
  <c r="AR109" i="17"/>
  <c r="AS109" i="17" s="1"/>
  <c r="AT109" i="17"/>
  <c r="V4" i="17"/>
  <c r="W4" i="17" s="1"/>
  <c r="X4" i="17"/>
  <c r="V6" i="17"/>
  <c r="W6" i="17" s="1"/>
  <c r="AR124" i="17"/>
  <c r="AS124" i="17" s="1"/>
  <c r="AT124" i="17"/>
  <c r="V7" i="17"/>
  <c r="W7" i="17" s="1"/>
  <c r="AR131" i="17"/>
  <c r="AS131" i="17" s="1"/>
  <c r="AT131" i="17"/>
  <c r="AR123" i="17"/>
  <c r="AS123" i="17" s="1"/>
  <c r="AT123" i="17"/>
  <c r="AR115" i="17"/>
  <c r="AS115" i="17" s="1"/>
  <c r="AT115" i="17"/>
  <c r="AR107" i="17"/>
  <c r="AS107" i="17" s="1"/>
  <c r="AT107" i="17"/>
  <c r="K8" i="17"/>
  <c r="L8" i="17" s="1"/>
  <c r="V8" i="17"/>
  <c r="W8" i="17" s="1"/>
  <c r="V18" i="17"/>
  <c r="W18" i="17" s="1"/>
  <c r="AR130" i="17"/>
  <c r="AS130" i="17" s="1"/>
  <c r="AT130" i="17"/>
  <c r="AR122" i="17"/>
  <c r="AS122" i="17" s="1"/>
  <c r="AT122" i="17"/>
  <c r="AR114" i="17"/>
  <c r="AS114" i="17" s="1"/>
  <c r="AT114" i="17"/>
  <c r="AR106" i="17"/>
  <c r="AS106" i="17" s="1"/>
  <c r="AT106" i="17"/>
  <c r="K12" i="17"/>
  <c r="L12" i="17" s="1"/>
  <c r="V14" i="17"/>
  <c r="W14" i="17" s="1"/>
  <c r="V20" i="17"/>
  <c r="W20" i="17" s="1"/>
  <c r="AR132" i="17"/>
  <c r="AS132" i="17" s="1"/>
  <c r="AT132" i="17"/>
  <c r="AR108" i="17"/>
  <c r="AS108" i="17" s="1"/>
  <c r="AT108" i="17"/>
  <c r="K9" i="17"/>
  <c r="L9" i="17" s="1"/>
  <c r="V19" i="17"/>
  <c r="W19" i="17" s="1"/>
  <c r="K7" i="17"/>
  <c r="L7" i="17" s="1"/>
  <c r="V9" i="17"/>
  <c r="W9" i="17" s="1"/>
  <c r="V17" i="17"/>
  <c r="W17" i="17" s="1"/>
  <c r="AR129" i="17"/>
  <c r="AS129" i="17" s="1"/>
  <c r="AT129" i="17"/>
  <c r="AR121" i="17"/>
  <c r="AS121" i="17" s="1"/>
  <c r="AT121" i="17"/>
  <c r="AR113" i="17"/>
  <c r="AS113" i="17" s="1"/>
  <c r="AT113" i="17"/>
  <c r="V12" i="17"/>
  <c r="W12" i="17" s="1"/>
  <c r="K10" i="17"/>
  <c r="L10" i="17" s="1"/>
  <c r="AR116" i="17"/>
  <c r="AS116" i="17" s="1"/>
  <c r="AT116" i="17"/>
  <c r="K4" i="17"/>
  <c r="L4" i="17" s="1"/>
  <c r="M4" i="17"/>
  <c r="K6" i="17"/>
  <c r="L6" i="17" s="1"/>
  <c r="V10" i="17"/>
  <c r="W10" i="17" s="1"/>
  <c r="V16" i="17"/>
  <c r="W16" i="17" s="1"/>
  <c r="AR128" i="17"/>
  <c r="AS128" i="17" s="1"/>
  <c r="AT128" i="17"/>
  <c r="AR120" i="17"/>
  <c r="AS120" i="17" s="1"/>
  <c r="AT120" i="17"/>
  <c r="AR112" i="17"/>
  <c r="AS112" i="17" s="1"/>
  <c r="AT112" i="17"/>
  <c r="K13" i="17"/>
  <c r="L13" i="17" s="1"/>
  <c r="K5" i="17"/>
  <c r="L5" i="17" s="1"/>
  <c r="V11" i="17"/>
  <c r="W11" i="17" s="1"/>
  <c r="V23" i="17"/>
  <c r="W23" i="17" s="1"/>
  <c r="V15" i="17"/>
  <c r="W15" i="17" s="1"/>
  <c r="AR127" i="17"/>
  <c r="AS127" i="17" s="1"/>
  <c r="AT127" i="17"/>
  <c r="AR119" i="17"/>
  <c r="AS119" i="17" s="1"/>
  <c r="AT119" i="17"/>
  <c r="AR111" i="17"/>
  <c r="AS111" i="17" s="1"/>
  <c r="AT111" i="17"/>
  <c r="AR11" i="17"/>
  <c r="AS11" i="17" s="1"/>
  <c r="DX11" i="17"/>
  <c r="DY12" i="17"/>
  <c r="AR67" i="17"/>
  <c r="AS67" i="17" s="1"/>
  <c r="DY68" i="17"/>
  <c r="DX67" i="17"/>
  <c r="DX51" i="17"/>
  <c r="DY52" i="17"/>
  <c r="AR27" i="17"/>
  <c r="AS27" i="17" s="1"/>
  <c r="DY28" i="17"/>
  <c r="DX27" i="17"/>
  <c r="AR5" i="17"/>
  <c r="AS5" i="17" s="1"/>
  <c r="DY6" i="17"/>
  <c r="DX5" i="17"/>
  <c r="AR13" i="17"/>
  <c r="AS13" i="17" s="1"/>
  <c r="DX13" i="17"/>
  <c r="AR73" i="17"/>
  <c r="AS73" i="17" s="1"/>
  <c r="DX73" i="17"/>
  <c r="DY58" i="17"/>
  <c r="DX57" i="17"/>
  <c r="DY50" i="17"/>
  <c r="DV49" i="17"/>
  <c r="DX49" i="17"/>
  <c r="AR33" i="17"/>
  <c r="AS33" i="17" s="1"/>
  <c r="DX33" i="17"/>
  <c r="AR25" i="17"/>
  <c r="AS25" i="17" s="1"/>
  <c r="DY26" i="17"/>
  <c r="DX25" i="17"/>
  <c r="AR88" i="17"/>
  <c r="AS88" i="17" s="1"/>
  <c r="DX88" i="17"/>
  <c r="AR72" i="17"/>
  <c r="AS72" i="17" s="1"/>
  <c r="DX72" i="17"/>
  <c r="DY73" i="17"/>
  <c r="DX56" i="17"/>
  <c r="DY57" i="17"/>
  <c r="AR40" i="17"/>
  <c r="AS40" i="17" s="1"/>
  <c r="DX40" i="17"/>
  <c r="DY41" i="17"/>
  <c r="AR16" i="17"/>
  <c r="AS16" i="17" s="1"/>
  <c r="DY17" i="17"/>
  <c r="DX16" i="17"/>
  <c r="AR105" i="17"/>
  <c r="AS105" i="17" s="1"/>
  <c r="DV105" i="17"/>
  <c r="DW105" i="17"/>
  <c r="DX105" i="17"/>
  <c r="AR7" i="17"/>
  <c r="AS7" i="17" s="1"/>
  <c r="DX7" i="17"/>
  <c r="DY8" i="17"/>
  <c r="AR87" i="17"/>
  <c r="AS87" i="17" s="1"/>
  <c r="DY88" i="17"/>
  <c r="DX87" i="17"/>
  <c r="AR71" i="17"/>
  <c r="AS71" i="17" s="1"/>
  <c r="DY72" i="17"/>
  <c r="DX71" i="17"/>
  <c r="DX55" i="17"/>
  <c r="DY56" i="17"/>
  <c r="AR47" i="17"/>
  <c r="AS47" i="17" s="1"/>
  <c r="DY48" i="17"/>
  <c r="DX47" i="17"/>
  <c r="AR31" i="17"/>
  <c r="AS31" i="17" s="1"/>
  <c r="DX31" i="17"/>
  <c r="DY32" i="17"/>
  <c r="AR15" i="17"/>
  <c r="AS15" i="17" s="1"/>
  <c r="DY16" i="17"/>
  <c r="DX15" i="17"/>
  <c r="AR104" i="17"/>
  <c r="AS104" i="17" s="1"/>
  <c r="DY105" i="17"/>
  <c r="DV104" i="17"/>
  <c r="DW104" i="17"/>
  <c r="DX104" i="17"/>
  <c r="AR96" i="17"/>
  <c r="AS96" i="17" s="1"/>
  <c r="DY97" i="17"/>
  <c r="DV96" i="17"/>
  <c r="DX96" i="17"/>
  <c r="DW96" i="17"/>
  <c r="AR8" i="17"/>
  <c r="AS8" i="17" s="1"/>
  <c r="DX8" i="17"/>
  <c r="AR86" i="17"/>
  <c r="AS86" i="17" s="1"/>
  <c r="DX86" i="17"/>
  <c r="DY87" i="17"/>
  <c r="AR78" i="17"/>
  <c r="AS78" i="17" s="1"/>
  <c r="DX78" i="17"/>
  <c r="AR70" i="17"/>
  <c r="AS70" i="17" s="1"/>
  <c r="DX70" i="17"/>
  <c r="DY71" i="17"/>
  <c r="AR62" i="17"/>
  <c r="AS62" i="17" s="1"/>
  <c r="DX62" i="17"/>
  <c r="DY63" i="17"/>
  <c r="DY55" i="17"/>
  <c r="DV54" i="17"/>
  <c r="DX54" i="17"/>
  <c r="AR46" i="17"/>
  <c r="AS46" i="17" s="1"/>
  <c r="DY47" i="17"/>
  <c r="DX46" i="17"/>
  <c r="AR38" i="17"/>
  <c r="AS38" i="17" s="1"/>
  <c r="DX38" i="17"/>
  <c r="AR30" i="17"/>
  <c r="AS30" i="17" s="1"/>
  <c r="DY31" i="17"/>
  <c r="DX30" i="17"/>
  <c r="AR22" i="17"/>
  <c r="AS22" i="17" s="1"/>
  <c r="DY23" i="17"/>
  <c r="DX22" i="17"/>
  <c r="AR14" i="17"/>
  <c r="AS14" i="17" s="1"/>
  <c r="DY15" i="17"/>
  <c r="DX14" i="17"/>
  <c r="DV14" i="17"/>
  <c r="AR103" i="17"/>
  <c r="AS103" i="17" s="1"/>
  <c r="DV103" i="17"/>
  <c r="DW103" i="17"/>
  <c r="DX103" i="17"/>
  <c r="DY104" i="17"/>
  <c r="AR95" i="17"/>
  <c r="AS95" i="17" s="1"/>
  <c r="DV95" i="17"/>
  <c r="DW95" i="17"/>
  <c r="DX95" i="17"/>
  <c r="DY96" i="17"/>
  <c r="AR9" i="17"/>
  <c r="AS9" i="17" s="1"/>
  <c r="DV9" i="17"/>
  <c r="DY10" i="17"/>
  <c r="DX9" i="17"/>
  <c r="AR85" i="17"/>
  <c r="AS85" i="17" s="1"/>
  <c r="DX85" i="17"/>
  <c r="DY86" i="17"/>
  <c r="AR77" i="17"/>
  <c r="AS77" i="17" s="1"/>
  <c r="DY78" i="17"/>
  <c r="DX77" i="17"/>
  <c r="AR69" i="17"/>
  <c r="AS69" i="17" s="1"/>
  <c r="DX69" i="17"/>
  <c r="DY70" i="17"/>
  <c r="DV69" i="17"/>
  <c r="AR61" i="17"/>
  <c r="AS61" i="17" s="1"/>
  <c r="DY62" i="17"/>
  <c r="DX61" i="17"/>
  <c r="DX53" i="17"/>
  <c r="AR45" i="17"/>
  <c r="AS45" i="17" s="1"/>
  <c r="DX45" i="17"/>
  <c r="DY46" i="17"/>
  <c r="AR37" i="17"/>
  <c r="AS37" i="17" s="1"/>
  <c r="DX37" i="17"/>
  <c r="DY38" i="17"/>
  <c r="AR29" i="17"/>
  <c r="AS29" i="17" s="1"/>
  <c r="DV29" i="17"/>
  <c r="DX29" i="17"/>
  <c r="DY30" i="17"/>
  <c r="AR21" i="17"/>
  <c r="AS21" i="17" s="1"/>
  <c r="DX21" i="17"/>
  <c r="DY22" i="17"/>
  <c r="AR102" i="17"/>
  <c r="AS102" i="17" s="1"/>
  <c r="DY103" i="17"/>
  <c r="DV102" i="17"/>
  <c r="DW102" i="17"/>
  <c r="DX102" i="17"/>
  <c r="AR94" i="17"/>
  <c r="AS94" i="17" s="1"/>
  <c r="DY95" i="17"/>
  <c r="DX94" i="17"/>
  <c r="DV94" i="17"/>
  <c r="DW94" i="17"/>
  <c r="AR10" i="17"/>
  <c r="AS10" i="17" s="1"/>
  <c r="DY11" i="17"/>
  <c r="DX10" i="17"/>
  <c r="AR84" i="17"/>
  <c r="AS84" i="17" s="1"/>
  <c r="DY85" i="17"/>
  <c r="DX84" i="17"/>
  <c r="DV84" i="17"/>
  <c r="AR76" i="17"/>
  <c r="AS76" i="17" s="1"/>
  <c r="DY77" i="17"/>
  <c r="DX76" i="17"/>
  <c r="AR68" i="17"/>
  <c r="AS68" i="17" s="1"/>
  <c r="DX68" i="17"/>
  <c r="AR60" i="17"/>
  <c r="AS60" i="17" s="1"/>
  <c r="DX60" i="17"/>
  <c r="DY61" i="17"/>
  <c r="DX52" i="17"/>
  <c r="DY53" i="17"/>
  <c r="AR44" i="17"/>
  <c r="AS44" i="17" s="1"/>
  <c r="DY45" i="17"/>
  <c r="DV44" i="17"/>
  <c r="DX44" i="17"/>
  <c r="AR36" i="17"/>
  <c r="AS36" i="17" s="1"/>
  <c r="DX36" i="17"/>
  <c r="DY37" i="17"/>
  <c r="AR28" i="17"/>
  <c r="AS28" i="17" s="1"/>
  <c r="DX28" i="17"/>
  <c r="AR20" i="17"/>
  <c r="AS20" i="17" s="1"/>
  <c r="DY21" i="17"/>
  <c r="DX20" i="17"/>
  <c r="AR101" i="17"/>
  <c r="AS101" i="17" s="1"/>
  <c r="DV101" i="17"/>
  <c r="DW101" i="17"/>
  <c r="DX101" i="17"/>
  <c r="DY102" i="17"/>
  <c r="AR93" i="17"/>
  <c r="AS93" i="17" s="1"/>
  <c r="DV93" i="17"/>
  <c r="DW93" i="17"/>
  <c r="DX93" i="17"/>
  <c r="DY94" i="17"/>
  <c r="AR83" i="17"/>
  <c r="AS83" i="17" s="1"/>
  <c r="DX83" i="17"/>
  <c r="AR59" i="17"/>
  <c r="AS59" i="17" s="1"/>
  <c r="DY60" i="17"/>
  <c r="DV59" i="17"/>
  <c r="DX59" i="17"/>
  <c r="AR35" i="17"/>
  <c r="AS35" i="17" s="1"/>
  <c r="DX35" i="17"/>
  <c r="DY36" i="17"/>
  <c r="AR100" i="17"/>
  <c r="AS100" i="17" s="1"/>
  <c r="DY101" i="17"/>
  <c r="DV100" i="17"/>
  <c r="DW100" i="17"/>
  <c r="DX100" i="17"/>
  <c r="AR92" i="17"/>
  <c r="AS92" i="17" s="1"/>
  <c r="DX92" i="17"/>
  <c r="DY93" i="17"/>
  <c r="DV92" i="17"/>
  <c r="DW92" i="17"/>
  <c r="AR4" i="17"/>
  <c r="AS4" i="17" s="1"/>
  <c r="DV4" i="17"/>
  <c r="DY5" i="17"/>
  <c r="DX4" i="17"/>
  <c r="AR12" i="17"/>
  <c r="AS12" i="17" s="1"/>
  <c r="DX12" i="17"/>
  <c r="DY13" i="17"/>
  <c r="AR82" i="17"/>
  <c r="AS82" i="17" s="1"/>
  <c r="DY83" i="17"/>
  <c r="DX82" i="17"/>
  <c r="AR74" i="17"/>
  <c r="AS74" i="17" s="1"/>
  <c r="DX74" i="17"/>
  <c r="DY75" i="17"/>
  <c r="DV74" i="17"/>
  <c r="AR66" i="17"/>
  <c r="AS66" i="17" s="1"/>
  <c r="DY67" i="17"/>
  <c r="DX66" i="17"/>
  <c r="DX58" i="17"/>
  <c r="DX50" i="17"/>
  <c r="DY51" i="17"/>
  <c r="AR42" i="17"/>
  <c r="AS42" i="17" s="1"/>
  <c r="DX42" i="17"/>
  <c r="DY43" i="17"/>
  <c r="AR34" i="17"/>
  <c r="AS34" i="17" s="1"/>
  <c r="DX34" i="17"/>
  <c r="DV34" i="17"/>
  <c r="DY35" i="17"/>
  <c r="AR26" i="17"/>
  <c r="AS26" i="17" s="1"/>
  <c r="DX26" i="17"/>
  <c r="DY27" i="17"/>
  <c r="AR18" i="17"/>
  <c r="AS18" i="17" s="1"/>
  <c r="DX18" i="17"/>
  <c r="AR99" i="17"/>
  <c r="AS99" i="17" s="1"/>
  <c r="DV99" i="17"/>
  <c r="DW99" i="17"/>
  <c r="DY100" i="17"/>
  <c r="DX99" i="17"/>
  <c r="AR91" i="17"/>
  <c r="AS91" i="17" s="1"/>
  <c r="DV91" i="17"/>
  <c r="DW91" i="17"/>
  <c r="DX91" i="17"/>
  <c r="DY92" i="17"/>
  <c r="AR75" i="17"/>
  <c r="AS75" i="17" s="1"/>
  <c r="DX75" i="17"/>
  <c r="DY76" i="17"/>
  <c r="AR43" i="17"/>
  <c r="AS43" i="17" s="1"/>
  <c r="DX43" i="17"/>
  <c r="AR19" i="17"/>
  <c r="AS19" i="17" s="1"/>
  <c r="DY20" i="17"/>
  <c r="DX19" i="17"/>
  <c r="DV19" i="17"/>
  <c r="AR81" i="17"/>
  <c r="AS81" i="17" s="1"/>
  <c r="DY82" i="17"/>
  <c r="DX81" i="17"/>
  <c r="AR65" i="17"/>
  <c r="AS65" i="17" s="1"/>
  <c r="DX65" i="17"/>
  <c r="DY66" i="17"/>
  <c r="AR41" i="17"/>
  <c r="AS41" i="17" s="1"/>
  <c r="DY42" i="17"/>
  <c r="DX41" i="17"/>
  <c r="AR17" i="17"/>
  <c r="AS17" i="17" s="1"/>
  <c r="DY18" i="17"/>
  <c r="DX17" i="17"/>
  <c r="AR98" i="17"/>
  <c r="AS98" i="17" s="1"/>
  <c r="DX98" i="17"/>
  <c r="DY99" i="17"/>
  <c r="DV98" i="17"/>
  <c r="DW98" i="17"/>
  <c r="AR90" i="17"/>
  <c r="AS90" i="17" s="1"/>
  <c r="DX90" i="17"/>
  <c r="DY91" i="17"/>
  <c r="DV90" i="17"/>
  <c r="DW90" i="17"/>
  <c r="AR6" i="17"/>
  <c r="AS6" i="17" s="1"/>
  <c r="DX6" i="17"/>
  <c r="DY7" i="17"/>
  <c r="AR80" i="17"/>
  <c r="AS80" i="17" s="1"/>
  <c r="DX80" i="17"/>
  <c r="DY81" i="17"/>
  <c r="AR64" i="17"/>
  <c r="AS64" i="17" s="1"/>
  <c r="DY65" i="17"/>
  <c r="DV64" i="17"/>
  <c r="DX64" i="17"/>
  <c r="DX48" i="17"/>
  <c r="AR32" i="17"/>
  <c r="AS32" i="17" s="1"/>
  <c r="DX32" i="17"/>
  <c r="DY33" i="17"/>
  <c r="AR24" i="17"/>
  <c r="AS24" i="17" s="1"/>
  <c r="DV24" i="17"/>
  <c r="DX24" i="17"/>
  <c r="DY25" i="17"/>
  <c r="AR97" i="17"/>
  <c r="AS97" i="17" s="1"/>
  <c r="DV97" i="17"/>
  <c r="DW97" i="17"/>
  <c r="DX97" i="17"/>
  <c r="DY98" i="17"/>
  <c r="AR89" i="17"/>
  <c r="AS89" i="17" s="1"/>
  <c r="DY90" i="17"/>
  <c r="DV89" i="17"/>
  <c r="DW89" i="17"/>
  <c r="DX89" i="17"/>
  <c r="AR79" i="17"/>
  <c r="AS79" i="17" s="1"/>
  <c r="DX79" i="17"/>
  <c r="DY80" i="17"/>
  <c r="DV79" i="17"/>
  <c r="AR63" i="17"/>
  <c r="AS63" i="17" s="1"/>
  <c r="DX63" i="17"/>
  <c r="AR39" i="17"/>
  <c r="AS39" i="17" s="1"/>
  <c r="DV39" i="17"/>
  <c r="DY40" i="17"/>
  <c r="DX39" i="17"/>
  <c r="AR23" i="17"/>
  <c r="AS23" i="17" s="1"/>
  <c r="DX23" i="17"/>
  <c r="AG4" i="17"/>
  <c r="AH4" i="17" s="1"/>
  <c r="DN4" i="17"/>
  <c r="DL4" i="17"/>
  <c r="DO5" i="17"/>
  <c r="AG12" i="17"/>
  <c r="AH12" i="17" s="1"/>
  <c r="DN12" i="17"/>
  <c r="DO13" i="17"/>
  <c r="AG8" i="17"/>
  <c r="AH8" i="17" s="1"/>
  <c r="DN8" i="17"/>
  <c r="AG11" i="17"/>
  <c r="AH11" i="17" s="1"/>
  <c r="DO12" i="17"/>
  <c r="DN11" i="17"/>
  <c r="AG5" i="17"/>
  <c r="AH5" i="17" s="1"/>
  <c r="DO6" i="17"/>
  <c r="DN5" i="17"/>
  <c r="AG13" i="17"/>
  <c r="AH13" i="17" s="1"/>
  <c r="DN13" i="17"/>
  <c r="AG10" i="17"/>
  <c r="AH10" i="17" s="1"/>
  <c r="DO11" i="17"/>
  <c r="DN10" i="17"/>
  <c r="AG6" i="17"/>
  <c r="AH6" i="17" s="1"/>
  <c r="DN6" i="17"/>
  <c r="DO7" i="17"/>
  <c r="AG7" i="17"/>
  <c r="AH7" i="17" s="1"/>
  <c r="DN7" i="17"/>
  <c r="DO8" i="17"/>
  <c r="AG9" i="17"/>
  <c r="AH9" i="17" s="1"/>
  <c r="DN9" i="17"/>
  <c r="DL9" i="17"/>
  <c r="DO10" i="17"/>
  <c r="DE8" i="17"/>
  <c r="CR9" i="17"/>
  <c r="DB9" i="17"/>
  <c r="DE11" i="17"/>
  <c r="DE16" i="17"/>
  <c r="DB4" i="17"/>
  <c r="DE6" i="17"/>
  <c r="DE21" i="17"/>
  <c r="DC4" i="17"/>
  <c r="DE18" i="17"/>
  <c r="DC10" i="17"/>
  <c r="DE12" i="17"/>
  <c r="DE23" i="17"/>
  <c r="DE15" i="17"/>
  <c r="DE7" i="17"/>
  <c r="DE20" i="17"/>
  <c r="DC18" i="17"/>
  <c r="DE10" i="17"/>
  <c r="DE17" i="17"/>
  <c r="DB19" i="17"/>
  <c r="DE5" i="17"/>
  <c r="DE13" i="17"/>
  <c r="DE22" i="17"/>
  <c r="DB14" i="17"/>
  <c r="CM25" i="17"/>
  <c r="CK25" i="17"/>
  <c r="CL25" i="17" s="1"/>
  <c r="CM49" i="17"/>
  <c r="CK49" i="17"/>
  <c r="CL49" i="17" s="1"/>
  <c r="CM65" i="17"/>
  <c r="CK65" i="17"/>
  <c r="CL65" i="17" s="1"/>
  <c r="CM81" i="17"/>
  <c r="CK81" i="17"/>
  <c r="CL81" i="17" s="1"/>
  <c r="CM10" i="17"/>
  <c r="CK10" i="17"/>
  <c r="CL10" i="17" s="1"/>
  <c r="CM18" i="17"/>
  <c r="CK18" i="17"/>
  <c r="CL18" i="17" s="1"/>
  <c r="CM26" i="17"/>
  <c r="CK26" i="17"/>
  <c r="CL26" i="17" s="1"/>
  <c r="CM34" i="17"/>
  <c r="CK34" i="17"/>
  <c r="CL34" i="17" s="1"/>
  <c r="CM42" i="17"/>
  <c r="CK42" i="17"/>
  <c r="CL42" i="17" s="1"/>
  <c r="CM50" i="17"/>
  <c r="CK50" i="17"/>
  <c r="CL50" i="17" s="1"/>
  <c r="CM17" i="17"/>
  <c r="CK17" i="17"/>
  <c r="CL17" i="17" s="1"/>
  <c r="CM33" i="17"/>
  <c r="CK33" i="17"/>
  <c r="CL33" i="17" s="1"/>
  <c r="CM57" i="17"/>
  <c r="CK57" i="17"/>
  <c r="CL57" i="17" s="1"/>
  <c r="CM73" i="17"/>
  <c r="CK73" i="17"/>
  <c r="CL73" i="17" s="1"/>
  <c r="CM11" i="17"/>
  <c r="CK11" i="17"/>
  <c r="CL11" i="17" s="1"/>
  <c r="CM19" i="17"/>
  <c r="CK19" i="17"/>
  <c r="CL19" i="17" s="1"/>
  <c r="CM27" i="17"/>
  <c r="CK27" i="17"/>
  <c r="CL27" i="17" s="1"/>
  <c r="CM35" i="17"/>
  <c r="CK35" i="17"/>
  <c r="CL35" i="17" s="1"/>
  <c r="CM43" i="17"/>
  <c r="CK43" i="17"/>
  <c r="CL43" i="17" s="1"/>
  <c r="CM51" i="17"/>
  <c r="CK51" i="17"/>
  <c r="CL51" i="17" s="1"/>
  <c r="CM59" i="17"/>
  <c r="CK59" i="17"/>
  <c r="CL59" i="17" s="1"/>
  <c r="CM67" i="17"/>
  <c r="CK67" i="17"/>
  <c r="CL67" i="17" s="1"/>
  <c r="CM75" i="17"/>
  <c r="CK75" i="17"/>
  <c r="CL75" i="17" s="1"/>
  <c r="CM83" i="17"/>
  <c r="CK83" i="17"/>
  <c r="CL83" i="17" s="1"/>
  <c r="CM9" i="17"/>
  <c r="CK9" i="17"/>
  <c r="CL9" i="17" s="1"/>
  <c r="CM41" i="17"/>
  <c r="CK41" i="17"/>
  <c r="CL41" i="17" s="1"/>
  <c r="CM4" i="17"/>
  <c r="CK4" i="17"/>
  <c r="CL4" i="17" s="1"/>
  <c r="CM12" i="17"/>
  <c r="CK12" i="17"/>
  <c r="CL12" i="17" s="1"/>
  <c r="CM20" i="17"/>
  <c r="CK20" i="17"/>
  <c r="CL20" i="17" s="1"/>
  <c r="CM28" i="17"/>
  <c r="CK28" i="17"/>
  <c r="CL28" i="17" s="1"/>
  <c r="CM36" i="17"/>
  <c r="CK36" i="17"/>
  <c r="CL36" i="17" s="1"/>
  <c r="CM44" i="17"/>
  <c r="CK44" i="17"/>
  <c r="CL44" i="17" s="1"/>
  <c r="CM52" i="17"/>
  <c r="CK52" i="17"/>
  <c r="CL52" i="17" s="1"/>
  <c r="CM69" i="17"/>
  <c r="CK69" i="17"/>
  <c r="CL69" i="17" s="1"/>
  <c r="CM77" i="17"/>
  <c r="CK77" i="17"/>
  <c r="CL77" i="17" s="1"/>
  <c r="CM85" i="17"/>
  <c r="CK85" i="17"/>
  <c r="CL85" i="17" s="1"/>
  <c r="CM13" i="17"/>
  <c r="CK13" i="17"/>
  <c r="CL13" i="17" s="1"/>
  <c r="CM37" i="17"/>
  <c r="CK37" i="17"/>
  <c r="CL37" i="17" s="1"/>
  <c r="CM61" i="17"/>
  <c r="CK61" i="17"/>
  <c r="CL61" i="17" s="1"/>
  <c r="CM6" i="17"/>
  <c r="CK6" i="17"/>
  <c r="CL6" i="17" s="1"/>
  <c r="CM14" i="17"/>
  <c r="CK14" i="17"/>
  <c r="CL14" i="17" s="1"/>
  <c r="CM22" i="17"/>
  <c r="CK22" i="17"/>
  <c r="CL22" i="17" s="1"/>
  <c r="CM30" i="17"/>
  <c r="CK30" i="17"/>
  <c r="CL30" i="17" s="1"/>
  <c r="CM38" i="17"/>
  <c r="CK38" i="17"/>
  <c r="CL38" i="17" s="1"/>
  <c r="CM46" i="17"/>
  <c r="CK46" i="17"/>
  <c r="CL46" i="17" s="1"/>
  <c r="CM54" i="17"/>
  <c r="CK54" i="17"/>
  <c r="CL54" i="17" s="1"/>
  <c r="CM29" i="17"/>
  <c r="CK29" i="17"/>
  <c r="CL29" i="17" s="1"/>
  <c r="CM45" i="17"/>
  <c r="CK45" i="17"/>
  <c r="CL45" i="17" s="1"/>
  <c r="CM7" i="17"/>
  <c r="CK7" i="17"/>
  <c r="CL7" i="17" s="1"/>
  <c r="CM15" i="17"/>
  <c r="CK15" i="17"/>
  <c r="CL15" i="17" s="1"/>
  <c r="CM23" i="17"/>
  <c r="CK23" i="17"/>
  <c r="CL23" i="17" s="1"/>
  <c r="CM31" i="17"/>
  <c r="CK31" i="17"/>
  <c r="CL31" i="17" s="1"/>
  <c r="CM39" i="17"/>
  <c r="CK39" i="17"/>
  <c r="CL39" i="17" s="1"/>
  <c r="CM47" i="17"/>
  <c r="CK47" i="17"/>
  <c r="CL47" i="17" s="1"/>
  <c r="CM55" i="17"/>
  <c r="CK55" i="17"/>
  <c r="CL55" i="17" s="1"/>
  <c r="CM63" i="17"/>
  <c r="CK63" i="17"/>
  <c r="CL63" i="17" s="1"/>
  <c r="CM71" i="17"/>
  <c r="CK71" i="17"/>
  <c r="CL71" i="17" s="1"/>
  <c r="CM79" i="17"/>
  <c r="CK79" i="17"/>
  <c r="CL79" i="17" s="1"/>
  <c r="CM5" i="17"/>
  <c r="CK5" i="17"/>
  <c r="CL5" i="17" s="1"/>
  <c r="CM21" i="17"/>
  <c r="CK21" i="17"/>
  <c r="CL21" i="17" s="1"/>
  <c r="CM53" i="17"/>
  <c r="CK53" i="17"/>
  <c r="CL53" i="17" s="1"/>
  <c r="CM8" i="17"/>
  <c r="CK8" i="17"/>
  <c r="CL8" i="17" s="1"/>
  <c r="CM16" i="17"/>
  <c r="CK16" i="17"/>
  <c r="CL16" i="17" s="1"/>
  <c r="CM24" i="17"/>
  <c r="CK24" i="17"/>
  <c r="CL24" i="17" s="1"/>
  <c r="CM32" i="17"/>
  <c r="CK32" i="17"/>
  <c r="CL32" i="17" s="1"/>
  <c r="CM40" i="17"/>
  <c r="CK40" i="17"/>
  <c r="CL40" i="17" s="1"/>
  <c r="CM48" i="17"/>
  <c r="CK48" i="17"/>
  <c r="CL48" i="17" s="1"/>
  <c r="CM56" i="17"/>
  <c r="CK56" i="17"/>
  <c r="CL56" i="17" s="1"/>
  <c r="CK87" i="17"/>
  <c r="CL87" i="17" s="1"/>
  <c r="CK58" i="17"/>
  <c r="CL58" i="17" s="1"/>
  <c r="CK60" i="17"/>
  <c r="CL60" i="17" s="1"/>
  <c r="CK62" i="17"/>
  <c r="CL62" i="17" s="1"/>
  <c r="CK64" i="17"/>
  <c r="CL64" i="17" s="1"/>
  <c r="CK66" i="17"/>
  <c r="CL66" i="17" s="1"/>
  <c r="CK68" i="17"/>
  <c r="CL68" i="17" s="1"/>
  <c r="CK70" i="17"/>
  <c r="CL70" i="17" s="1"/>
  <c r="CK72" i="17"/>
  <c r="CL72" i="17" s="1"/>
  <c r="CK74" i="17"/>
  <c r="CL74" i="17" s="1"/>
  <c r="CK76" i="17"/>
  <c r="CL76" i="17" s="1"/>
  <c r="CK78" i="17"/>
  <c r="CL78" i="17" s="1"/>
  <c r="CK80" i="17"/>
  <c r="CL80" i="17" s="1"/>
  <c r="CK82" i="17"/>
  <c r="CL82" i="17" s="1"/>
  <c r="CK84" i="17"/>
  <c r="CL84" i="17" s="1"/>
  <c r="CK86" i="17"/>
  <c r="CL86" i="17" s="1"/>
  <c r="CK88" i="17"/>
  <c r="CL88" i="17" s="1"/>
  <c r="CB1" i="17"/>
  <c r="BZ5" i="17"/>
  <c r="CA5" i="17" s="1"/>
  <c r="BZ7" i="17"/>
  <c r="CA7" i="17" s="1"/>
  <c r="BZ9" i="17"/>
  <c r="CA9" i="17" s="1"/>
  <c r="BZ11" i="17"/>
  <c r="CA11" i="17" s="1"/>
  <c r="BZ13" i="17"/>
  <c r="CA13" i="17" s="1"/>
  <c r="BZ15" i="17"/>
  <c r="CA15" i="17" s="1"/>
  <c r="BZ17" i="17"/>
  <c r="CA17" i="17" s="1"/>
  <c r="BZ19" i="17"/>
  <c r="CA19" i="17" s="1"/>
  <c r="BZ21" i="17"/>
  <c r="CA21" i="17" s="1"/>
  <c r="BZ23" i="17"/>
  <c r="CA23" i="17" s="1"/>
  <c r="BZ25" i="17"/>
  <c r="CA25" i="17" s="1"/>
  <c r="BZ27" i="17"/>
  <c r="CA27" i="17" s="1"/>
  <c r="BZ29" i="17"/>
  <c r="CA29" i="17" s="1"/>
  <c r="BZ31" i="17"/>
  <c r="CA31" i="17" s="1"/>
  <c r="BZ33" i="17"/>
  <c r="CA33" i="17" s="1"/>
  <c r="BZ35" i="17"/>
  <c r="CA35" i="17" s="1"/>
  <c r="BZ37" i="17"/>
  <c r="CA37" i="17" s="1"/>
  <c r="BZ39" i="17"/>
  <c r="CA39" i="17" s="1"/>
  <c r="BZ41" i="17"/>
  <c r="CA41" i="17" s="1"/>
  <c r="BZ43" i="17"/>
  <c r="CA43" i="17" s="1"/>
  <c r="BZ45" i="17"/>
  <c r="CA45" i="17" s="1"/>
  <c r="BZ47" i="17"/>
  <c r="CA47" i="17" s="1"/>
  <c r="BZ49" i="17"/>
  <c r="CA49" i="17" s="1"/>
  <c r="BZ51" i="17"/>
  <c r="CA51" i="17" s="1"/>
  <c r="BZ53" i="17"/>
  <c r="CA53" i="17" s="1"/>
  <c r="BZ55" i="17"/>
  <c r="CA55" i="17" s="1"/>
  <c r="BZ57" i="17"/>
  <c r="CA57" i="17" s="1"/>
  <c r="BZ59" i="17"/>
  <c r="CA59" i="17" s="1"/>
  <c r="BZ61" i="17"/>
  <c r="CA61" i="17" s="1"/>
  <c r="BZ63" i="17"/>
  <c r="CA63" i="17" s="1"/>
  <c r="BZ65" i="17"/>
  <c r="CA65" i="17" s="1"/>
  <c r="BZ67" i="17"/>
  <c r="CA67" i="17" s="1"/>
  <c r="BZ69" i="17"/>
  <c r="CA69" i="17" s="1"/>
  <c r="BZ71" i="17"/>
  <c r="CA71" i="17" s="1"/>
  <c r="BZ73" i="17"/>
  <c r="CA73" i="17" s="1"/>
  <c r="BZ75" i="17"/>
  <c r="CA75" i="17" s="1"/>
  <c r="BZ77" i="17"/>
  <c r="CA77" i="17" s="1"/>
  <c r="BZ79" i="17"/>
  <c r="CA79" i="17" s="1"/>
  <c r="BZ81" i="17"/>
  <c r="CA81" i="17" s="1"/>
  <c r="BZ83" i="17"/>
  <c r="CA83" i="17" s="1"/>
  <c r="BZ85" i="17"/>
  <c r="CA85" i="17" s="1"/>
  <c r="BZ87" i="17"/>
  <c r="CA87" i="17" s="1"/>
  <c r="BZ4" i="17"/>
  <c r="CA4" i="17" s="1"/>
  <c r="BZ6" i="17"/>
  <c r="CA6" i="17" s="1"/>
  <c r="BZ8" i="17"/>
  <c r="CA8" i="17" s="1"/>
  <c r="BZ10" i="17"/>
  <c r="CA10" i="17" s="1"/>
  <c r="BZ12" i="17"/>
  <c r="CA12" i="17" s="1"/>
  <c r="BZ14" i="17"/>
  <c r="CA14" i="17" s="1"/>
  <c r="BZ16" i="17"/>
  <c r="CA16" i="17" s="1"/>
  <c r="BZ18" i="17"/>
  <c r="CA18" i="17" s="1"/>
  <c r="BZ20" i="17"/>
  <c r="CA20" i="17" s="1"/>
  <c r="BZ22" i="17"/>
  <c r="CA22" i="17" s="1"/>
  <c r="BZ24" i="17"/>
  <c r="CA24" i="17" s="1"/>
  <c r="BZ26" i="17"/>
  <c r="CA26" i="17" s="1"/>
  <c r="BZ28" i="17"/>
  <c r="CA28" i="17" s="1"/>
  <c r="BZ30" i="17"/>
  <c r="CA30" i="17" s="1"/>
  <c r="BZ32" i="17"/>
  <c r="CA32" i="17" s="1"/>
  <c r="BZ34" i="17"/>
  <c r="CA34" i="17" s="1"/>
  <c r="BZ36" i="17"/>
  <c r="CA36" i="17" s="1"/>
  <c r="BZ38" i="17"/>
  <c r="CA38" i="17" s="1"/>
  <c r="BZ40" i="17"/>
  <c r="CA40" i="17" s="1"/>
  <c r="BZ42" i="17"/>
  <c r="CA42" i="17" s="1"/>
  <c r="BZ44" i="17"/>
  <c r="CA44" i="17" s="1"/>
  <c r="BZ46" i="17"/>
  <c r="CA46" i="17" s="1"/>
  <c r="BZ48" i="17"/>
  <c r="CA48" i="17" s="1"/>
  <c r="BZ50" i="17"/>
  <c r="CA50" i="17" s="1"/>
  <c r="BZ52" i="17"/>
  <c r="CA52" i="17" s="1"/>
  <c r="BZ54" i="17"/>
  <c r="CA54" i="17" s="1"/>
  <c r="BZ56" i="17"/>
  <c r="CA56" i="17" s="1"/>
  <c r="BZ58" i="17"/>
  <c r="CA58" i="17" s="1"/>
  <c r="BZ60" i="17"/>
  <c r="CA60" i="17" s="1"/>
  <c r="BZ62" i="17"/>
  <c r="CA62" i="17" s="1"/>
  <c r="BZ64" i="17"/>
  <c r="CA64" i="17" s="1"/>
  <c r="BZ66" i="17"/>
  <c r="CA66" i="17" s="1"/>
  <c r="BZ68" i="17"/>
  <c r="CA68" i="17" s="1"/>
  <c r="BZ70" i="17"/>
  <c r="CA70" i="17" s="1"/>
  <c r="BZ72" i="17"/>
  <c r="CA72" i="17" s="1"/>
  <c r="BZ74" i="17"/>
  <c r="CA74" i="17" s="1"/>
  <c r="BZ76" i="17"/>
  <c r="CA76" i="17" s="1"/>
  <c r="BZ78" i="17"/>
  <c r="CA78" i="17" s="1"/>
  <c r="BZ80" i="17"/>
  <c r="CA80" i="17" s="1"/>
  <c r="BZ82" i="17"/>
  <c r="CA82" i="17" s="1"/>
  <c r="BZ84" i="17"/>
  <c r="CA84" i="17" s="1"/>
  <c r="BZ86" i="17"/>
  <c r="CA86" i="17" s="1"/>
  <c r="BZ88" i="17"/>
  <c r="CA88" i="17" s="1"/>
  <c r="BQ88" i="17"/>
  <c r="BQ86" i="17"/>
  <c r="BQ84" i="17"/>
  <c r="BQ82" i="17"/>
  <c r="BQ80" i="17"/>
  <c r="BQ78" i="17"/>
  <c r="BQ76" i="17"/>
  <c r="BQ74" i="17"/>
  <c r="BQ72" i="17"/>
  <c r="BQ70" i="17"/>
  <c r="BQ68" i="17"/>
  <c r="BQ66" i="17"/>
  <c r="BQ64" i="17"/>
  <c r="BQ62" i="17"/>
  <c r="BQ60" i="17"/>
  <c r="BQ58" i="17"/>
  <c r="BQ56" i="17"/>
  <c r="BQ54" i="17"/>
  <c r="BQ52" i="17"/>
  <c r="BQ50" i="17"/>
  <c r="BQ48" i="17"/>
  <c r="BQ46" i="17"/>
  <c r="BQ44" i="17"/>
  <c r="BQ42" i="17"/>
  <c r="BQ40" i="17"/>
  <c r="BQ38" i="17"/>
  <c r="BQ36" i="17"/>
  <c r="BQ34" i="17"/>
  <c r="BQ32" i="17"/>
  <c r="BQ30" i="17"/>
  <c r="BQ87" i="17"/>
  <c r="BQ85" i="17"/>
  <c r="BQ83" i="17"/>
  <c r="BQ81" i="17"/>
  <c r="BQ79" i="17"/>
  <c r="BQ77" i="17"/>
  <c r="BQ75" i="17"/>
  <c r="BQ73" i="17"/>
  <c r="BQ71" i="17"/>
  <c r="BQ69" i="17"/>
  <c r="BQ67" i="17"/>
  <c r="BQ65" i="17"/>
  <c r="BQ63" i="17"/>
  <c r="BQ61" i="17"/>
  <c r="BQ59" i="17"/>
  <c r="BQ57" i="17"/>
  <c r="BQ55" i="17"/>
  <c r="BQ53" i="17"/>
  <c r="BQ51" i="17"/>
  <c r="BQ49" i="17"/>
  <c r="BQ47" i="17"/>
  <c r="BQ45" i="17"/>
  <c r="BQ43" i="17"/>
  <c r="BQ41" i="17"/>
  <c r="BQ39" i="17"/>
  <c r="BQ37" i="17"/>
  <c r="BQ35" i="17"/>
  <c r="BQ33" i="17"/>
  <c r="BQ31" i="17"/>
  <c r="BQ29" i="17"/>
  <c r="BO5" i="17"/>
  <c r="BP5" i="17" s="1"/>
  <c r="BO7" i="17"/>
  <c r="BP7" i="17" s="1"/>
  <c r="BO9" i="17"/>
  <c r="BP9" i="17" s="1"/>
  <c r="BO11" i="17"/>
  <c r="BP11" i="17" s="1"/>
  <c r="BO13" i="17"/>
  <c r="BP13" i="17" s="1"/>
  <c r="BO15" i="17"/>
  <c r="BP15" i="17" s="1"/>
  <c r="BO17" i="17"/>
  <c r="BP17" i="17" s="1"/>
  <c r="BO19" i="17"/>
  <c r="BP19" i="17" s="1"/>
  <c r="BO21" i="17"/>
  <c r="BP21" i="17" s="1"/>
  <c r="BO23" i="17"/>
  <c r="BP23" i="17" s="1"/>
  <c r="BO25" i="17"/>
  <c r="BP25" i="17" s="1"/>
  <c r="BO27" i="17"/>
  <c r="BP27" i="17" s="1"/>
  <c r="BO4" i="17"/>
  <c r="BP4" i="17" s="1"/>
  <c r="BO6" i="17"/>
  <c r="BP6" i="17" s="1"/>
  <c r="BO8" i="17"/>
  <c r="BP8" i="17" s="1"/>
  <c r="BO10" i="17"/>
  <c r="BP10" i="17" s="1"/>
  <c r="BO12" i="17"/>
  <c r="BP12" i="17" s="1"/>
  <c r="BO14" i="17"/>
  <c r="BP14" i="17" s="1"/>
  <c r="BO16" i="17"/>
  <c r="BP16" i="17" s="1"/>
  <c r="BO18" i="17"/>
  <c r="BP18" i="17" s="1"/>
  <c r="BO20" i="17"/>
  <c r="BP20" i="17" s="1"/>
  <c r="BO22" i="17"/>
  <c r="BP22" i="17" s="1"/>
  <c r="BO24" i="17"/>
  <c r="BP24" i="17" s="1"/>
  <c r="BO26" i="17"/>
  <c r="BP26" i="17" s="1"/>
  <c r="BO28" i="17"/>
  <c r="BP28" i="17" s="1"/>
  <c r="BD5" i="17"/>
  <c r="BE5" i="17" s="1"/>
  <c r="BD7" i="17"/>
  <c r="BE7" i="17" s="1"/>
  <c r="BD9" i="17"/>
  <c r="BE9" i="17" s="1"/>
  <c r="BD11" i="17"/>
  <c r="BE11" i="17" s="1"/>
  <c r="BD13" i="17"/>
  <c r="BE13" i="17" s="1"/>
  <c r="BD15" i="17"/>
  <c r="BE15" i="17" s="1"/>
  <c r="BD17" i="17"/>
  <c r="BE17" i="17" s="1"/>
  <c r="BD19" i="17"/>
  <c r="BE19" i="17" s="1"/>
  <c r="BD21" i="17"/>
  <c r="BE21" i="17" s="1"/>
  <c r="BD23" i="17"/>
  <c r="BE23" i="17" s="1"/>
  <c r="BD25" i="17"/>
  <c r="BE25" i="17" s="1"/>
  <c r="BD27" i="17"/>
  <c r="BE27" i="17" s="1"/>
  <c r="BD4" i="17"/>
  <c r="BE4" i="17" s="1"/>
  <c r="BD8" i="17"/>
  <c r="BE8" i="17" s="1"/>
  <c r="BD12" i="17"/>
  <c r="BE12" i="17" s="1"/>
  <c r="BD14" i="17"/>
  <c r="BE14" i="17" s="1"/>
  <c r="BD16" i="17"/>
  <c r="BE16" i="17" s="1"/>
  <c r="BD18" i="17"/>
  <c r="BE18" i="17" s="1"/>
  <c r="BD20" i="17"/>
  <c r="BE20" i="17" s="1"/>
  <c r="BD22" i="17"/>
  <c r="BE22" i="17" s="1"/>
  <c r="BD26" i="17"/>
  <c r="BE26" i="17" s="1"/>
  <c r="BD6" i="17"/>
  <c r="BE6" i="17" s="1"/>
  <c r="BD10" i="17"/>
  <c r="BE10" i="17" s="1"/>
  <c r="BD24" i="17"/>
  <c r="BE24" i="17" s="1"/>
  <c r="CU13" i="17"/>
  <c r="CU12" i="17"/>
  <c r="CU11" i="17"/>
  <c r="CU10" i="17"/>
  <c r="CU8" i="17"/>
  <c r="CU7" i="17"/>
  <c r="CU5" i="17"/>
  <c r="CU6" i="17"/>
  <c r="CR4" i="17"/>
  <c r="CS6" i="17"/>
  <c r="DC19" i="17" l="1"/>
  <c r="CS7" i="17"/>
  <c r="CS4" i="17"/>
  <c r="DC16" i="17"/>
  <c r="DC22" i="17"/>
  <c r="DC20" i="17"/>
  <c r="DC12" i="17"/>
  <c r="CS5" i="17"/>
  <c r="DC15" i="17"/>
  <c r="CS10" i="17"/>
  <c r="DC11" i="17"/>
  <c r="DM10" i="17"/>
  <c r="DM9" i="17"/>
  <c r="DM8" i="17"/>
  <c r="DM5" i="17"/>
  <c r="DM13" i="17"/>
  <c r="DM7" i="17"/>
  <c r="DM12" i="17"/>
  <c r="DM11" i="17"/>
  <c r="DM6" i="17"/>
  <c r="DC17" i="17"/>
  <c r="DC7" i="17"/>
  <c r="CS11" i="17"/>
  <c r="DC9" i="17"/>
  <c r="DC5" i="17"/>
  <c r="CS13" i="17"/>
  <c r="DC21" i="17"/>
  <c r="DC6" i="17"/>
  <c r="CS8" i="17"/>
  <c r="CS12" i="17"/>
  <c r="L1" i="17"/>
  <c r="DC13" i="17"/>
  <c r="DC23" i="17"/>
  <c r="DC8" i="17"/>
  <c r="DC14" i="17"/>
  <c r="CS9" i="17"/>
  <c r="DW11" i="17"/>
  <c r="DW13" i="17"/>
  <c r="DW17" i="17"/>
  <c r="DW67" i="17"/>
  <c r="DW26" i="17"/>
  <c r="DW78" i="17"/>
  <c r="DW32" i="17"/>
  <c r="DW20" i="17"/>
  <c r="DW15" i="17"/>
  <c r="DW23" i="17"/>
  <c r="DW74" i="17"/>
  <c r="DW34" i="17"/>
  <c r="DW68" i="17"/>
  <c r="DW21" i="17"/>
  <c r="DW7" i="17"/>
  <c r="DW56" i="17"/>
  <c r="DW65" i="17"/>
  <c r="DW12" i="17"/>
  <c r="DW33" i="17"/>
  <c r="DW57" i="17"/>
  <c r="DW61" i="17"/>
  <c r="DW88" i="17"/>
  <c r="DW5" i="17"/>
  <c r="DW51" i="17"/>
  <c r="DW27" i="17"/>
  <c r="DW45" i="17"/>
  <c r="DW87" i="17"/>
  <c r="AS1" i="17"/>
  <c r="DW63" i="17"/>
  <c r="DW75" i="17"/>
  <c r="DW24" i="17"/>
  <c r="DW48" i="17"/>
  <c r="DW82" i="17"/>
  <c r="DW28" i="17"/>
  <c r="DW9" i="17"/>
  <c r="DW62" i="17"/>
  <c r="DW71" i="17"/>
  <c r="DW16" i="17"/>
  <c r="DW39" i="17"/>
  <c r="DW4" i="17"/>
  <c r="DW84" i="17"/>
  <c r="DW69" i="17"/>
  <c r="DW6" i="17"/>
  <c r="DW18" i="17"/>
  <c r="DW50" i="17"/>
  <c r="DW72" i="17"/>
  <c r="DW25" i="17"/>
  <c r="DW59" i="17"/>
  <c r="DW36" i="17"/>
  <c r="DW52" i="17"/>
  <c r="DW85" i="17"/>
  <c r="DW73" i="17"/>
  <c r="DW80" i="17"/>
  <c r="DW70" i="17"/>
  <c r="DW86" i="17"/>
  <c r="DW47" i="17"/>
  <c r="DW64" i="17"/>
  <c r="DW19" i="17"/>
  <c r="DW66" i="17"/>
  <c r="DW35" i="17"/>
  <c r="DW29" i="17"/>
  <c r="DW77" i="17"/>
  <c r="DW14" i="17"/>
  <c r="DW30" i="17"/>
  <c r="DW46" i="17"/>
  <c r="DM4" i="17"/>
  <c r="DW83" i="17"/>
  <c r="DW8" i="17"/>
  <c r="DW55" i="17"/>
  <c r="DW49" i="17"/>
  <c r="DW44" i="17"/>
  <c r="DW31" i="17"/>
  <c r="DW79" i="17"/>
  <c r="DW41" i="17"/>
  <c r="DW81" i="17"/>
  <c r="DW42" i="17"/>
  <c r="DW60" i="17"/>
  <c r="DW76" i="17"/>
  <c r="DW40" i="17"/>
  <c r="DW43" i="17"/>
  <c r="DW58" i="17"/>
  <c r="DW10" i="17"/>
  <c r="DW37" i="17"/>
  <c r="DW53" i="17"/>
  <c r="DW22" i="17"/>
  <c r="DW38" i="17"/>
  <c r="DW54" i="17"/>
  <c r="AH1" i="17"/>
  <c r="CL1" i="17"/>
  <c r="CM1" i="17"/>
  <c r="BQ1" i="17"/>
  <c r="CA1" i="17"/>
  <c r="BU1" i="17" s="1"/>
  <c r="N24" i="19" s="1"/>
  <c r="BP1" i="17"/>
  <c r="BF1" i="17"/>
  <c r="BE1" i="17"/>
  <c r="M1" i="17"/>
  <c r="AT1" i="17"/>
  <c r="AI1" i="17"/>
  <c r="W1" i="17"/>
  <c r="X1" i="17"/>
  <c r="F1" i="17" l="1"/>
  <c r="F35" i="19" s="1"/>
  <c r="H35" i="19" s="1"/>
  <c r="AM1" i="17"/>
  <c r="K41" i="16"/>
  <c r="AB1" i="17"/>
  <c r="F15" i="19" s="1"/>
  <c r="H15" i="19" s="1"/>
  <c r="BV1" i="17"/>
  <c r="V24" i="16"/>
  <c r="CF1" i="17"/>
  <c r="N34" i="19" s="1"/>
  <c r="AY1" i="17"/>
  <c r="N4" i="19" s="1"/>
  <c r="BJ1" i="17"/>
  <c r="N14" i="19" s="1"/>
  <c r="G1" i="17"/>
  <c r="Q1" i="17"/>
  <c r="F4" i="19" s="1"/>
  <c r="H4" i="19" s="1"/>
  <c r="AN1" i="17" l="1"/>
  <c r="F25" i="19"/>
  <c r="H25" i="19" s="1"/>
  <c r="AC1" i="17"/>
  <c r="D21" i="19"/>
  <c r="R1" i="17"/>
  <c r="BK1" i="17"/>
  <c r="V14" i="16"/>
  <c r="AZ1" i="17"/>
  <c r="V4" i="16"/>
  <c r="CG1" i="17"/>
  <c r="V34" i="16"/>
  <c r="D21" i="16"/>
  <c r="P21" i="16"/>
  <c r="K6" i="16"/>
</calcChain>
</file>

<file path=xl/sharedStrings.xml><?xml version="1.0" encoding="utf-8"?>
<sst xmlns="http://schemas.openxmlformats.org/spreadsheetml/2006/main" count="1568" uniqueCount="232">
  <si>
    <t>ETAPAS DE IMPLEMENTACIÓN DEL CUADRO DE MANDO INTEGRAL (BSC)</t>
  </si>
  <si>
    <t>Línea de Tiempo Formulación PEI 23-26​</t>
  </si>
  <si>
    <t>Análisis de la gestión institucional​</t>
  </si>
  <si>
    <t>Analisis interno y externo</t>
  </si>
  <si>
    <t>Análisis de contexto estratégico (Internacional-Nacional)​</t>
  </si>
  <si>
    <t xml:space="preserve"> Elaboración propuesta inicial PEI 23-26 (OAP)​</t>
  </si>
  <si>
    <t>Aprobación ajustes por parte de DG y documentación​</t>
  </si>
  <si>
    <t>Aprobación por parte de Consejo Directivo Acuerdo No 05​</t>
  </si>
  <si>
    <t>Socialización nueva plataforma estratégica y articulación de  la gestión del Invima con la nueva PEI 23-26 ​</t>
  </si>
  <si>
    <t>Elaboración de tablero de control</t>
  </si>
  <si>
    <t>Elaboración de mapa estrategico</t>
  </si>
  <si>
    <t>MAPA ESTRATÉGICO</t>
  </si>
  <si>
    <t>Perspectiva</t>
  </si>
  <si>
    <t>Ejecución Vigencia 2023</t>
  </si>
  <si>
    <t>Ejecución Acumulada 2023-2026</t>
  </si>
  <si>
    <t>Objetivos Estratégicos</t>
  </si>
  <si>
    <t>Clientes</t>
  </si>
  <si>
    <t>1.</t>
  </si>
  <si>
    <t>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</si>
  <si>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>2.</t>
  </si>
  <si>
    <t>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</si>
  <si>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Finanicera</t>
  </si>
  <si>
    <t>3.</t>
  </si>
  <si>
    <t>Fomentar la integración regional sanitaria con el fin de optimizar  las capacidades de la entidad para contribuir con la transformación productiva del país</t>
  </si>
  <si>
    <t>Procesos</t>
  </si>
  <si>
    <t>4.</t>
  </si>
  <si>
    <t>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</si>
  <si>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Aprendizaje y Desarrollo</t>
  </si>
  <si>
    <t>OBJETIVOS ESTRATÉGICOS</t>
  </si>
  <si>
    <t>RESULTADO ACUMULADO INDICADORES DE GESTIÓN</t>
  </si>
  <si>
    <t>Cliente</t>
  </si>
  <si>
    <t>Financiera</t>
  </si>
  <si>
    <t>OBJETIVO ESTRATEGICO</t>
  </si>
  <si>
    <t>NIVEL DEL INDICADOR</t>
  </si>
  <si>
    <t>PERSPECTIVA</t>
  </si>
  <si>
    <t>NOMBRE</t>
  </si>
  <si>
    <t>FORMULA</t>
  </si>
  <si>
    <t>OBJETIVO</t>
  </si>
  <si>
    <t>PERIODICIDAD</t>
  </si>
  <si>
    <t>FUENTE</t>
  </si>
  <si>
    <t>RESPONSABLE</t>
  </si>
  <si>
    <t>Peso</t>
  </si>
  <si>
    <t>Peso Objetivo</t>
  </si>
  <si>
    <t>Vigencia</t>
  </si>
  <si>
    <t>Meta</t>
  </si>
  <si>
    <t>Numerador</t>
  </si>
  <si>
    <t>Denominador</t>
  </si>
  <si>
    <t>Resultado</t>
  </si>
  <si>
    <t>OBSERVACIONES</t>
  </si>
  <si>
    <t>Operativo</t>
  </si>
  <si>
    <t>Cumplimiento tiempo estándar de capacitación</t>
  </si>
  <si>
    <t>Número de personas capacitadas con el estándar de tiempo de capacitación/Número 
de personas de planta</t>
  </si>
  <si>
    <t xml:space="preserve">Determinar el número de personas capacitadas con el tiempo estándar definido
</t>
  </si>
  <si>
    <t>Trimestral</t>
  </si>
  <si>
    <t>Secretaria General</t>
  </si>
  <si>
    <t>Estratégico</t>
  </si>
  <si>
    <t>Fortalecimiento de los porcesos en el marco de la cooperación</t>
  </si>
  <si>
    <t>Numero de acciones de mejora implementados/Numero de comisiones de cooperación internacionales realizadas</t>
  </si>
  <si>
    <t>Determinar las acciones de mejora implementadas en el Instituto producto de las comisiones de cooperación internacional realizadas</t>
  </si>
  <si>
    <t>Semestral</t>
  </si>
  <si>
    <t>Oficina de Asuntos Internacionales</t>
  </si>
  <si>
    <t xml:space="preserve">Cubrimiento de planta de personal </t>
  </si>
  <si>
    <r>
      <t xml:space="preserve">Numero de personas nombradas/No de personas autorizadas </t>
    </r>
    <r>
      <rPr>
        <sz val="10"/>
        <color rgb="FFFF0000"/>
        <rFont val="Arial"/>
        <family val="2"/>
      </rPr>
      <t>con presupuesto aprobado</t>
    </r>
  </si>
  <si>
    <t>Determinar el Porcentaje de personas nombradas en la entidad de acuerdo con la planta autorizada</t>
  </si>
  <si>
    <t>Grupo de Talento Humano</t>
  </si>
  <si>
    <t xml:space="preserve">Rotación de personal </t>
  </si>
  <si>
    <t>Número de funcionarios de carrera y provisionales desvinculados / Número total de de  funcionarios de carrera y provisionales que conforman la planta de la entidad ) X 100</t>
  </si>
  <si>
    <t xml:space="preserve">Determinar el nivel de rotación de personal de carrera y provisional </t>
  </si>
  <si>
    <t>Automatización de trámites y servicios</t>
  </si>
  <si>
    <t># de trámites y servicios digitalizados y en producción/# de trámites y servicios priorizados para automatización.</t>
  </si>
  <si>
    <t>Determinar el % de trámites y servicios automatizados y en producción en el periodo.</t>
  </si>
  <si>
    <t>Anual</t>
  </si>
  <si>
    <t>Oficina de Tecnologias de la Información</t>
  </si>
  <si>
    <t>Táctico</t>
  </si>
  <si>
    <t xml:space="preserve">Oportunidad en las respuestas de denuncias </t>
  </si>
  <si>
    <r>
      <t xml:space="preserve"># de denuncias atendidas dentro de los tiempos establecidos/#total de denuncias recibidas </t>
    </r>
    <r>
      <rPr>
        <sz val="10"/>
        <color rgb="FFFF0000"/>
        <rFont val="Arial"/>
        <family val="2"/>
      </rPr>
      <t>(Aclarar a qué tipo de denuncias)</t>
    </r>
  </si>
  <si>
    <t>Determinar el % de denuncias atendidas dentro de los tiempos establecidos</t>
  </si>
  <si>
    <t>Grupo de gestión de mejoramiento organizacional</t>
  </si>
  <si>
    <t>Oportunidad en la atención de PQRS</t>
  </si>
  <si>
    <t>Numero de PQRS atendidas oportunamente/ Numero de PQRS recibidas</t>
  </si>
  <si>
    <t>Determinar el % de PQR atendidos oportunamente</t>
  </si>
  <si>
    <t xml:space="preserve">Oprtunidad en trámites resueltos </t>
  </si>
  <si>
    <r>
      <t xml:space="preserve"># de trámites </t>
    </r>
    <r>
      <rPr>
        <sz val="10"/>
        <color rgb="FF00B0F0"/>
        <rFont val="Arial"/>
        <family val="2"/>
      </rPr>
      <t>(por código de tarifas)</t>
    </r>
    <r>
      <rPr>
        <sz val="10"/>
        <color theme="1"/>
        <rFont val="Arial"/>
        <family val="2"/>
      </rPr>
      <t xml:space="preserve">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>)/# total de trámites (por código de tarifas) recibidos</t>
    </r>
    <r>
      <rPr>
        <sz val="10"/>
        <color rgb="FFFF0000"/>
        <rFont val="Arial"/>
        <family val="2"/>
      </rPr>
      <t xml:space="preserve"> (Crear indicador multiserie)</t>
    </r>
  </si>
  <si>
    <t xml:space="preserve">Determinar Porcentaje de trámites resueltos dentro los tiempos establecidos. </t>
  </si>
  <si>
    <t>Oficina Asesora de Planeación</t>
  </si>
  <si>
    <t>Satisfacción usuarios externos</t>
  </si>
  <si>
    <t>%  de satisfacción de usuarios</t>
  </si>
  <si>
    <t>Determinar el porcentaje de satisfacción de los usuarios del Invima referente a: Calidad del servicio, Resolución de inquietudes, Tiempos de respuesta y satisfacción en general.</t>
  </si>
  <si>
    <t>Ejecución presupuestal de funcionamiento</t>
  </si>
  <si>
    <t>Recursos de funcionamiento obligados en la vigencia/ Recursos de funcionamiento asignados en la vigencia.</t>
  </si>
  <si>
    <t>Realizar seguimiento al desempeño en la ejecución financiera de los recursos de funcionamiento para cada trimestre de la vigencia.</t>
  </si>
  <si>
    <t>SIIF Nación</t>
  </si>
  <si>
    <t>Ejecución presupuestal de inversión</t>
  </si>
  <si>
    <t>Recursos de inversión obligados en la vigencia/ Recursos de inversión asignados en la vigencia.</t>
  </si>
  <si>
    <t>Realizar seguimiento al desempeño en la ejecución financiera de los recursos de inversión para cada trimestre de la vigencia.</t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</si>
  <si>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persuasivo y/o coactivo</t>
    </r>
  </si>
  <si>
    <t>Dinero recaudado  por la gestión de la Oficina Asesora Jurídica en el marco del control sanitario</t>
  </si>
  <si>
    <t>Recuperar el monto establecido en sanciones pecuniarias a favor del instituto resultado de procesos sancionatorios, disciplinarios y judiciales.</t>
  </si>
  <si>
    <t>Oficina Asesora Juridica</t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</si>
  <si>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de tarifas de los servicios prestados por la entidad.</t>
    </r>
  </si>
  <si>
    <t>Dinero recaudado por cobro de tarifas de los servicios prestados por la entidad.</t>
  </si>
  <si>
    <t>Realizar seguimiento a la informacion de los ingresos por tarifas con el fin de revisar que las proyecciones de ingresos se cumplan oportunamente</t>
  </si>
  <si>
    <t>Medición de gestión institucional  MIPG-FURAG</t>
  </si>
  <si>
    <t>Calificación del periodo actual - Calificación del periodo anterior</t>
  </si>
  <si>
    <t>Determinar el nivel de mejoramiento en la calificación del FURAG</t>
  </si>
  <si>
    <t>Cobertura de la IVC</t>
  </si>
  <si>
    <r>
      <t xml:space="preserve"># de establecimientos vigilados/# de establecimientos incluidos en el censo
</t>
    </r>
    <r>
      <rPr>
        <sz val="10"/>
        <color rgb="FFFF0000"/>
        <rFont val="Arial"/>
        <family val="2"/>
      </rPr>
      <t>por Disciplina</t>
    </r>
    <r>
      <rPr>
        <sz val="10"/>
        <rFont val="Arial"/>
        <family val="2"/>
      </rPr>
      <t xml:space="preserve">
</t>
    </r>
  </si>
  <si>
    <t>Establecer la cobertura de la IVC de los establecimientos competencia del Invima</t>
  </si>
  <si>
    <t>Cumplimiento del Plan Anual de Adquisiciones</t>
  </si>
  <si>
    <t>Número de contratos que se suscribieron en el trimestre/número total de procesos que se programaron para suscribir en el trimestre.</t>
  </si>
  <si>
    <t>Establecer el % de contratos suscritos dentro de los tiempos inicialmente establecidos en el trimestre.</t>
  </si>
  <si>
    <t>Grupo de gestión contractual</t>
  </si>
  <si>
    <t>Cumplimiento estándares sanitarios</t>
  </si>
  <si>
    <t># de establecimientos que cumplen con los estándares sanitarios / # total de establecimientos vigilados Visitados</t>
  </si>
  <si>
    <t>Establecer elcumplimiento de los estándares sanitarios de los establecimientos vigilados por el Invima</t>
  </si>
  <si>
    <t>Disponibilidad de los sistemas de información</t>
  </si>
  <si>
    <t>Tiempo de operación de los servidores/Tiempo de operación programado</t>
  </si>
  <si>
    <t>Determinar el tiempo de operación de los servidores del Instituto</t>
  </si>
  <si>
    <t>Ejecución física de inversión</t>
  </si>
  <si>
    <t>% de ejecución física de los proyectos para la vigencia.</t>
  </si>
  <si>
    <t>Determinar el % de cumplimiento de las actividades establecidas en los proyectos de inversión para cada trimestre de la vigencia</t>
  </si>
  <si>
    <t>PIIP</t>
  </si>
  <si>
    <r>
      <t>Cumplimiento de los</t>
    </r>
    <r>
      <rPr>
        <b/>
        <sz val="10"/>
        <color theme="1"/>
        <rFont val="Arial"/>
        <family val="2"/>
      </rPr>
      <t xml:space="preserve"> proyectos</t>
    </r>
    <r>
      <rPr>
        <sz val="10"/>
        <color theme="1"/>
        <rFont val="Arial"/>
        <family val="2"/>
      </rPr>
      <t xml:space="preserve"> dentro de los programas institucionales</t>
    </r>
  </si>
  <si>
    <t>número de proyectos del programa que finalizaron la vigencia en estado bueno/número total de proyectos del programa</t>
  </si>
  <si>
    <t>Determinar el desempeño de los programas mediante el cumplimiento de las actividades de los proyectos asociados a cada uno de ellos.</t>
  </si>
  <si>
    <t>Ejecución física programas institucionales (Proyectos)</t>
  </si>
  <si>
    <t>Porcentaje de ejecución física y de gestión del programa para la vigencia.</t>
  </si>
  <si>
    <t>Determinar el Porcentaje de cumplimiento de las actividades establecidas en  los proyectos institucionales asociados a los programas para cada trimestre de la vigencia</t>
  </si>
  <si>
    <r>
      <t xml:space="preserve">Cumplimiento del </t>
    </r>
    <r>
      <rPr>
        <b/>
        <sz val="10"/>
        <color theme="1"/>
        <rFont val="Arial"/>
        <family val="2"/>
      </rPr>
      <t>POA</t>
    </r>
    <r>
      <rPr>
        <sz val="10"/>
        <color theme="1"/>
        <rFont val="Arial"/>
        <family val="2"/>
      </rPr>
      <t xml:space="preserve"> dentro de los programas institucionales</t>
    </r>
  </si>
  <si>
    <t>Porcentaje de ejeución fisica y de gestión del POA dentro de los programas en la vigencia</t>
  </si>
  <si>
    <t>Determinar el Porcentaje de cumplimiento de las acciones establecidas en el POA asociados a los programas para cada trimestre de la vigencia</t>
  </si>
  <si>
    <t xml:space="preserve">Efectividad de los Controles de seguridad de información </t>
  </si>
  <si>
    <r>
      <t xml:space="preserve">Numero de controles de seguridad de incidentes efectivos
</t>
    </r>
    <r>
      <rPr>
        <sz val="10"/>
        <color rgb="FFFF0000"/>
        <rFont val="Arial"/>
        <family val="2"/>
      </rPr>
      <t xml:space="preserve">
EFECTIVIDAD EN LOS CONTROLES DE SEGURIDDA INCIDENTES</t>
    </r>
  </si>
  <si>
    <t>Determinar los nuevos controles de seguirdad implementados en el Instituto</t>
  </si>
  <si>
    <t>Mercados abiertos</t>
  </si>
  <si>
    <t># de mercados abiertos/# mercados proyectados</t>
  </si>
  <si>
    <t xml:space="preserve">Determinar el porcentaje de mercados de alimentos de origen animal abiertos </t>
  </si>
  <si>
    <t>Numero de personas nombradas/No de personas autorizadas</t>
  </si>
  <si>
    <t>Mensual</t>
  </si>
  <si>
    <t># de denuncias atendidas dentro de los tiempos establecidos/#total de denuncias recibidas</t>
  </si>
  <si>
    <r>
      <t xml:space="preserve"># de trámites (por código de tarifas)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 xml:space="preserve">)/# total de trámites (por código de tarifas) recibidos </t>
    </r>
  </si>
  <si>
    <t>TABLERO DE CONTROL</t>
  </si>
  <si>
    <t>LÍNEA BASE 2022</t>
  </si>
  <si>
    <t>META 2023-2026</t>
  </si>
  <si>
    <t>EJECUCIÓN 2023-2026</t>
  </si>
  <si>
    <t>META 2023</t>
  </si>
  <si>
    <t>EJECUCIÓN 2023</t>
  </si>
  <si>
    <t>META 2024</t>
  </si>
  <si>
    <t>EJECUCIÓN 2024</t>
  </si>
  <si>
    <t>META 2025</t>
  </si>
  <si>
    <t>EJECUCIÓN 2025</t>
  </si>
  <si>
    <t>META 2026</t>
  </si>
  <si>
    <t>EJECUCIÓN 2026</t>
  </si>
  <si>
    <t>TIEMPO DE IMPLEMENTACIÓN</t>
  </si>
  <si>
    <t xml:space="preserve">2
</t>
  </si>
  <si>
    <t>ESTRATEGICO</t>
  </si>
  <si>
    <t>FINANCIERA</t>
  </si>
  <si>
    <t>Realizar seguimiento al desempeño en la ejecución financiera de los recursos de inversión para cada trimestre de la vigencia. 
Se reportará los estados de CDP,RP y PAGOS</t>
  </si>
  <si>
    <t>PROCESOS</t>
  </si>
  <si>
    <t>Porcentaje de ejecución física de los proyectos de inversión para la vigencia.</t>
  </si>
  <si>
    <t>Determinar el Porcentaje de cumplimiento de las actividades establecidas en los proyectos de inversión para cada trimestre de la vigencia</t>
  </si>
  <si>
    <t>Realizar seguimiento al desempeño en la ejecución financiera de los recursos de funcionamiento para cada trimestre de la vigencia.
Se reportará los estados de CDP,RP y PAGOS</t>
  </si>
  <si>
    <t xml:space="preserve">1
</t>
  </si>
  <si>
    <t>Establecer la cobertira de la IVC de los establecimientos competencia del Invima</t>
  </si>
  <si>
    <t>Segundo trimestre 2024</t>
  </si>
  <si>
    <t>Recaudo efectivo por cobro persuasivo y/o coactivo</t>
  </si>
  <si>
    <t>Recaudo efectivo por cobro de tarifas de los servicios prestados por la entidad.</t>
  </si>
  <si>
    <t xml:space="preserve">4
</t>
  </si>
  <si>
    <t>CLIENTES</t>
  </si>
  <si>
    <t># de trámites y servicios automatizados y en producción/# de trámites y servicios priorizados para automatización.</t>
  </si>
  <si>
    <t>Determinar el Porcentaje de trámites y servicios automatizados y en producción en el periodo.</t>
  </si>
  <si>
    <t>Segunto trimestre 2024</t>
  </si>
  <si>
    <t xml:space="preserve">3
</t>
  </si>
  <si>
    <t>Mercados Abiertos</t>
  </si>
  <si>
    <t>Porcentaje de satisfacción de usuarios</t>
  </si>
  <si>
    <t>APRENDIZAJE Y DESARROLLO</t>
  </si>
  <si>
    <t>TACTICO</t>
  </si>
  <si>
    <t>Establecer el Porcentaje de contratos suscritos dentro de los tiempos inicialmente establecidos en el trimestre.</t>
  </si>
  <si>
    <t>Determinar el Porcentaje de denuncias atendidas dentro de los tiempos establecidos</t>
  </si>
  <si>
    <t>Determinar el Porcentaje de PQR atendidos oportunamente</t>
  </si>
  <si>
    <t>OPERATIVO</t>
  </si>
  <si>
    <t>Informativo</t>
  </si>
  <si>
    <t>Cumplimiento de los estandares de categorización de los proyectos dentro de los programas institucionales</t>
  </si>
  <si>
    <t>número de proyectos del programa que finalizaron la vigencia en estado tolerable/número total de proyectos del programa</t>
  </si>
  <si>
    <t>número de proyectos del programa que finalizaron la vigencia en estado crítico /número total de proyectos del programa</t>
  </si>
  <si>
    <t>quitar</t>
  </si>
  <si>
    <t>Pasar a SIG</t>
  </si>
  <si>
    <t>Gestión de demandas y procesos</t>
  </si>
  <si>
    <t>Numero de procesos y demandas a favor de la entidad/Numero de procesos y demandas recibidos por la entidad</t>
  </si>
  <si>
    <t>Determinar el Porcentaje de éxito a favor de la entidad en la gesti[on de demandas y procesos</t>
  </si>
  <si>
    <t>Gestión de hallazgos administrativos de la contraloria</t>
  </si>
  <si>
    <t>Número de hallazgos administrativos cerrados eficazmente/Numero de hallazgos administrativos emitidos por la contraloria</t>
  </si>
  <si>
    <t>Determinar la gestión de la entidad frente a los hallazgos administrativos emitidos por la Contraloria</t>
  </si>
  <si>
    <t>Oficina de Control Interno</t>
  </si>
  <si>
    <t>Gestión de hallazgos fiscales de la contraloria</t>
  </si>
  <si>
    <t>Número de hallazgos fiscales cerrados eficazmente/Numero de hallazgos fiscales emitidos por la contraloria</t>
  </si>
  <si>
    <t>Determinar la gestión de la entidad frente a los hallazgos fiscales emitidos por la Contraloria</t>
  </si>
  <si>
    <t>% objetivo</t>
  </si>
  <si>
    <t>DESCRIPCIÓN</t>
  </si>
  <si>
    <t>Los directivos de la empresa identifi can aquellosprocesos más críticos que infl uyen en la consecución de los objetivos de los accionistas yclientes. De esta manera, los objetivos e indicadores derivan en estrategias que buscansatisfacer las expectativas del accionista y del cliente seleccionado. Entre los diversosindicadores de esta perspectiva se encuentran: gestión de la marca, nuevos productos yservicios, liderazgo de aprovisionamiento, servicio posventa, etc.</t>
  </si>
  <si>
    <t>CLIENTE</t>
  </si>
  <si>
    <t>Permite a las empresas equiparar los indicadores clave de susclientes (satisfacción, retención, adquisición y rentabilidad) con los segmentos de clientes ymercado donde opera la empresa. Asimismo, permite identifi car y medir las propuestas devalor para el cliente. Los indicadores centrales incluyen la cuota de mercado, el incrementode clientes, la satisfacción y la rentabilidad de clientes.</t>
  </si>
  <si>
    <t>Desarrolla objetivos e indicadores queimpulsan el aprendizaje y el crecimiento de la organización y de sus empleados. Los objetivosde esta perspectiva buscan proporcionar la infraestructura necesaria para alcanzar losobjetivos en las tres perspectivas anteriores. Los indicadores clave de esta perspectiva son laretención del empleado y su productividad, las cuales dependen de su satisfacción en laempresa; para lograr esto, las empresas despliegan estrategias para mejorar el clima laboral,elevar las competencias del personal y desarrollar la infraestructura tecnológica necesaria.</t>
  </si>
  <si>
    <t>FINANCIERO</t>
  </si>
  <si>
    <t>Las medidas de actuación fi nanciera indican si laimplementación de la estrategia en una empresa está contribuyendo a su mejora medianteobjetivos, indicadores y acciones estratégicas. Son tres los temas estratégicos en laperspectiva fi nanciera: el crecimiento y diversifi cación de los ingresos, la reducción decostos/mejoras de la productividad y la utilización de los activos/estrategia de inversión. Losobjetivos e indicadores están relacionados con la rentabilidad de la empresa, el retorno sobrela inversión, el retorno sobre los activos, entre otros.</t>
  </si>
  <si>
    <t>PORCENTAJE PESO TABLERO</t>
  </si>
  <si>
    <t>NIVEL</t>
  </si>
  <si>
    <t>INDICADORES POR OBJETIVO</t>
  </si>
  <si>
    <t>OBJETIVO 1</t>
  </si>
  <si>
    <t>Total</t>
  </si>
  <si>
    <t>OBJETIVO 2</t>
  </si>
  <si>
    <t>OBJETIVO 3</t>
  </si>
  <si>
    <t>OBJETIVO 4</t>
  </si>
  <si>
    <t>Total Indicadores</t>
  </si>
  <si>
    <t>Promedio de Meta</t>
  </si>
  <si>
    <t>Promedio de Resultado</t>
  </si>
  <si>
    <t>Promedio de Peso</t>
  </si>
  <si>
    <t>Promedio de Peso Objetivo</t>
  </si>
  <si>
    <t>Comprobación</t>
  </si>
  <si>
    <t>Ponderado Resultado</t>
  </si>
  <si>
    <t>Ponderado Meta</t>
  </si>
  <si>
    <t>Suma de Meta</t>
  </si>
  <si>
    <t>Suma de Resultado</t>
  </si>
  <si>
    <t>Suma de Peso</t>
  </si>
  <si>
    <t>Suma de Peso Objetivo</t>
  </si>
  <si>
    <t>Cumplimiento de los proyectos dentro de los programas institucionales</t>
  </si>
  <si>
    <t>Cumplimiento del POA dentro de los programas institucionales</t>
  </si>
  <si>
    <t>Ingreso efectivo por cobro persuasivo y/o coactivo</t>
  </si>
  <si>
    <t>Ingreso efectivo por cobro de tarifas de los servicios prestados por la entidad.</t>
  </si>
  <si>
    <t>Row Labels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</si>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</sst>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.00;[Red]\-&quot;$&quot;\ #,##0.00"/>
    <numFmt numFmtId="165" formatCode="0.0%"/>
    <numFmt numFmtId="166" formatCode="#,##0.0"/>
    <numFmt numFmtId="167" formatCode="0.0"/>
    <numFmt numFmtId="168" formatCode="#,##0;[Red]#,##0"/>
  </numFmts>
  <fonts count="33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 Narrow"/>
      <family val="2"/>
    </font>
    <font>
      <b/>
      <sz val="14"/>
      <color theme="1"/>
      <name val="Arial Black"/>
      <family val="2"/>
    </font>
    <font>
      <sz val="12"/>
      <color theme="6" tint="-0.249977111117893"/>
      <name val="Arial Black"/>
      <family val="2"/>
    </font>
    <font>
      <sz val="12"/>
      <color theme="7" tint="-0.249977111117893"/>
      <name val="Arial Black"/>
      <family val="2"/>
    </font>
    <font>
      <sz val="12"/>
      <color theme="8" tint="-0.249977111117893"/>
      <name val="Arial Black"/>
      <family val="2"/>
    </font>
    <font>
      <sz val="12"/>
      <color theme="3" tint="-0.499984740745262"/>
      <name val="Arial Black"/>
      <family val="2"/>
    </font>
    <font>
      <sz val="18"/>
      <color theme="1"/>
      <name val="Arial Black"/>
      <family val="2"/>
    </font>
    <font>
      <sz val="14"/>
      <color theme="1"/>
      <name val="Arial Black"/>
      <family val="2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b/>
      <sz val="16"/>
      <color theme="1"/>
      <name val="Arial Black"/>
      <family val="2"/>
    </font>
    <font>
      <b/>
      <sz val="10"/>
      <color theme="1"/>
      <name val="Arial"/>
      <family val="2"/>
    </font>
    <font>
      <b/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 Narrow"/>
      <family val="2"/>
    </font>
    <font>
      <sz val="9"/>
      <name val="Arial"/>
      <family val="2"/>
    </font>
    <font>
      <sz val="11"/>
      <color theme="1"/>
      <name val="Arial Narrow"/>
      <family val="2"/>
    </font>
    <font>
      <b/>
      <sz val="16"/>
      <color rgb="FF264A45"/>
      <name val="Arial Narrow"/>
      <family val="2"/>
    </font>
    <font>
      <sz val="10"/>
      <color rgb="FF00B0F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3FCFD"/>
        <bgColor indexed="64"/>
      </patternFill>
    </fill>
    <fill>
      <patternFill patternType="solid">
        <fgColor rgb="FFF2FAF0"/>
        <bgColor indexed="64"/>
      </patternFill>
    </fill>
    <fill>
      <patternFill patternType="solid">
        <fgColor rgb="FFF1F9FD"/>
        <bgColor indexed="64"/>
      </patternFill>
    </fill>
    <fill>
      <patternFill patternType="solid">
        <fgColor rgb="FFECFEF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98">
    <xf numFmtId="0" fontId="0" fillId="0" borderId="0" xfId="0"/>
    <xf numFmtId="0" fontId="0" fillId="2" borderId="0" xfId="0" applyFill="1"/>
    <xf numFmtId="9" fontId="0" fillId="0" borderId="0" xfId="3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pivotButton="1"/>
    <xf numFmtId="9" fontId="4" fillId="0" borderId="1" xfId="0" applyNumberFormat="1" applyFont="1" applyBorder="1" applyAlignment="1">
      <alignment vertical="center"/>
    </xf>
    <xf numFmtId="9" fontId="4" fillId="0" borderId="1" xfId="0" applyNumberFormat="1" applyFont="1" applyBorder="1" applyAlignment="1">
      <alignment vertical="center" wrapText="1"/>
    </xf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0" borderId="0" xfId="0" applyNumberFormat="1"/>
    <xf numFmtId="0" fontId="10" fillId="2" borderId="0" xfId="0" applyFont="1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7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9" fontId="13" fillId="2" borderId="0" xfId="0" applyNumberFormat="1" applyFont="1" applyFill="1"/>
    <xf numFmtId="0" fontId="19" fillId="2" borderId="0" xfId="0" applyFont="1" applyFill="1"/>
    <xf numFmtId="9" fontId="18" fillId="2" borderId="0" xfId="0" applyNumberFormat="1" applyFont="1" applyFill="1" applyAlignment="1">
      <alignment vertical="center"/>
    </xf>
    <xf numFmtId="0" fontId="18" fillId="2" borderId="0" xfId="0" applyFont="1" applyFill="1"/>
    <xf numFmtId="0" fontId="22" fillId="0" borderId="2" xfId="0" applyFont="1" applyBorder="1" applyAlignment="1">
      <alignment horizontal="center" vertical="center"/>
    </xf>
    <xf numFmtId="9" fontId="4" fillId="0" borderId="1" xfId="3" applyFont="1" applyBorder="1" applyAlignment="1">
      <alignment vertical="center"/>
    </xf>
    <xf numFmtId="0" fontId="0" fillId="0" borderId="1" xfId="0" applyBorder="1"/>
    <xf numFmtId="0" fontId="24" fillId="0" borderId="0" xfId="4" applyFont="1"/>
    <xf numFmtId="0" fontId="21" fillId="10" borderId="0" xfId="4" applyFont="1" applyFill="1" applyAlignment="1">
      <alignment horizontal="center" vertical="center" wrapText="1"/>
    </xf>
    <xf numFmtId="0" fontId="21" fillId="10" borderId="1" xfId="4" applyFont="1" applyFill="1" applyBorder="1" applyAlignment="1">
      <alignment horizontal="center" vertical="center" wrapText="1"/>
    </xf>
    <xf numFmtId="0" fontId="21" fillId="10" borderId="1" xfId="4" applyFont="1" applyFill="1" applyBorder="1" applyAlignment="1">
      <alignment horizontal="center" vertical="center"/>
    </xf>
    <xf numFmtId="0" fontId="21" fillId="11" borderId="1" xfId="4" applyFont="1" applyFill="1" applyBorder="1" applyAlignment="1">
      <alignment horizontal="center" vertical="center"/>
    </xf>
    <xf numFmtId="0" fontId="21" fillId="12" borderId="1" xfId="4" applyFont="1" applyFill="1" applyBorder="1" applyAlignment="1">
      <alignment horizontal="center" vertical="center"/>
    </xf>
    <xf numFmtId="0" fontId="21" fillId="12" borderId="1" xfId="4" applyFont="1" applyFill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/>
    </xf>
    <xf numFmtId="0" fontId="24" fillId="0" borderId="4" xfId="4" applyFont="1" applyBorder="1" applyAlignment="1">
      <alignment vertical="center"/>
    </xf>
    <xf numFmtId="0" fontId="24" fillId="0" borderId="4" xfId="4" applyFont="1" applyBorder="1" applyAlignment="1">
      <alignment vertical="center" wrapText="1"/>
    </xf>
    <xf numFmtId="0" fontId="24" fillId="0" borderId="1" xfId="4" applyFont="1" applyBorder="1" applyAlignment="1">
      <alignment vertical="center"/>
    </xf>
    <xf numFmtId="0" fontId="24" fillId="13" borderId="1" xfId="4" applyFont="1" applyFill="1" applyBorder="1" applyAlignment="1">
      <alignment vertical="center"/>
    </xf>
    <xf numFmtId="0" fontId="24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vertical="center" wrapText="1"/>
    </xf>
    <xf numFmtId="0" fontId="24" fillId="0" borderId="2" xfId="4" applyFont="1" applyBorder="1" applyAlignment="1">
      <alignment horizontal="center" vertical="center" wrapText="1"/>
    </xf>
    <xf numFmtId="0" fontId="3" fillId="0" borderId="1" xfId="4" applyFont="1" applyBorder="1" applyAlignment="1">
      <alignment vertical="center" wrapText="1"/>
    </xf>
    <xf numFmtId="0" fontId="24" fillId="14" borderId="1" xfId="4" applyFont="1" applyFill="1" applyBorder="1" applyAlignment="1">
      <alignment vertical="center" wrapText="1"/>
    </xf>
    <xf numFmtId="0" fontId="24" fillId="0" borderId="5" xfId="4" applyFont="1" applyBorder="1" applyAlignment="1">
      <alignment vertical="center" wrapText="1"/>
    </xf>
    <xf numFmtId="0" fontId="24" fillId="13" borderId="1" xfId="4" applyFont="1" applyFill="1" applyBorder="1" applyAlignment="1">
      <alignment vertical="center" wrapText="1"/>
    </xf>
    <xf numFmtId="0" fontId="24" fillId="15" borderId="1" xfId="4" applyFont="1" applyFill="1" applyBorder="1" applyAlignment="1">
      <alignment vertical="center" wrapText="1"/>
    </xf>
    <xf numFmtId="0" fontId="24" fillId="0" borderId="3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4" fillId="0" borderId="0" xfId="4" applyFont="1" applyAlignment="1">
      <alignment horizontal="center"/>
    </xf>
    <xf numFmtId="0" fontId="2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wrapText="1" indent="1"/>
    </xf>
    <xf numFmtId="0" fontId="25" fillId="16" borderId="1" xfId="0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5" fillId="16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3" fillId="0" borderId="1" xfId="4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4" fillId="2" borderId="1" xfId="4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0" fontId="23" fillId="0" borderId="1" xfId="4" applyFont="1" applyBorder="1" applyAlignment="1">
      <alignment vertical="center" wrapText="1"/>
    </xf>
    <xf numFmtId="0" fontId="23" fillId="0" borderId="0" xfId="4" applyFont="1" applyAlignment="1">
      <alignment horizontal="center"/>
    </xf>
    <xf numFmtId="10" fontId="24" fillId="0" borderId="0" xfId="3" applyNumberFormat="1" applyFont="1"/>
    <xf numFmtId="0" fontId="25" fillId="17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 vertical="center" wrapText="1"/>
    </xf>
    <xf numFmtId="0" fontId="24" fillId="2" borderId="1" xfId="4" applyFont="1" applyFill="1" applyBorder="1" applyAlignment="1">
      <alignment vertical="center" wrapText="1"/>
    </xf>
    <xf numFmtId="0" fontId="3" fillId="2" borderId="1" xfId="4" applyFont="1" applyFill="1" applyBorder="1" applyAlignment="1">
      <alignment vertical="center" wrapText="1"/>
    </xf>
    <xf numFmtId="0" fontId="29" fillId="0" borderId="1" xfId="0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10" fillId="0" borderId="0" xfId="4" applyFont="1" applyAlignment="1">
      <alignment vertical="center"/>
    </xf>
    <xf numFmtId="0" fontId="30" fillId="0" borderId="0" xfId="4" applyFont="1"/>
    <xf numFmtId="0" fontId="30" fillId="0" borderId="1" xfId="4" applyFont="1" applyBorder="1" applyAlignment="1">
      <alignment horizontal="center"/>
    </xf>
    <xf numFmtId="0" fontId="24" fillId="18" borderId="4" xfId="4" applyFont="1" applyFill="1" applyBorder="1" applyAlignment="1">
      <alignment vertical="center"/>
    </xf>
    <xf numFmtId="0" fontId="24" fillId="18" borderId="1" xfId="4" applyFont="1" applyFill="1" applyBorder="1" applyAlignment="1">
      <alignment vertical="center" wrapText="1"/>
    </xf>
    <xf numFmtId="0" fontId="24" fillId="18" borderId="1" xfId="4" applyFont="1" applyFill="1" applyBorder="1" applyAlignment="1">
      <alignment vertical="center"/>
    </xf>
    <xf numFmtId="0" fontId="3" fillId="0" borderId="2" xfId="4" applyFont="1" applyBorder="1" applyAlignment="1">
      <alignment vertical="center" wrapText="1"/>
    </xf>
    <xf numFmtId="0" fontId="24" fillId="0" borderId="3" xfId="4" applyFont="1" applyBorder="1" applyAlignment="1">
      <alignment vertical="center" wrapText="1"/>
    </xf>
    <xf numFmtId="0" fontId="24" fillId="0" borderId="2" xfId="4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18" borderId="1" xfId="0" applyFont="1" applyFill="1" applyBorder="1" applyAlignment="1">
      <alignment vertical="center" wrapText="1"/>
    </xf>
    <xf numFmtId="0" fontId="3" fillId="18" borderId="1" xfId="4" applyFont="1" applyFill="1" applyBorder="1" applyAlignment="1">
      <alignment vertical="center" wrapText="1"/>
    </xf>
    <xf numFmtId="164" fontId="0" fillId="0" borderId="0" xfId="0" applyNumberFormat="1"/>
    <xf numFmtId="3" fontId="4" fillId="0" borderId="1" xfId="0" applyNumberFormat="1" applyFont="1" applyBorder="1" applyAlignment="1">
      <alignment vertical="center"/>
    </xf>
    <xf numFmtId="9" fontId="4" fillId="0" borderId="1" xfId="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3" applyFont="1" applyFill="1"/>
    <xf numFmtId="0" fontId="7" fillId="18" borderId="0" xfId="0" applyFont="1" applyFill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9" fontId="7" fillId="18" borderId="1" xfId="3" applyFont="1" applyFill="1" applyBorder="1" applyAlignment="1">
      <alignment horizontal="center" vertical="center"/>
    </xf>
    <xf numFmtId="9" fontId="7" fillId="18" borderId="1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19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vertical="center"/>
    </xf>
    <xf numFmtId="0" fontId="3" fillId="19" borderId="1" xfId="4" applyFont="1" applyFill="1" applyBorder="1" applyAlignment="1">
      <alignment vertical="center" wrapText="1"/>
    </xf>
    <xf numFmtId="0" fontId="24" fillId="19" borderId="1" xfId="4" applyFont="1" applyFill="1" applyBorder="1" applyAlignment="1">
      <alignment vertical="center" wrapText="1"/>
    </xf>
    <xf numFmtId="0" fontId="24" fillId="19" borderId="1" xfId="4" applyFont="1" applyFill="1" applyBorder="1" applyAlignment="1">
      <alignment vertical="center"/>
    </xf>
    <xf numFmtId="0" fontId="24" fillId="19" borderId="5" xfId="4" applyFont="1" applyFill="1" applyBorder="1" applyAlignment="1">
      <alignment vertical="center" wrapText="1"/>
    </xf>
    <xf numFmtId="0" fontId="4" fillId="19" borderId="2" xfId="0" applyFont="1" applyFill="1" applyBorder="1" applyAlignment="1">
      <alignment vertical="center" wrapText="1"/>
    </xf>
    <xf numFmtId="9" fontId="4" fillId="19" borderId="1" xfId="3" applyFont="1" applyFill="1" applyBorder="1" applyAlignment="1">
      <alignment vertical="center"/>
    </xf>
    <xf numFmtId="0" fontId="4" fillId="19" borderId="1" xfId="0" applyFont="1" applyFill="1" applyBorder="1" applyAlignment="1">
      <alignment vertical="center"/>
    </xf>
    <xf numFmtId="9" fontId="4" fillId="19" borderId="1" xfId="0" applyNumberFormat="1" applyFont="1" applyFill="1" applyBorder="1" applyAlignment="1">
      <alignment vertical="center" wrapText="1"/>
    </xf>
    <xf numFmtId="0" fontId="4" fillId="19" borderId="1" xfId="0" applyFont="1" applyFill="1" applyBorder="1" applyAlignment="1">
      <alignment vertical="center" wrapText="1"/>
    </xf>
    <xf numFmtId="0" fontId="0" fillId="19" borderId="1" xfId="0" applyFill="1" applyBorder="1"/>
    <xf numFmtId="0" fontId="4" fillId="19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vertical="center" wrapText="1"/>
    </xf>
    <xf numFmtId="3" fontId="7" fillId="18" borderId="1" xfId="0" applyNumberFormat="1" applyFont="1" applyFill="1" applyBorder="1" applyAlignment="1">
      <alignment horizontal="center" vertical="center"/>
    </xf>
    <xf numFmtId="3" fontId="4" fillId="19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23" fillId="19" borderId="1" xfId="4" applyFont="1" applyFill="1" applyBorder="1" applyAlignment="1">
      <alignment vertical="center"/>
    </xf>
    <xf numFmtId="0" fontId="4" fillId="19" borderId="5" xfId="0" applyFont="1" applyFill="1" applyBorder="1" applyAlignment="1">
      <alignment vertical="center" wrapText="1"/>
    </xf>
    <xf numFmtId="0" fontId="4" fillId="19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4" fillId="19" borderId="2" xfId="0" applyFont="1" applyFill="1" applyBorder="1" applyAlignment="1">
      <alignment horizontal="center" vertical="center"/>
    </xf>
    <xf numFmtId="0" fontId="3" fillId="19" borderId="2" xfId="4" applyFont="1" applyFill="1" applyBorder="1" applyAlignment="1">
      <alignment vertical="center" wrapText="1"/>
    </xf>
    <xf numFmtId="0" fontId="24" fillId="19" borderId="3" xfId="4" applyFont="1" applyFill="1" applyBorder="1" applyAlignment="1">
      <alignment vertical="center" wrapText="1"/>
    </xf>
    <xf numFmtId="0" fontId="24" fillId="19" borderId="2" xfId="4" applyFont="1" applyFill="1" applyBorder="1" applyAlignment="1">
      <alignment vertical="center" wrapText="1"/>
    </xf>
    <xf numFmtId="9" fontId="4" fillId="19" borderId="1" xfId="0" applyNumberFormat="1" applyFont="1" applyFill="1" applyBorder="1" applyAlignment="1">
      <alignment vertical="center"/>
    </xf>
    <xf numFmtId="3" fontId="4" fillId="19" borderId="1" xfId="0" applyNumberFormat="1" applyFont="1" applyFill="1" applyBorder="1" applyAlignment="1">
      <alignment vertical="center"/>
    </xf>
    <xf numFmtId="0" fontId="4" fillId="19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" fontId="0" fillId="0" borderId="0" xfId="3" applyNumberFormat="1" applyFont="1"/>
    <xf numFmtId="165" fontId="0" fillId="0" borderId="0" xfId="3" applyNumberFormat="1" applyFont="1"/>
    <xf numFmtId="166" fontId="4" fillId="0" borderId="1" xfId="0" applyNumberFormat="1" applyFont="1" applyBorder="1" applyAlignment="1">
      <alignment vertical="center"/>
    </xf>
    <xf numFmtId="167" fontId="0" fillId="0" borderId="0" xfId="3" applyNumberFormat="1" applyFont="1"/>
    <xf numFmtId="1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4" fillId="0" borderId="1" xfId="3" applyFont="1" applyBorder="1" applyAlignment="1">
      <alignment vertical="center" wrapText="1"/>
    </xf>
    <xf numFmtId="0" fontId="24" fillId="0" borderId="1" xfId="4" applyFont="1" applyBorder="1" applyAlignment="1">
      <alignment horizontal="left" vertical="center" wrapText="1"/>
    </xf>
    <xf numFmtId="0" fontId="0" fillId="0" borderId="0" xfId="0" applyNumberFormat="1"/>
    <xf numFmtId="0" fontId="24" fillId="20" borderId="1" xfId="4" applyFont="1" applyFill="1" applyBorder="1" applyAlignment="1">
      <alignment vertical="center" wrapText="1"/>
    </xf>
    <xf numFmtId="168" fontId="4" fillId="0" borderId="1" xfId="0" applyNumberFormat="1" applyFont="1" applyBorder="1" applyAlignment="1">
      <alignment vertical="center" wrapText="1"/>
    </xf>
    <xf numFmtId="0" fontId="30" fillId="0" borderId="1" xfId="4" applyFont="1" applyBorder="1" applyAlignment="1">
      <alignment horizontal="left"/>
    </xf>
    <xf numFmtId="0" fontId="10" fillId="0" borderId="1" xfId="4" applyFont="1" applyBorder="1" applyAlignment="1">
      <alignment horizontal="center" vertical="center"/>
    </xf>
    <xf numFmtId="0" fontId="31" fillId="0" borderId="1" xfId="4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9" fontId="16" fillId="2" borderId="0" xfId="0" applyNumberFormat="1" applyFont="1" applyFill="1" applyAlignment="1">
      <alignment vertical="center" wrapText="1"/>
    </xf>
    <xf numFmtId="9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9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9" fontId="13" fillId="2" borderId="0" xfId="0" applyNumberFormat="1" applyFont="1" applyFill="1" applyAlignment="1">
      <alignment horizontal="center"/>
    </xf>
    <xf numFmtId="9" fontId="12" fillId="2" borderId="0" xfId="0" applyNumberFormat="1" applyFont="1" applyFill="1" applyAlignment="1">
      <alignment horizontal="center"/>
    </xf>
    <xf numFmtId="9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1" fillId="0" borderId="0" xfId="4" applyFont="1" applyAlignment="1">
      <alignment horizontal="center" vertical="center" wrapText="1"/>
    </xf>
    <xf numFmtId="0" fontId="24" fillId="18" borderId="1" xfId="4" applyFont="1" applyFill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 wrapText="1"/>
    </xf>
    <xf numFmtId="0" fontId="24" fillId="18" borderId="2" xfId="4" applyFont="1" applyFill="1" applyBorder="1" applyAlignment="1">
      <alignment horizontal="center" vertical="center" wrapText="1"/>
    </xf>
    <xf numFmtId="0" fontId="24" fillId="0" borderId="3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7" fillId="0" borderId="2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16" borderId="6" xfId="0" applyFont="1" applyFill="1" applyBorder="1" applyAlignment="1">
      <alignment horizontal="center"/>
    </xf>
    <xf numFmtId="0" fontId="25" fillId="16" borderId="5" xfId="0" applyFont="1" applyFill="1" applyBorder="1" applyAlignment="1">
      <alignment horizontal="center"/>
    </xf>
    <xf numFmtId="0" fontId="27" fillId="0" borderId="3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/>
    </xf>
  </cellXfs>
  <cellStyles count="5">
    <cellStyle name="Hipervínculo 2" xfId="2"/>
    <cellStyle name="Normal" xfId="0" builtinId="0"/>
    <cellStyle name="Normal 2" xfId="1"/>
    <cellStyle name="Normal 3" xfId="4"/>
    <cellStyle name="Percent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ECFEF9"/>
      <color rgb="FFF1F9FD"/>
      <color rgb="FFF2FAF0"/>
      <color rgb="FFE3FCFD"/>
      <color rgb="FFFFFFF7"/>
      <color rgb="FFFFFFE5"/>
      <color rgb="FF003366"/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D18-47C3-8B08-49FD6DD11FB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18-47C3-8B08-49FD6DD11FB2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18-47C3-8B08-49FD6DD11FB2}"/>
              </c:ext>
            </c:extLst>
          </c:dPt>
          <c:val>
            <c:numRef>
              <c:f>Hoja1!$AM$1:$AO$1</c:f>
              <c:numCache>
                <c:formatCode>0%</c:formatCode>
                <c:ptCount val="3"/>
                <c:pt idx="0">
                  <c:v>0.51188388625592407</c:v>
                </c:pt>
                <c:pt idx="1">
                  <c:v>0.48811611374407593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D18-47C3-8B08-49FD6DD11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Hoja1!$DB$19</c:f>
          <c:strCache>
            <c:ptCount val="1"/>
            <c:pt idx="0">
              <c:v>Oprtunidad en trámites resueltos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8360285285285284"/>
          <c:w val="0.88586601307189539"/>
          <c:h val="0.374337087087087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Hoja1!$DC$19:$DC$23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Hoja1!$DD$19:$DD$23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63-4C03-9292-CBC4C139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793800"/>
        <c:axId val="426804776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863-4C03-9292-CBC4C1391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863-4C03-9292-CBC4C1391E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863-4C03-9292-CBC4C1391E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Hoja1!$DE$19:$DE$23</c:f>
              <c:numCache>
                <c:formatCode>0%</c:formatCode>
                <c:ptCount val="5"/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863-4C03-9292-CBC4C139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93800"/>
        <c:axId val="426804776"/>
      </c:lineChart>
      <c:catAx>
        <c:axId val="42679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6804776"/>
        <c:crosses val="autoZero"/>
        <c:auto val="1"/>
        <c:lblAlgn val="ctr"/>
        <c:lblOffset val="100"/>
        <c:noMultiLvlLbl val="0"/>
      </c:catAx>
      <c:valAx>
        <c:axId val="4268047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679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Hoja1!$DB$24</c:f>
          <c:strCache>
            <c:ptCount val="1"/>
            <c:pt idx="0">
              <c:v>Satisfacción usuarios externos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19291216216216217"/>
          <c:w val="0.88586601307189539"/>
          <c:h val="0.56502777777777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Hoja1!$DC$24:$DC$28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Hoja1!$DD$24:$DD$28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A7-4BE5-BE29-A8650D5C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804384"/>
        <c:axId val="426805560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A7-4BE5-BE29-A8650D5C35C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2A7-4BE5-BE29-A8650D5C35C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2A7-4BE5-BE29-A8650D5C35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Hoja1!$DE$24:$DE$28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2A7-4BE5-BE29-A8650D5C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04384"/>
        <c:axId val="426805560"/>
      </c:lineChart>
      <c:catAx>
        <c:axId val="4268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6805560"/>
        <c:crosses val="autoZero"/>
        <c:auto val="1"/>
        <c:lblAlgn val="ctr"/>
        <c:lblOffset val="100"/>
        <c:noMultiLvlLbl val="0"/>
      </c:catAx>
      <c:valAx>
        <c:axId val="4268055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68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Hoja1!$DL$4</c:f>
          <c:strCache>
            <c:ptCount val="1"/>
            <c:pt idx="0">
              <c:v>Ejecución presupuestal de funcionamiento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Hoja1!$DN$3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Hoja1!$DM$4:$DM$8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Hoja1!$DN$4:$DN$8</c:f>
              <c:numCache>
                <c:formatCode>0%</c:formatCode>
                <c:ptCount val="5"/>
                <c:pt idx="0">
                  <c:v>0.9019376900541819</c:v>
                </c:pt>
                <c:pt idx="1">
                  <c:v>0.97135209071374562</c:v>
                </c:pt>
                <c:pt idx="2">
                  <c:v>0.17816924073078116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2C-4A26-9EC1-92941B1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806344"/>
        <c:axId val="426805952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2C-4A26-9EC1-92941B155CE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32C-4A26-9EC1-92941B155CE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32C-4A26-9EC1-92941B155C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Hoja1!$DO$4:$DO$8</c:f>
              <c:numCache>
                <c:formatCode>0%</c:formatCode>
                <c:ptCount val="5"/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32C-4A26-9EC1-92941B1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06344"/>
        <c:axId val="426805952"/>
      </c:lineChart>
      <c:catAx>
        <c:axId val="42680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6805952"/>
        <c:crosses val="autoZero"/>
        <c:auto val="1"/>
        <c:lblAlgn val="ctr"/>
        <c:lblOffset val="100"/>
        <c:noMultiLvlLbl val="0"/>
      </c:catAx>
      <c:valAx>
        <c:axId val="4268059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680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Hoja1!$DL$9</c:f>
          <c:strCache>
            <c:ptCount val="1"/>
            <c:pt idx="0">
              <c:v>Ejecución presupuestal de inversión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Hoja1!$DN$3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Hoja1!$DM$9:$DM$13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Hoja1!$DN$9:$DN$13</c:f>
              <c:numCache>
                <c:formatCode>0%</c:formatCode>
                <c:ptCount val="5"/>
                <c:pt idx="0">
                  <c:v>0.73259734001764043</c:v>
                </c:pt>
                <c:pt idx="1">
                  <c:v>0.71251879032999998</c:v>
                </c:pt>
                <c:pt idx="2">
                  <c:v>9.6782168520291534E-2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76-4F5A-97DE-455CF029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803600"/>
        <c:axId val="460425000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B76-4F5A-97DE-455CF0296A4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B76-4F5A-97DE-455CF0296A4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B76-4F5A-97DE-455CF0296A4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Hoja1!$DO$9:$DO$13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B76-4F5A-97DE-455CF029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03600"/>
        <c:axId val="460425000"/>
      </c:lineChart>
      <c:catAx>
        <c:axId val="42680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0425000"/>
        <c:crosses val="autoZero"/>
        <c:auto val="1"/>
        <c:lblAlgn val="ctr"/>
        <c:lblOffset val="100"/>
        <c:noMultiLvlLbl val="0"/>
      </c:catAx>
      <c:valAx>
        <c:axId val="4604250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680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Hoja1!$DV$4</c:f>
          <c:strCache>
            <c:ptCount val="1"/>
            <c:pt idx="0">
              <c:v>Cumplimiento del Plan Anual de Adquisiciones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5499924924924925"/>
          <c:w val="0.88586601307189539"/>
          <c:h val="0.402940690690690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Hoja1!$DW$4:$DW$8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Hoja1!$DX$4:$DX$8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30-40DA-9372-BB0797C1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428528"/>
        <c:axId val="460421080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30-40DA-9372-BB0797C14F9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30-40DA-9372-BB0797C14F9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30-40DA-9372-BB0797C14F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Hoja1!$DY$4:$DY$8</c:f>
              <c:numCache>
                <c:formatCode>0%</c:formatCode>
                <c:ptCount val="5"/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330-40DA-9372-BB0797C1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428528"/>
        <c:axId val="460421080"/>
      </c:lineChart>
      <c:catAx>
        <c:axId val="4604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0421080"/>
        <c:crosses val="autoZero"/>
        <c:auto val="1"/>
        <c:lblAlgn val="ctr"/>
        <c:lblOffset val="100"/>
        <c:noMultiLvlLbl val="0"/>
      </c:catAx>
      <c:valAx>
        <c:axId val="4604210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42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Hoja1!$DV$9</c:f>
          <c:strCache>
            <c:ptCount val="1"/>
            <c:pt idx="0">
              <c:v>Ejecución física programas institucionales (Proyectos)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Hoja1!$DW$9:$DW$13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Hoja1!$DX$9:$DX$13</c:f>
              <c:numCache>
                <c:formatCode>0%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0.41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F7-4485-8141-8A421F84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426176"/>
        <c:axId val="460425392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CF7-4485-8141-8A421F84A8F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Hoja1!$DY$9:$DY$13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F7-4485-8141-8A421F84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426176"/>
        <c:axId val="460425392"/>
      </c:lineChart>
      <c:catAx>
        <c:axId val="4604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0425392"/>
        <c:crosses val="autoZero"/>
        <c:auto val="1"/>
        <c:lblAlgn val="ctr"/>
        <c:lblOffset val="100"/>
        <c:noMultiLvlLbl val="0"/>
      </c:catAx>
      <c:valAx>
        <c:axId val="4604253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4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Hoja1!$DV$14</c:f>
          <c:strCache>
            <c:ptCount val="1"/>
            <c:pt idx="0">
              <c:v>Cumplimiento estándares sanitarios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Hoja1!$DW$14:$DW$18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Hoja1!$DX$14:$DX$18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F7-4485-8141-8A421F84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429704"/>
        <c:axId val="460421472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C36-4DF3-B3B8-688B395583C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36-4DF3-B3B8-688B395583C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C36-4DF3-B3B8-688B395583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Hoja1!$DY$14:$DY$18</c:f>
              <c:numCache>
                <c:formatCode>0%</c:formatCode>
                <c:ptCount val="5"/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F7-4485-8141-8A421F84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429704"/>
        <c:axId val="460421472"/>
      </c:lineChart>
      <c:catAx>
        <c:axId val="46042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0421472"/>
        <c:crosses val="autoZero"/>
        <c:auto val="1"/>
        <c:lblAlgn val="ctr"/>
        <c:lblOffset val="100"/>
        <c:noMultiLvlLbl val="0"/>
      </c:catAx>
      <c:valAx>
        <c:axId val="4604214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429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Hoja1!$DV$19</c:f>
          <c:strCache>
            <c:ptCount val="1"/>
            <c:pt idx="0">
              <c:v>Ejecución física de inversión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Hoja1!$DW$19:$DW$23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Hoja1!$DX$19:$DX$23</c:f>
              <c:numCache>
                <c:formatCode>0%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0.27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99-4A93-BC4C-EF8D9495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423040"/>
        <c:axId val="460427352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A99-4A93-BC4C-EF8D94950F7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A99-4A93-BC4C-EF8D94950F7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A99-4A93-BC4C-EF8D94950F7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Hoja1!$DY$19:$DY$23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A99-4A93-BC4C-EF8D9495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423040"/>
        <c:axId val="460427352"/>
      </c:lineChart>
      <c:catAx>
        <c:axId val="46042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0427352"/>
        <c:crosses val="autoZero"/>
        <c:auto val="1"/>
        <c:lblAlgn val="ctr"/>
        <c:lblOffset val="100"/>
        <c:noMultiLvlLbl val="0"/>
      </c:catAx>
      <c:valAx>
        <c:axId val="4604273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42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Hoja1!$DV$24</c:f>
          <c:strCache>
            <c:ptCount val="1"/>
            <c:pt idx="0">
              <c:v>Medición de gestión institucional  MIPG-FURAG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Hoja1!$DW$24:$DW$28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Hoja1!$DX$24:$DX$28</c:f>
              <c:numCache>
                <c:formatCode>0.0</c:formatCode>
                <c:ptCount val="5"/>
                <c:pt idx="0">
                  <c:v>-0.70000000000000284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F9-4ED3-8048-469D8C3DC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428920"/>
        <c:axId val="460430096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3F9-4ED3-8048-469D8C3DC7E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3F9-4ED3-8048-469D8C3DC7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3F9-4ED3-8048-469D8C3DC7E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Hoja1!$DY$24:$DY$28</c:f>
              <c:numCache>
                <c:formatCode>0</c:formatCode>
                <c:ptCount val="5"/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3F9-4ED3-8048-469D8C3DC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428920"/>
        <c:axId val="460430096"/>
      </c:lineChart>
      <c:catAx>
        <c:axId val="46042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0430096"/>
        <c:crosses val="autoZero"/>
        <c:auto val="1"/>
        <c:lblAlgn val="ctr"/>
        <c:lblOffset val="100"/>
        <c:noMultiLvlLbl val="0"/>
      </c:catAx>
      <c:valAx>
        <c:axId val="46043009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60428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Hoja1!$DV$29</c:f>
          <c:strCache>
            <c:ptCount val="1"/>
            <c:pt idx="0">
              <c:v>Cobertura de la IVC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Hoja1!$DW$29:$DW$33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Hoja1!$DX$29:$DX$33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2-4A39-A4F6-AC05F4E3C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427744"/>
        <c:axId val="460419512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412-4A39-A4F6-AC05F4E3C12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412-4A39-A4F6-AC05F4E3C12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412-4A39-A4F6-AC05F4E3C12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Hoja1!$DY$29:$DY$33</c:f>
              <c:numCache>
                <c:formatCode>0%</c:formatCode>
                <c:ptCount val="5"/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412-4A39-A4F6-AC05F4E3C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427744"/>
        <c:axId val="460419512"/>
      </c:lineChart>
      <c:catAx>
        <c:axId val="46042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0419512"/>
        <c:crosses val="autoZero"/>
        <c:auto val="1"/>
        <c:lblAlgn val="ctr"/>
        <c:lblOffset val="100"/>
        <c:noMultiLvlLbl val="0"/>
      </c:catAx>
      <c:valAx>
        <c:axId val="4604195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427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99-47BF-B6BF-B2219067B7E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99-47BF-B6BF-B2219067B7EB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99-47BF-B6BF-B2219067B7EB}"/>
              </c:ext>
            </c:extLst>
          </c:dPt>
          <c:val>
            <c:numRef>
              <c:f>Hoja1!$AB$1:$AD$1</c:f>
              <c:numCache>
                <c:formatCode>0%</c:formatCode>
                <c:ptCount val="3"/>
                <c:pt idx="0">
                  <c:v>0.41077659685226936</c:v>
                </c:pt>
                <c:pt idx="1">
                  <c:v>0.58922340314773058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E99-47BF-B6BF-B2219067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Hoja1!$DV$34</c:f>
          <c:strCache>
            <c:ptCount val="1"/>
            <c:pt idx="0">
              <c:v>Disponibilidad de los sistemas de información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Hoja1!$DW$34:$DW$38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Hoja1!$DX$34:$DX$38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2-48D4-ACF5-77010BA4C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431664"/>
        <c:axId val="460434408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1E2-48D4-ACF5-77010BA4C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E2-48D4-ACF5-77010BA4C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1E2-48D4-ACF5-77010BA4C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Hoja1!$DY$34:$DY$38</c:f>
              <c:numCache>
                <c:formatCode>0%</c:formatCode>
                <c:ptCount val="5"/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1E2-48D4-ACF5-77010BA4C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431664"/>
        <c:axId val="460434408"/>
      </c:lineChart>
      <c:catAx>
        <c:axId val="46043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0434408"/>
        <c:crosses val="autoZero"/>
        <c:auto val="1"/>
        <c:lblAlgn val="ctr"/>
        <c:lblOffset val="100"/>
        <c:noMultiLvlLbl val="0"/>
      </c:catAx>
      <c:valAx>
        <c:axId val="4604344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4316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Hoja1!$DV$39</c:f>
          <c:strCache>
            <c:ptCount val="1"/>
            <c:pt idx="0">
              <c:v>Cumplimiento de los proyectos dentro de los programas institucionales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Hoja1!$DW$34:$DW$38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Hoja1!$DX$34:$DX$38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83-4AC7-B635-498884AF4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345768"/>
        <c:axId val="457350472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Hoja1!$DY$34:$DY$38</c:f>
              <c:numCache>
                <c:formatCode>0%</c:formatCode>
                <c:ptCount val="5"/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283-4AC7-B635-498884AF4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5768"/>
        <c:axId val="457350472"/>
      </c:lineChart>
      <c:catAx>
        <c:axId val="45734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7350472"/>
        <c:crosses val="autoZero"/>
        <c:auto val="1"/>
        <c:lblAlgn val="ctr"/>
        <c:lblOffset val="100"/>
        <c:noMultiLvlLbl val="0"/>
      </c:catAx>
      <c:valAx>
        <c:axId val="4573504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73457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Hoja1!$DV$44</c:f>
          <c:strCache>
            <c:ptCount val="1"/>
            <c:pt idx="0">
              <c:v>Cumplimiento del POA dentro de los programas institucionales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Hoja1!$DW$29:$DW$33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Hoja1!$DX$29:$DX$33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3D-40E8-895D-F5BEFA68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348120"/>
        <c:axId val="457344200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F3D-40E8-895D-F5BEFA687DE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F3D-40E8-895D-F5BEFA687DE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F3D-40E8-895D-F5BEFA687DE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Hoja1!$DY$29:$DY$33</c:f>
              <c:numCache>
                <c:formatCode>0%</c:formatCode>
                <c:ptCount val="5"/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F3D-40E8-895D-F5BEFA68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8120"/>
        <c:axId val="457344200"/>
      </c:lineChart>
      <c:catAx>
        <c:axId val="45734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7344200"/>
        <c:crosses val="autoZero"/>
        <c:auto val="1"/>
        <c:lblAlgn val="ctr"/>
        <c:lblOffset val="100"/>
        <c:noMultiLvlLbl val="0"/>
      </c:catAx>
      <c:valAx>
        <c:axId val="4573442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73481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Hoja1!$DV$49</c:f>
          <c:strCache>
            <c:ptCount val="1"/>
            <c:pt idx="0">
              <c:v>Efectividad de los Controles de seguridad de información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Hoja1!$DW$29:$DW$33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Hoja1!$DX$29:$DX$33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60-42BE-930F-563F4BA5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344592"/>
        <c:axId val="457350080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760-42BE-930F-563F4BA588E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760-42BE-930F-563F4BA588E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760-42BE-930F-563F4BA588E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Hoja1!$DY$29:$DY$33</c:f>
              <c:numCache>
                <c:formatCode>0%</c:formatCode>
                <c:ptCount val="5"/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760-42BE-930F-563F4BA5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4592"/>
        <c:axId val="457350080"/>
      </c:lineChart>
      <c:catAx>
        <c:axId val="45734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7350080"/>
        <c:crosses val="autoZero"/>
        <c:auto val="1"/>
        <c:lblAlgn val="ctr"/>
        <c:lblOffset val="100"/>
        <c:noMultiLvlLbl val="0"/>
      </c:catAx>
      <c:valAx>
        <c:axId val="4573500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73445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Hoja1!$DV$54</c:f>
          <c:strCache>
            <c:ptCount val="1"/>
            <c:pt idx="0">
              <c:v>Mercados abiertos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Hoja1!$DW$29:$DW$33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Hoja1!$DX$29:$DX$33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87-4FB5-82D2-28E0E841D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348512"/>
        <c:axId val="457343024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287-4FB5-82D2-28E0E841DBA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287-4FB5-82D2-28E0E841DBA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287-4FB5-82D2-28E0E841DBA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Hoja1!$DY$29:$DY$33</c:f>
              <c:numCache>
                <c:formatCode>0%</c:formatCode>
                <c:ptCount val="5"/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287-4FB5-82D2-28E0E841D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8512"/>
        <c:axId val="457343024"/>
      </c:lineChart>
      <c:catAx>
        <c:axId val="45734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7343024"/>
        <c:crosses val="autoZero"/>
        <c:auto val="1"/>
        <c:lblAlgn val="ctr"/>
        <c:lblOffset val="100"/>
        <c:noMultiLvlLbl val="0"/>
      </c:catAx>
      <c:valAx>
        <c:axId val="45734302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73485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Hoja1!$CR$14</c:f>
          <c:strCache>
            <c:ptCount val="1"/>
            <c:pt idx="0">
              <c:v>Rotación de personal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Hoja1!$CT$3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Hoja1!$CT$14:$CT$18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58-468A-9C78-AD9BD4C0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348904"/>
        <c:axId val="457344984"/>
      </c:barChart>
      <c:lineChart>
        <c:grouping val="standard"/>
        <c:varyColors val="0"/>
        <c:ser>
          <c:idx val="2"/>
          <c:order val="1"/>
          <c:tx>
            <c:strRef>
              <c:f>Hoja1!$CU$3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Hoja1!$CU$14:$CU$18</c:f>
              <c:numCache>
                <c:formatCode>0%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458-468A-9C78-AD9BD4C0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8904"/>
        <c:axId val="457344984"/>
      </c:lineChart>
      <c:catAx>
        <c:axId val="457348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7344984"/>
        <c:crosses val="autoZero"/>
        <c:auto val="1"/>
        <c:lblAlgn val="ctr"/>
        <c:lblOffset val="100"/>
        <c:noMultiLvlLbl val="0"/>
      </c:catAx>
      <c:valAx>
        <c:axId val="457344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7348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Hoja1!$CR$19</c:f>
          <c:strCache>
            <c:ptCount val="1"/>
            <c:pt idx="0">
              <c:v>Cumplimiento tiempo estándar de capacitación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Hoja1!$CT$3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Hoja1!$CT$19:$CT$23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2D-4691-BC49-9B9BF52FE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346552"/>
        <c:axId val="457346944"/>
      </c:barChart>
      <c:lineChart>
        <c:grouping val="standard"/>
        <c:varyColors val="0"/>
        <c:ser>
          <c:idx val="2"/>
          <c:order val="1"/>
          <c:tx>
            <c:strRef>
              <c:f>Hoja1!$CU$3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Hoja1!$CU$19:$CU$23</c:f>
              <c:numCache>
                <c:formatCode>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2D-4691-BC49-9B9BF52FE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6552"/>
        <c:axId val="457346944"/>
      </c:lineChart>
      <c:catAx>
        <c:axId val="45734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7346944"/>
        <c:crosses val="autoZero"/>
        <c:auto val="1"/>
        <c:lblAlgn val="ctr"/>
        <c:lblOffset val="100"/>
        <c:noMultiLvlLbl val="0"/>
      </c:catAx>
      <c:valAx>
        <c:axId val="45734694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7346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Hoja1!$DL$14</c:f>
          <c:strCache>
            <c:ptCount val="1"/>
            <c:pt idx="0">
              <c:v>Ingreso efectivo por cobro persuasivo y/o coactivo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Hoja1!$DN$3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016-49A6-B998-DD7CF74187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016-49A6-B998-DD7CF74187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016-49A6-B998-DD7CF74187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Hoja1!$DM$9:$DM$13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Hoja1!$DN$14:$DN$18</c:f>
              <c:numCache>
                <c:formatCode>0%</c:formatCode>
                <c:ptCount val="5"/>
                <c:pt idx="0">
                  <c:v>0.62465469651215044</c:v>
                </c:pt>
                <c:pt idx="1">
                  <c:v>0.85324058155626137</c:v>
                </c:pt>
                <c:pt idx="2">
                  <c:v>0.29798827350000001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16-49A6-B998-DD7CF741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349296"/>
        <c:axId val="427358112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016-49A6-B998-DD7CF74187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016-49A6-B998-DD7CF74187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016-49A6-B998-DD7CF74187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Hoja1!$DO$14:$DO$18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016-49A6-B998-DD7CF741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9296"/>
        <c:axId val="427358112"/>
      </c:lineChart>
      <c:catAx>
        <c:axId val="45734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58112"/>
        <c:crosses val="autoZero"/>
        <c:auto val="1"/>
        <c:lblAlgn val="ctr"/>
        <c:lblOffset val="100"/>
        <c:noMultiLvlLbl val="0"/>
      </c:catAx>
      <c:valAx>
        <c:axId val="4273581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734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Hoja1!$DL$19</c:f>
          <c:strCache>
            <c:ptCount val="1"/>
            <c:pt idx="0">
              <c:v>Ingreso efectivo por cobro de tarifas de los servicios prestados por la entidad.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576134559362072"/>
          <c:w val="0.88586601307189539"/>
          <c:h val="0.462178719109991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Hoja1!$DN$3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Hoja1!$DM$9:$DM$13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Hoja1!$DN$19:$DN$23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AF-4416-B9DC-64BABD88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361248"/>
        <c:axId val="427361640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FAF-4416-B9DC-64BABD88AEE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FAF-4416-B9DC-64BABD88AEE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FAF-4416-B9DC-64BABD88AE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Hoja1!$DO$19:$DO$23</c:f>
              <c:numCache>
                <c:formatCode>0%</c:formatCode>
                <c:ptCount val="5"/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FAF-4416-B9DC-64BABD88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61248"/>
        <c:axId val="427361640"/>
      </c:lineChart>
      <c:catAx>
        <c:axId val="42736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1640"/>
        <c:crosses val="autoZero"/>
        <c:auto val="1"/>
        <c:lblAlgn val="ctr"/>
        <c:lblOffset val="100"/>
        <c:noMultiLvlLbl val="0"/>
      </c:catAx>
      <c:valAx>
        <c:axId val="42736164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736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3E-3"/>
          <c:y val="6.37626262626263E-3"/>
          <c:w val="0.99362373737373733"/>
          <c:h val="0.99362373737373733"/>
        </c:manualLayout>
      </c:layout>
      <c:doughnutChart>
        <c:varyColors val="1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D9D-4AC7-902F-DEFF9AA5BBB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D9D-4AC7-902F-DEFF9AA5BBB3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D9D-4AC7-902F-DEFF9AA5BBB3}"/>
              </c:ext>
            </c:extLst>
          </c:dPt>
          <c:val>
            <c:numRef>
              <c:f>Hoja1!$F$1:$H$1</c:f>
              <c:numCache>
                <c:formatCode>0%</c:formatCode>
                <c:ptCount val="3"/>
                <c:pt idx="0">
                  <c:v>0.62732589048378518</c:v>
                </c:pt>
                <c:pt idx="1">
                  <c:v>0.37267410951621482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D9D-4AC7-902F-DEFF9AA5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DAD-495D-9358-B2E40F6FA9C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DAD-495D-9358-B2E40F6FA9C0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DAD-495D-9358-B2E40F6FA9C0}"/>
              </c:ext>
            </c:extLst>
          </c:dPt>
          <c:val>
            <c:numRef>
              <c:f>Hoja1!$Q$1:$S$1</c:f>
              <c:numCache>
                <c:formatCode>0%</c:formatCode>
                <c:ptCount val="3"/>
                <c:pt idx="0">
                  <c:v>0.60070339976553344</c:v>
                </c:pt>
                <c:pt idx="1">
                  <c:v>0.39929660023446656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AD-495D-9358-B2E40F6FA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Hoja1!$CR$4</c:f>
          <c:strCache>
            <c:ptCount val="1"/>
            <c:pt idx="0">
              <c:v>Fortalecimiento de los porcesos en el marco de la cooperación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Hoja1!$CT$3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Hoja1!$CT$4:$CT$8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ED-49C4-8A34-C0DFF958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795760"/>
        <c:axId val="426800856"/>
      </c:barChart>
      <c:lineChart>
        <c:grouping val="standard"/>
        <c:varyColors val="0"/>
        <c:ser>
          <c:idx val="2"/>
          <c:order val="1"/>
          <c:tx>
            <c:strRef>
              <c:f>Hoja1!$CU$3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ED-49C4-8A34-C0DFF958E04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AED-49C4-8A34-C0DFF958E04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ED-49C4-8A34-C0DFF958E04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Hoja1!$CU$4:$CU$8</c:f>
              <c:numCache>
                <c:formatCode>0</c:formatCode>
                <c:ptCount val="5"/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AED-49C4-8A34-C0DFF958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95760"/>
        <c:axId val="426800856"/>
      </c:lineChart>
      <c:catAx>
        <c:axId val="42679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6800856"/>
        <c:crosses val="autoZero"/>
        <c:auto val="1"/>
        <c:lblAlgn val="ctr"/>
        <c:lblOffset val="100"/>
        <c:noMultiLvlLbl val="0"/>
      </c:catAx>
      <c:valAx>
        <c:axId val="4268008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67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Hoja1!$CR$9</c:f>
          <c:strCache>
            <c:ptCount val="1"/>
            <c:pt idx="0">
              <c:v>Cubrimiento de planta de personal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Hoja1!$CT$3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FE9-4BAD-92B3-2C3E4228FD8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FE9-4BAD-92B3-2C3E4228FD8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FE9-4BAD-92B3-2C3E4228FD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Hoja1!$CT$9:$CT$13</c:f>
              <c:numCache>
                <c:formatCode>0.0%</c:formatCode>
                <c:ptCount val="5"/>
                <c:pt idx="0">
                  <c:v>0.88712121212121209</c:v>
                </c:pt>
                <c:pt idx="1">
                  <c:v>0.89393939393939392</c:v>
                </c:pt>
                <c:pt idx="2">
                  <c:v>0.89393939393939392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FA-4AF2-9832-5DECCD43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799680"/>
        <c:axId val="426801248"/>
      </c:barChart>
      <c:lineChart>
        <c:grouping val="standard"/>
        <c:varyColors val="0"/>
        <c:ser>
          <c:idx val="2"/>
          <c:order val="1"/>
          <c:tx>
            <c:strRef>
              <c:f>Hoja1!$CU$3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D18-4315-B727-95296BD90D1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D18-4315-B727-95296BD90D1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D18-4315-B727-95296BD90D1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Hoja1!$CU$9:$CU$13</c:f>
              <c:numCache>
                <c:formatCode>0%</c:formatCode>
                <c:ptCount val="5"/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5FA-4AF2-9832-5DECCD43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99680"/>
        <c:axId val="426801248"/>
      </c:lineChart>
      <c:catAx>
        <c:axId val="42679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6801248"/>
        <c:crosses val="autoZero"/>
        <c:auto val="1"/>
        <c:lblAlgn val="ctr"/>
        <c:lblOffset val="100"/>
        <c:noMultiLvlLbl val="0"/>
      </c:catAx>
      <c:valAx>
        <c:axId val="42680124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679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Hoja1!$DB$4</c:f>
          <c:strCache>
            <c:ptCount val="1"/>
            <c:pt idx="0">
              <c:v>Automatización de trámites y servicios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Hoja1!$DD$4:$DD$8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39-4C8A-88C3-21EF6594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793016"/>
        <c:axId val="426802032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39-4C8A-88C3-21EF65944B2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39-4C8A-88C3-21EF65944B2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39-4C8A-88C3-21EF65944B2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Hoja1!$DE$4:$DE$8</c:f>
              <c:numCache>
                <c:formatCode>0%</c:formatCode>
                <c:ptCount val="5"/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639-4C8A-88C3-21EF6594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93016"/>
        <c:axId val="426802032"/>
      </c:lineChart>
      <c:catAx>
        <c:axId val="42679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6802032"/>
        <c:crosses val="autoZero"/>
        <c:auto val="1"/>
        <c:lblAlgn val="ctr"/>
        <c:lblOffset val="100"/>
        <c:noMultiLvlLbl val="0"/>
      </c:catAx>
      <c:valAx>
        <c:axId val="42680203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6793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Hoja1!$DB$9</c:f>
          <c:strCache>
            <c:ptCount val="1"/>
            <c:pt idx="0">
              <c:v>Oportunidad en las respuestas de denuncias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2639564564564572"/>
          <c:w val="0.88586601307189539"/>
          <c:h val="0.431544294294294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Hoja1!$DC$9:$DC$13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Hoja1!$DD$9:$DD$13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F3-4992-94DE-8D42D1B1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802424"/>
        <c:axId val="426794584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8F3-4992-94DE-8D42D1B1CB9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8F3-4992-94DE-8D42D1B1CB9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8F3-4992-94DE-8D42D1B1CB9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Hoja1!$DE$9:$DE$13</c:f>
              <c:numCache>
                <c:formatCode>0%</c:formatCode>
                <c:ptCount val="5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8F3-4992-94DE-8D42D1B1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02424"/>
        <c:axId val="426794584"/>
      </c:lineChart>
      <c:catAx>
        <c:axId val="42680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6794584"/>
        <c:crosses val="autoZero"/>
        <c:auto val="1"/>
        <c:lblAlgn val="ctr"/>
        <c:lblOffset val="100"/>
        <c:noMultiLvlLbl val="0"/>
      </c:catAx>
      <c:valAx>
        <c:axId val="4267945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680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Hoja1!$DB$14</c:f>
          <c:strCache>
            <c:ptCount val="1"/>
            <c:pt idx="0">
              <c:v>Oportunidad en la atención de PQRS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18946974232839567"/>
          <c:w val="0.88586601307189539"/>
          <c:h val="0.5684696036059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Hoja1!$DC$14:$DC$18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Hoja1!$DD$14:$DD$18</c:f>
              <c:numCache>
                <c:formatCode>0%</c:formatCode>
                <c:ptCount val="5"/>
                <c:pt idx="0">
                  <c:v>0</c:v>
                </c:pt>
                <c:pt idx="1">
                  <c:v>0.60070339976553344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67-42A0-9B91-85B89683C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796544"/>
        <c:axId val="426791448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567-42A0-9B91-85B89683C1C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567-42A0-9B91-85B89683C1C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567-42A0-9B91-85B89683C1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Hoja1!$DE$14:$DE$18</c:f>
              <c:numCache>
                <c:formatCode>0%</c:formatCode>
                <c:ptCount val="5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67-42A0-9B91-85B89683C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96544"/>
        <c:axId val="426791448"/>
      </c:lineChart>
      <c:catAx>
        <c:axId val="42679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6791448"/>
        <c:crosses val="autoZero"/>
        <c:auto val="1"/>
        <c:lblAlgn val="ctr"/>
        <c:lblOffset val="100"/>
        <c:noMultiLvlLbl val="0"/>
      </c:catAx>
      <c:valAx>
        <c:axId val="42679144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679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3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12" Type="http://schemas.openxmlformats.org/officeDocument/2006/relationships/image" Target="../media/image8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0.svg"/><Relationship Id="rId11" Type="http://schemas.openxmlformats.org/officeDocument/2006/relationships/image" Target="../media/image8.png"/><Relationship Id="rId5" Type="http://schemas.openxmlformats.org/officeDocument/2006/relationships/image" Target="../media/image6.png"/><Relationship Id="rId10" Type="http://schemas.openxmlformats.org/officeDocument/2006/relationships/chart" Target="../charts/chart4.xml"/><Relationship Id="rId4" Type="http://schemas.openxmlformats.org/officeDocument/2006/relationships/image" Target="../media/image9.svg"/><Relationship Id="rId9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chart" Target="../charts/chart9.xml"/><Relationship Id="rId18" Type="http://schemas.openxmlformats.org/officeDocument/2006/relationships/chart" Target="../charts/chart14.xml"/><Relationship Id="rId26" Type="http://schemas.openxmlformats.org/officeDocument/2006/relationships/chart" Target="../charts/chart22.xml"/><Relationship Id="rId3" Type="http://schemas.openxmlformats.org/officeDocument/2006/relationships/image" Target="../media/image6.svg"/><Relationship Id="rId21" Type="http://schemas.openxmlformats.org/officeDocument/2006/relationships/chart" Target="../charts/chart17.xml"/><Relationship Id="rId7" Type="http://schemas.openxmlformats.org/officeDocument/2006/relationships/image" Target="../media/image2.svg"/><Relationship Id="rId12" Type="http://schemas.openxmlformats.org/officeDocument/2006/relationships/chart" Target="../charts/chart8.xml"/><Relationship Id="rId17" Type="http://schemas.openxmlformats.org/officeDocument/2006/relationships/chart" Target="../charts/chart13.xml"/><Relationship Id="rId25" Type="http://schemas.openxmlformats.org/officeDocument/2006/relationships/chart" Target="../charts/chart21.xml"/><Relationship Id="rId2" Type="http://schemas.openxmlformats.org/officeDocument/2006/relationships/image" Target="../media/image9.png"/><Relationship Id="rId16" Type="http://schemas.openxmlformats.org/officeDocument/2006/relationships/chart" Target="../charts/chart12.xml"/><Relationship Id="rId20" Type="http://schemas.openxmlformats.org/officeDocument/2006/relationships/chart" Target="../charts/chart16.xml"/><Relationship Id="rId29" Type="http://schemas.openxmlformats.org/officeDocument/2006/relationships/chart" Target="../charts/chart25.xml"/><Relationship Id="rId1" Type="http://schemas.openxmlformats.org/officeDocument/2006/relationships/chart" Target="../charts/chart5.xml"/><Relationship Id="rId6" Type="http://schemas.openxmlformats.org/officeDocument/2006/relationships/image" Target="../media/image11.png"/><Relationship Id="rId11" Type="http://schemas.openxmlformats.org/officeDocument/2006/relationships/chart" Target="../charts/chart7.xml"/><Relationship Id="rId24" Type="http://schemas.openxmlformats.org/officeDocument/2006/relationships/chart" Target="../charts/chart20.xml"/><Relationship Id="rId32" Type="http://schemas.openxmlformats.org/officeDocument/2006/relationships/chart" Target="../charts/chart28.xml"/><Relationship Id="rId5" Type="http://schemas.openxmlformats.org/officeDocument/2006/relationships/image" Target="../media/image8.svg"/><Relationship Id="rId15" Type="http://schemas.openxmlformats.org/officeDocument/2006/relationships/chart" Target="../charts/chart11.xml"/><Relationship Id="rId23" Type="http://schemas.openxmlformats.org/officeDocument/2006/relationships/chart" Target="../charts/chart19.xml"/><Relationship Id="rId28" Type="http://schemas.openxmlformats.org/officeDocument/2006/relationships/chart" Target="../charts/chart24.xml"/><Relationship Id="rId10" Type="http://schemas.openxmlformats.org/officeDocument/2006/relationships/chart" Target="../charts/chart6.xml"/><Relationship Id="rId19" Type="http://schemas.openxmlformats.org/officeDocument/2006/relationships/chart" Target="../charts/chart15.xml"/><Relationship Id="rId31" Type="http://schemas.openxmlformats.org/officeDocument/2006/relationships/chart" Target="../charts/chart27.xml"/><Relationship Id="rId4" Type="http://schemas.openxmlformats.org/officeDocument/2006/relationships/image" Target="../media/image10.png"/><Relationship Id="rId9" Type="http://schemas.openxmlformats.org/officeDocument/2006/relationships/image" Target="../media/image4.svg"/><Relationship Id="rId14" Type="http://schemas.openxmlformats.org/officeDocument/2006/relationships/chart" Target="../charts/chart10.xml"/><Relationship Id="rId22" Type="http://schemas.openxmlformats.org/officeDocument/2006/relationships/chart" Target="../charts/chart18.xml"/><Relationship Id="rId27" Type="http://schemas.openxmlformats.org/officeDocument/2006/relationships/chart" Target="../charts/chart23.xml"/><Relationship Id="rId30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453000</xdr:colOff>
      <xdr:row>23</xdr:row>
      <xdr:rowOff>19050</xdr:rowOff>
    </xdr:from>
    <xdr:to>
      <xdr:col>2</xdr:col>
      <xdr:colOff>520575</xdr:colOff>
      <xdr:row>31</xdr:row>
      <xdr:rowOff>91650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OBJETIVO ESTRATEGICO 2">
              <a:extLst>
                <a:ext uri="{FF2B5EF4-FFF2-40B4-BE49-F238E27FC236}">
                  <a16:creationId xmlns:a16="http://schemas.microsoft.com/office/drawing/2014/main" xmlns="" id="{50E7DBA7-3215-4291-8759-F3B9EB58F4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IVO ESTRATEGIC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000" y="386715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453000</xdr:colOff>
      <xdr:row>15</xdr:row>
      <xdr:rowOff>80300</xdr:rowOff>
    </xdr:from>
    <xdr:to>
      <xdr:col>2</xdr:col>
      <xdr:colOff>520575</xdr:colOff>
      <xdr:row>22</xdr:row>
      <xdr:rowOff>62825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IVEL DEL INDICADOR 2">
              <a:extLst>
                <a:ext uri="{FF2B5EF4-FFF2-40B4-BE49-F238E27FC236}">
                  <a16:creationId xmlns:a16="http://schemas.microsoft.com/office/drawing/2014/main" xmlns="" id="{5F5BA4C8-7290-46E2-9BC7-B3B66B9AE2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 DEL INDICAD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000" y="2633000"/>
              <a:ext cx="1944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462525</xdr:colOff>
      <xdr:row>6</xdr:row>
      <xdr:rowOff>51475</xdr:rowOff>
    </xdr:from>
    <xdr:to>
      <xdr:col>2</xdr:col>
      <xdr:colOff>530100</xdr:colOff>
      <xdr:row>14</xdr:row>
      <xdr:rowOff>95500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PERSPECTIVA 2">
              <a:extLst>
                <a:ext uri="{FF2B5EF4-FFF2-40B4-BE49-F238E27FC236}">
                  <a16:creationId xmlns:a16="http://schemas.microsoft.com/office/drawing/2014/main" xmlns="" id="{A2C62A43-3092-4393-8716-4D82C1A5E1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SPECTIV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525" y="114685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390525</xdr:colOff>
      <xdr:row>2</xdr:row>
      <xdr:rowOff>9525</xdr:rowOff>
    </xdr:from>
    <xdr:to>
      <xdr:col>2</xdr:col>
      <xdr:colOff>458100</xdr:colOff>
      <xdr:row>5</xdr:row>
      <xdr:rowOff>95250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A9251659-6D14-4907-BAB5-9AC21EB3F572}"/>
            </a:ext>
          </a:extLst>
        </xdr:cNvPr>
        <xdr:cNvSpPr/>
      </xdr:nvSpPr>
      <xdr:spPr>
        <a:xfrm>
          <a:off x="390525" y="457200"/>
          <a:ext cx="1944000" cy="571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s-CO" sz="1100">
              <a:latin typeface="Arial Narrow" panose="020B0606020202030204" pitchFamily="34" charset="0"/>
            </a:rPr>
            <a:t>Aplique</a:t>
          </a:r>
          <a:r>
            <a:rPr lang="es-CO" sz="1100" baseline="0">
              <a:latin typeface="Arial Narrow" panose="020B0606020202030204" pitchFamily="34" charset="0"/>
            </a:rPr>
            <a:t> el filtro según las necesidades de información</a:t>
          </a:r>
          <a:endParaRPr lang="es-CO" sz="110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25500</xdr:colOff>
      <xdr:row>26</xdr:row>
      <xdr:rowOff>0</xdr:rowOff>
    </xdr:from>
    <xdr:to>
      <xdr:col>3</xdr:col>
      <xdr:colOff>745500</xdr:colOff>
      <xdr:row>30</xdr:row>
      <xdr:rowOff>72300</xdr:rowOff>
    </xdr:to>
    <xdr:pic>
      <xdr:nvPicPr>
        <xdr:cNvPr id="10" name="Gráfico 9" descr="Tabla de decisiones contorno">
          <a:extLst>
            <a:ext uri="{FF2B5EF4-FFF2-40B4-BE49-F238E27FC236}">
              <a16:creationId xmlns:a16="http://schemas.microsoft.com/office/drawing/2014/main" xmlns="" id="{7474A190-29E7-4811-AF6D-890C6AF7E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587725" y="4333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25500</xdr:colOff>
      <xdr:row>36</xdr:row>
      <xdr:rowOff>38100</xdr:rowOff>
    </xdr:from>
    <xdr:to>
      <xdr:col>3</xdr:col>
      <xdr:colOff>745500</xdr:colOff>
      <xdr:row>40</xdr:row>
      <xdr:rowOff>110400</xdr:rowOff>
    </xdr:to>
    <xdr:pic>
      <xdr:nvPicPr>
        <xdr:cNvPr id="11" name="Gráfico 10" descr="Aspiración contorno">
          <a:extLst>
            <a:ext uri="{FF2B5EF4-FFF2-40B4-BE49-F238E27FC236}">
              <a16:creationId xmlns:a16="http://schemas.microsoft.com/office/drawing/2014/main" xmlns="" id="{58F7CDD5-0B06-4C2A-A9A7-07264AB7B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"/>
            </a:ext>
          </a:extLst>
        </a:blip>
        <a:stretch>
          <a:fillRect/>
        </a:stretch>
      </xdr:blipFill>
      <xdr:spPr>
        <a:xfrm>
          <a:off x="2587725" y="59912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25500</xdr:colOff>
      <xdr:row>4</xdr:row>
      <xdr:rowOff>104775</xdr:rowOff>
    </xdr:from>
    <xdr:to>
      <xdr:col>3</xdr:col>
      <xdr:colOff>745500</xdr:colOff>
      <xdr:row>9</xdr:row>
      <xdr:rowOff>15150</xdr:rowOff>
    </xdr:to>
    <xdr:pic>
      <xdr:nvPicPr>
        <xdr:cNvPr id="12" name="Gráfico 11" descr="Reseña de cliente contorno">
          <a:extLst>
            <a:ext uri="{FF2B5EF4-FFF2-40B4-BE49-F238E27FC236}">
              <a16:creationId xmlns:a16="http://schemas.microsoft.com/office/drawing/2014/main" xmlns="" id="{77197141-4B0F-4E6D-9ABD-548EB32D7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2587725" y="8763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25500</xdr:colOff>
      <xdr:row>16</xdr:row>
      <xdr:rowOff>95250</xdr:rowOff>
    </xdr:from>
    <xdr:to>
      <xdr:col>3</xdr:col>
      <xdr:colOff>745500</xdr:colOff>
      <xdr:row>21</xdr:row>
      <xdr:rowOff>5625</xdr:rowOff>
    </xdr:to>
    <xdr:pic>
      <xdr:nvPicPr>
        <xdr:cNvPr id="15" name="Gráfico 14" descr="Caja fuerte contorno">
          <a:extLst>
            <a:ext uri="{FF2B5EF4-FFF2-40B4-BE49-F238E27FC236}">
              <a16:creationId xmlns:a16="http://schemas.microsoft.com/office/drawing/2014/main" xmlns="" id="{39659FA0-939C-4AF3-BD9C-CA9BCB36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8"/>
            </a:ext>
          </a:extLst>
        </a:blip>
        <a:stretch>
          <a:fillRect/>
        </a:stretch>
      </xdr:blipFill>
      <xdr:spPr>
        <a:xfrm>
          <a:off x="2587725" y="2809875"/>
          <a:ext cx="720000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742950</xdr:colOff>
      <xdr:row>17</xdr:row>
      <xdr:rowOff>38100</xdr:rowOff>
    </xdr:from>
    <xdr:to>
      <xdr:col>17</xdr:col>
      <xdr:colOff>12375</xdr:colOff>
      <xdr:row>27</xdr:row>
      <xdr:rowOff>2850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E0EE6ACD-C970-4109-AA84-3DD156AD8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666750</xdr:colOff>
      <xdr:row>15</xdr:row>
      <xdr:rowOff>64500</xdr:rowOff>
    </xdr:from>
    <xdr:to>
      <xdr:col>17</xdr:col>
      <xdr:colOff>27750</xdr:colOff>
      <xdr:row>15</xdr:row>
      <xdr:rowOff>64500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F08730F4-94C1-44C0-A47F-0813225E45AB}"/>
            </a:ext>
          </a:extLst>
        </xdr:cNvPr>
        <xdr:cNvCxnSpPr/>
      </xdr:nvCxnSpPr>
      <xdr:spPr>
        <a:xfrm>
          <a:off x="2543175" y="2617200"/>
          <a:ext cx="9648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666750</xdr:colOff>
      <xdr:row>28</xdr:row>
      <xdr:rowOff>119475</xdr:rowOff>
    </xdr:from>
    <xdr:to>
      <xdr:col>17</xdr:col>
      <xdr:colOff>27750</xdr:colOff>
      <xdr:row>28</xdr:row>
      <xdr:rowOff>119475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8DDA63EB-A2B8-460E-B030-4318AFDD01D1}"/>
            </a:ext>
          </a:extLst>
        </xdr:cNvPr>
        <xdr:cNvCxnSpPr/>
      </xdr:nvCxnSpPr>
      <xdr:spPr>
        <a:xfrm>
          <a:off x="2543175" y="4777200"/>
          <a:ext cx="9648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453000</xdr:colOff>
      <xdr:row>23</xdr:row>
      <xdr:rowOff>19050</xdr:rowOff>
    </xdr:from>
    <xdr:to>
      <xdr:col>2</xdr:col>
      <xdr:colOff>520575</xdr:colOff>
      <xdr:row>31</xdr:row>
      <xdr:rowOff>91650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OBJETIVO ESTRATEGICO">
              <a:extLst>
                <a:ext uri="{FF2B5EF4-FFF2-40B4-BE49-F238E27FC236}">
                  <a16:creationId xmlns:a16="http://schemas.microsoft.com/office/drawing/2014/main" xmlns="" id="{5A3708AC-5706-415D-B11C-095E8E7C49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IVO ESTRATEGIC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000" y="386715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453000</xdr:colOff>
      <xdr:row>15</xdr:row>
      <xdr:rowOff>80300</xdr:rowOff>
    </xdr:from>
    <xdr:to>
      <xdr:col>2</xdr:col>
      <xdr:colOff>520575</xdr:colOff>
      <xdr:row>22</xdr:row>
      <xdr:rowOff>62825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NIVEL DEL INDICADOR">
              <a:extLst>
                <a:ext uri="{FF2B5EF4-FFF2-40B4-BE49-F238E27FC236}">
                  <a16:creationId xmlns:a16="http://schemas.microsoft.com/office/drawing/2014/main" xmlns="" id="{D7D56C42-8C6C-4439-B00B-47A64A4653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 DEL INDICAD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000" y="2633000"/>
              <a:ext cx="1944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676275</xdr:colOff>
      <xdr:row>17</xdr:row>
      <xdr:rowOff>38100</xdr:rowOff>
    </xdr:from>
    <xdr:to>
      <xdr:col>5</xdr:col>
      <xdr:colOff>31425</xdr:colOff>
      <xdr:row>27</xdr:row>
      <xdr:rowOff>2850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BA759222-F38D-427F-937A-DD2968BEF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462525</xdr:colOff>
      <xdr:row>6</xdr:row>
      <xdr:rowOff>51475</xdr:rowOff>
    </xdr:from>
    <xdr:to>
      <xdr:col>2</xdr:col>
      <xdr:colOff>530100</xdr:colOff>
      <xdr:row>14</xdr:row>
      <xdr:rowOff>124075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ERSPECTIVA">
              <a:extLst>
                <a:ext uri="{FF2B5EF4-FFF2-40B4-BE49-F238E27FC236}">
                  <a16:creationId xmlns:a16="http://schemas.microsoft.com/office/drawing/2014/main" xmlns="" id="{ADE3994C-923C-48D3-BAFC-7D2DB8D359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SPECTIV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525" y="114685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390525</xdr:colOff>
      <xdr:row>2</xdr:row>
      <xdr:rowOff>9525</xdr:rowOff>
    </xdr:from>
    <xdr:to>
      <xdr:col>2</xdr:col>
      <xdr:colOff>458100</xdr:colOff>
      <xdr:row>5</xdr:row>
      <xdr:rowOff>95250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xmlns="" id="{443EC2EA-1CD3-333A-03F6-5149FB7EFC73}"/>
            </a:ext>
          </a:extLst>
        </xdr:cNvPr>
        <xdr:cNvSpPr/>
      </xdr:nvSpPr>
      <xdr:spPr>
        <a:xfrm>
          <a:off x="390525" y="457200"/>
          <a:ext cx="1944000" cy="571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s-CO" sz="1100">
              <a:latin typeface="Arial Narrow" panose="020B0606020202030204" pitchFamily="34" charset="0"/>
            </a:rPr>
            <a:t>Aplique</a:t>
          </a:r>
          <a:r>
            <a:rPr lang="es-CO" sz="1100" baseline="0">
              <a:latin typeface="Arial Narrow" panose="020B0606020202030204" pitchFamily="34" charset="0"/>
            </a:rPr>
            <a:t> el filtro según las necesidades de información</a:t>
          </a:r>
          <a:endParaRPr lang="es-CO" sz="110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15</xdr:col>
      <xdr:colOff>403425</xdr:colOff>
      <xdr:row>22</xdr:row>
      <xdr:rowOff>38100</xdr:rowOff>
    </xdr:from>
    <xdr:to>
      <xdr:col>16</xdr:col>
      <xdr:colOff>351900</xdr:colOff>
      <xdr:row>26</xdr:row>
      <xdr:rowOff>110400</xdr:rowOff>
    </xdr:to>
    <xdr:pic>
      <xdr:nvPicPr>
        <xdr:cNvPr id="16" name="Gráfico 15" descr="Tabla de decisiones contorno">
          <a:extLst>
            <a:ext uri="{FF2B5EF4-FFF2-40B4-BE49-F238E27FC236}">
              <a16:creationId xmlns:a16="http://schemas.microsoft.com/office/drawing/2014/main" xmlns="" id="{32292FE5-A872-4DB1-AE11-6E637436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"/>
            </a:ext>
          </a:extLst>
        </a:blip>
        <a:stretch>
          <a:fillRect/>
        </a:stretch>
      </xdr:blipFill>
      <xdr:spPr>
        <a:xfrm>
          <a:off x="12223950" y="3724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37</xdr:row>
      <xdr:rowOff>47625</xdr:rowOff>
    </xdr:from>
    <xdr:to>
      <xdr:col>9</xdr:col>
      <xdr:colOff>758100</xdr:colOff>
      <xdr:row>41</xdr:row>
      <xdr:rowOff>119925</xdr:rowOff>
    </xdr:to>
    <xdr:pic>
      <xdr:nvPicPr>
        <xdr:cNvPr id="18" name="Gráfico 17" descr="Aspiración contorno">
          <a:extLst>
            <a:ext uri="{FF2B5EF4-FFF2-40B4-BE49-F238E27FC236}">
              <a16:creationId xmlns:a16="http://schemas.microsoft.com/office/drawing/2014/main" xmlns="" id="{1DF204D4-695E-43E4-855B-E10C0843D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6715125" y="6162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3</xdr:row>
      <xdr:rowOff>28575</xdr:rowOff>
    </xdr:from>
    <xdr:to>
      <xdr:col>9</xdr:col>
      <xdr:colOff>758100</xdr:colOff>
      <xdr:row>7</xdr:row>
      <xdr:rowOff>100875</xdr:rowOff>
    </xdr:to>
    <xdr:pic>
      <xdr:nvPicPr>
        <xdr:cNvPr id="20" name="Gráfico 19" descr="Reseña de cliente contorno">
          <a:extLst>
            <a:ext uri="{FF2B5EF4-FFF2-40B4-BE49-F238E27FC236}">
              <a16:creationId xmlns:a16="http://schemas.microsoft.com/office/drawing/2014/main" xmlns="" id="{88299EB5-BEE1-061F-059E-37A491BAF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8"/>
            </a:ext>
          </a:extLst>
        </a:blip>
        <a:stretch>
          <a:fillRect/>
        </a:stretch>
      </xdr:blipFill>
      <xdr:spPr>
        <a:xfrm>
          <a:off x="6715125" y="638175"/>
          <a:ext cx="720000" cy="720000"/>
        </a:xfrm>
        <a:prstGeom prst="rect">
          <a:avLst/>
        </a:prstGeom>
      </xdr:spPr>
    </xdr:pic>
    <xdr:clientData/>
  </xdr:twoCellAnchor>
  <xdr:twoCellAnchor>
    <xdr:from>
      <xdr:col>10</xdr:col>
      <xdr:colOff>28575</xdr:colOff>
      <xdr:row>36</xdr:row>
      <xdr:rowOff>152400</xdr:rowOff>
    </xdr:from>
    <xdr:to>
      <xdr:col>12</xdr:col>
      <xdr:colOff>69525</xdr:colOff>
      <xdr:row>46</xdr:row>
      <xdr:rowOff>117150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B887B378-A796-46A7-A932-736384E66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19050</xdr:colOff>
      <xdr:row>2</xdr:row>
      <xdr:rowOff>66675</xdr:rowOff>
    </xdr:from>
    <xdr:to>
      <xdr:col>12</xdr:col>
      <xdr:colOff>60000</xdr:colOff>
      <xdr:row>12</xdr:row>
      <xdr:rowOff>31425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C4FFD3C3-373D-430D-8632-6EB2672A0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3</xdr:col>
      <xdr:colOff>422475</xdr:colOff>
      <xdr:row>22</xdr:row>
      <xdr:rowOff>38100</xdr:rowOff>
    </xdr:from>
    <xdr:to>
      <xdr:col>4</xdr:col>
      <xdr:colOff>370950</xdr:colOff>
      <xdr:row>26</xdr:row>
      <xdr:rowOff>110400</xdr:rowOff>
    </xdr:to>
    <xdr:pic>
      <xdr:nvPicPr>
        <xdr:cNvPr id="17" name="Gráfico 16" descr="Caja fuerte contorno">
          <a:extLst>
            <a:ext uri="{FF2B5EF4-FFF2-40B4-BE49-F238E27FC236}">
              <a16:creationId xmlns:a16="http://schemas.microsoft.com/office/drawing/2014/main" xmlns="" id="{0C2A14D0-25BD-4AD8-B30F-C2F2EA6D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2984700" y="372427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2</xdr:row>
      <xdr:rowOff>9525</xdr:rowOff>
    </xdr:from>
    <xdr:to>
      <xdr:col>17</xdr:col>
      <xdr:colOff>27750</xdr:colOff>
      <xdr:row>42</xdr:row>
      <xdr:rowOff>12525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B53F19FA-213C-DADA-96CA-432D6D8BCA4A}"/>
            </a:ext>
          </a:extLst>
        </xdr:cNvPr>
        <xdr:cNvSpPr/>
      </xdr:nvSpPr>
      <xdr:spPr>
        <a:xfrm>
          <a:off x="2543175" y="457200"/>
          <a:ext cx="10848150" cy="6480000"/>
        </a:xfrm>
        <a:prstGeom prst="roundRect">
          <a:avLst>
            <a:gd name="adj" fmla="val 3432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73819</xdr:colOff>
      <xdr:row>29</xdr:row>
      <xdr:rowOff>133350</xdr:rowOff>
    </xdr:from>
    <xdr:to>
      <xdr:col>8</xdr:col>
      <xdr:colOff>150769</xdr:colOff>
      <xdr:row>34</xdr:row>
      <xdr:rowOff>151725</xdr:rowOff>
    </xdr:to>
    <xdr:sp macro="" textlink="">
      <xdr:nvSpPr>
        <xdr:cNvPr id="66" name="Rectángulo: esquinas diagonales redondeadas 14">
          <a:extLst>
            <a:ext uri="{FF2B5EF4-FFF2-40B4-BE49-F238E27FC236}">
              <a16:creationId xmlns:a16="http://schemas.microsoft.com/office/drawing/2014/main" xmlns="" id="{62055DC3-BE74-457A-AB3E-C630C6FE5C01}"/>
            </a:ext>
          </a:extLst>
        </xdr:cNvPr>
        <xdr:cNvSpPr/>
      </xdr:nvSpPr>
      <xdr:spPr>
        <a:xfrm>
          <a:off x="4950619" y="4953000"/>
          <a:ext cx="1620000" cy="828000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el fortalecimiento de la planta de personal del Invima </a:t>
          </a:r>
        </a:p>
      </xdr:txBody>
    </xdr:sp>
    <xdr:clientData/>
  </xdr:twoCellAnchor>
  <xdr:twoCellAnchor>
    <xdr:from>
      <xdr:col>3</xdr:col>
      <xdr:colOff>200025</xdr:colOff>
      <xdr:row>9</xdr:row>
      <xdr:rowOff>0</xdr:rowOff>
    </xdr:from>
    <xdr:to>
      <xdr:col>5</xdr:col>
      <xdr:colOff>276975</xdr:colOff>
      <xdr:row>14</xdr:row>
      <xdr:rowOff>18375</xdr:rowOff>
    </xdr:to>
    <xdr:sp macro="" textlink="">
      <xdr:nvSpPr>
        <xdr:cNvPr id="56" name="Rectángulo: esquinas diagonales redondeadas 18">
          <a:extLst>
            <a:ext uri="{FF2B5EF4-FFF2-40B4-BE49-F238E27FC236}">
              <a16:creationId xmlns:a16="http://schemas.microsoft.com/office/drawing/2014/main" xmlns="" id="{844E9A7A-AB8B-4918-AF77-8122D3D5B1A2}"/>
            </a:ext>
          </a:extLst>
        </xdr:cNvPr>
        <xdr:cNvSpPr/>
      </xdr:nvSpPr>
      <xdr:spPr>
        <a:xfrm>
          <a:off x="2762250" y="1581150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Aumentar la presencia del Invima en el territorio nacional</a:t>
          </a:r>
        </a:p>
      </xdr:txBody>
    </xdr:sp>
    <xdr:clientData/>
  </xdr:twoCellAnchor>
  <xdr:twoCellAnchor>
    <xdr:from>
      <xdr:col>6</xdr:col>
      <xdr:colOff>73819</xdr:colOff>
      <xdr:row>9</xdr:row>
      <xdr:rowOff>95250</xdr:rowOff>
    </xdr:from>
    <xdr:to>
      <xdr:col>8</xdr:col>
      <xdr:colOff>150769</xdr:colOff>
      <xdr:row>14</xdr:row>
      <xdr:rowOff>113625</xdr:rowOff>
    </xdr:to>
    <xdr:sp macro="" textlink="">
      <xdr:nvSpPr>
        <xdr:cNvPr id="57" name="Rectángulo: esquinas diagonales redondeadas 20">
          <a:extLst>
            <a:ext uri="{FF2B5EF4-FFF2-40B4-BE49-F238E27FC236}">
              <a16:creationId xmlns:a16="http://schemas.microsoft.com/office/drawing/2014/main" xmlns="" id="{4D7FB52C-3013-4C12-845D-B19DEEF6A90C}"/>
            </a:ext>
          </a:extLst>
        </xdr:cNvPr>
        <xdr:cNvSpPr/>
      </xdr:nvSpPr>
      <xdr:spPr>
        <a:xfrm>
          <a:off x="4950619" y="1676400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acciones de transparencia y lucha contra la falsificación y corrupción, a partir de un trabajo articulado entre los distintos grupos de valor</a:t>
          </a:r>
        </a:p>
      </xdr:txBody>
    </xdr:sp>
    <xdr:clientData/>
  </xdr:twoCellAnchor>
  <xdr:twoCellAnchor>
    <xdr:from>
      <xdr:col>3</xdr:col>
      <xdr:colOff>200025</xdr:colOff>
      <xdr:row>2</xdr:row>
      <xdr:rowOff>95250</xdr:rowOff>
    </xdr:from>
    <xdr:to>
      <xdr:col>5</xdr:col>
      <xdr:colOff>276975</xdr:colOff>
      <xdr:row>7</xdr:row>
      <xdr:rowOff>113625</xdr:rowOff>
    </xdr:to>
    <xdr:sp macro="" textlink="">
      <xdr:nvSpPr>
        <xdr:cNvPr id="58" name="Rectángulo: esquinas diagonales redondeadas 21">
          <a:extLst>
            <a:ext uri="{FF2B5EF4-FFF2-40B4-BE49-F238E27FC236}">
              <a16:creationId xmlns:a16="http://schemas.microsoft.com/office/drawing/2014/main" xmlns="" id="{B35B88EC-37C2-4845-842F-10F9D5C7FFCF}"/>
            </a:ext>
          </a:extLst>
        </xdr:cNvPr>
        <xdr:cNvSpPr/>
      </xdr:nvSpPr>
      <xdr:spPr>
        <a:xfrm>
          <a:off x="2762250" y="542925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de acercamiento y acompañamiento a la ciudadanía, empresario, emprendedor en territorio nacional (Ley de emprendimiento y escalera a la formalidad)</a:t>
          </a:r>
        </a:p>
      </xdr:txBody>
    </xdr:sp>
    <xdr:clientData/>
  </xdr:twoCellAnchor>
  <xdr:twoCellAnchor>
    <xdr:from>
      <xdr:col>11</xdr:col>
      <xdr:colOff>592932</xdr:colOff>
      <xdr:row>9</xdr:row>
      <xdr:rowOff>95250</xdr:rowOff>
    </xdr:from>
    <xdr:to>
      <xdr:col>13</xdr:col>
      <xdr:colOff>669882</xdr:colOff>
      <xdr:row>14</xdr:row>
      <xdr:rowOff>113625</xdr:rowOff>
    </xdr:to>
    <xdr:sp macro="" textlink="">
      <xdr:nvSpPr>
        <xdr:cNvPr id="59" name="Rectángulo: esquinas diagonales redondeadas 22">
          <a:extLst>
            <a:ext uri="{FF2B5EF4-FFF2-40B4-BE49-F238E27FC236}">
              <a16:creationId xmlns:a16="http://schemas.microsoft.com/office/drawing/2014/main" xmlns="" id="{85BFB7D3-FC01-4607-A5E3-4B9F4C310E72}"/>
            </a:ext>
          </a:extLst>
        </xdr:cNvPr>
        <xdr:cNvSpPr/>
      </xdr:nvSpPr>
      <xdr:spPr>
        <a:xfrm>
          <a:off x="9327357" y="1676400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para el fortalecimiento de la educación sanitaria de los actores que intervienen en el funcionamiento del modelo de inspección, vigilancia y control</a:t>
          </a:r>
        </a:p>
      </xdr:txBody>
    </xdr:sp>
    <xdr:clientData/>
  </xdr:twoCellAnchor>
  <xdr:twoCellAnchor>
    <xdr:from>
      <xdr:col>14</xdr:col>
      <xdr:colOff>466725</xdr:colOff>
      <xdr:row>9</xdr:row>
      <xdr:rowOff>0</xdr:rowOff>
    </xdr:from>
    <xdr:to>
      <xdr:col>16</xdr:col>
      <xdr:colOff>543675</xdr:colOff>
      <xdr:row>14</xdr:row>
      <xdr:rowOff>18375</xdr:rowOff>
    </xdr:to>
    <xdr:sp macro="" textlink="">
      <xdr:nvSpPr>
        <xdr:cNvPr id="60" name="Rectángulo: esquinas diagonales redondeadas 23">
          <a:extLst>
            <a:ext uri="{FF2B5EF4-FFF2-40B4-BE49-F238E27FC236}">
              <a16:creationId xmlns:a16="http://schemas.microsoft.com/office/drawing/2014/main" xmlns="" id="{6A59DD7E-2222-4BBA-BA29-46775B0D56DF}"/>
            </a:ext>
          </a:extLst>
        </xdr:cNvPr>
        <xdr:cNvSpPr/>
      </xdr:nvSpPr>
      <xdr:spPr>
        <a:xfrm>
          <a:off x="11515725" y="1581150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Establecer e implementar acciones enfocadas a mejorar los servicios ciudadanos digitales, la seguridad de la información y la arquitectura empresarial</a:t>
          </a:r>
        </a:p>
      </xdr:txBody>
    </xdr:sp>
    <xdr:clientData/>
  </xdr:twoCellAnchor>
  <xdr:twoCellAnchor>
    <xdr:from>
      <xdr:col>12</xdr:col>
      <xdr:colOff>504825</xdr:colOff>
      <xdr:row>23</xdr:row>
      <xdr:rowOff>9525</xdr:rowOff>
    </xdr:from>
    <xdr:to>
      <xdr:col>14</xdr:col>
      <xdr:colOff>581775</xdr:colOff>
      <xdr:row>28</xdr:row>
      <xdr:rowOff>27900</xdr:rowOff>
    </xdr:to>
    <xdr:sp macro="" textlink="">
      <xdr:nvSpPr>
        <xdr:cNvPr id="40" name="Rectángulo: esquinas diagonales redondeadas 24">
          <a:extLst>
            <a:ext uri="{FF2B5EF4-FFF2-40B4-BE49-F238E27FC236}">
              <a16:creationId xmlns:a16="http://schemas.microsoft.com/office/drawing/2014/main" xmlns="" id="{D153AAAB-5718-47A9-A76D-FFAB61428973}"/>
            </a:ext>
          </a:extLst>
        </xdr:cNvPr>
        <xdr:cNvSpPr/>
      </xdr:nvSpPr>
      <xdr:spPr>
        <a:xfrm>
          <a:off x="10010775" y="3857625"/>
          <a:ext cx="1620000" cy="82800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comunicación estratégica entre los actores que intervienen en el funcionamiento del modelo de  inspección, vigilancia y control</a:t>
          </a:r>
        </a:p>
      </xdr:txBody>
    </xdr:sp>
    <xdr:clientData/>
  </xdr:twoCellAnchor>
  <xdr:twoCellAnchor>
    <xdr:from>
      <xdr:col>8</xdr:col>
      <xdr:colOff>719138</xdr:colOff>
      <xdr:row>29</xdr:row>
      <xdr:rowOff>133350</xdr:rowOff>
    </xdr:from>
    <xdr:to>
      <xdr:col>11</xdr:col>
      <xdr:colOff>24563</xdr:colOff>
      <xdr:row>34</xdr:row>
      <xdr:rowOff>151725</xdr:rowOff>
    </xdr:to>
    <xdr:sp macro="" textlink="">
      <xdr:nvSpPr>
        <xdr:cNvPr id="67" name="Rectángulo: esquinas diagonales redondeadas 25">
          <a:extLst>
            <a:ext uri="{FF2B5EF4-FFF2-40B4-BE49-F238E27FC236}">
              <a16:creationId xmlns:a16="http://schemas.microsoft.com/office/drawing/2014/main" xmlns="" id="{D859BCF8-7D2C-41E1-B318-B3236ECD7A0D}"/>
            </a:ext>
          </a:extLst>
        </xdr:cNvPr>
        <xdr:cNvSpPr/>
      </xdr:nvSpPr>
      <xdr:spPr>
        <a:xfrm>
          <a:off x="7138988" y="4953000"/>
          <a:ext cx="1620000" cy="828000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para el mejoramiento de las aptitudes, habilidades, capacidades y gestión del conocimiento del talento humano de la institución</a:t>
          </a:r>
        </a:p>
      </xdr:txBody>
    </xdr:sp>
    <xdr:clientData/>
  </xdr:twoCellAnchor>
  <xdr:twoCellAnchor>
    <xdr:from>
      <xdr:col>5</xdr:col>
      <xdr:colOff>390525</xdr:colOff>
      <xdr:row>22</xdr:row>
      <xdr:rowOff>57150</xdr:rowOff>
    </xdr:from>
    <xdr:to>
      <xdr:col>7</xdr:col>
      <xdr:colOff>467475</xdr:colOff>
      <xdr:row>27</xdr:row>
      <xdr:rowOff>75525</xdr:rowOff>
    </xdr:to>
    <xdr:sp macro="" textlink="">
      <xdr:nvSpPr>
        <xdr:cNvPr id="61" name="Rectángulo: esquinas diagonales redondeadas 26">
          <a:extLst>
            <a:ext uri="{FF2B5EF4-FFF2-40B4-BE49-F238E27FC236}">
              <a16:creationId xmlns:a16="http://schemas.microsoft.com/office/drawing/2014/main" xmlns="" id="{97A0DD18-8EC2-46E4-915C-D5196BD9570E}"/>
            </a:ext>
          </a:extLst>
        </xdr:cNvPr>
        <xdr:cNvSpPr/>
      </xdr:nvSpPr>
      <xdr:spPr>
        <a:xfrm>
          <a:off x="4495800" y="3743325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estrategias encaminadas a la prestación de servicios con estándares de calidad, oportunidad y acceso a la información, de los distintos grupos de valor</a:t>
          </a:r>
        </a:p>
      </xdr:txBody>
    </xdr:sp>
    <xdr:clientData/>
  </xdr:twoCellAnchor>
  <xdr:twoCellAnchor>
    <xdr:from>
      <xdr:col>12</xdr:col>
      <xdr:colOff>523875</xdr:colOff>
      <xdr:row>16</xdr:row>
      <xdr:rowOff>0</xdr:rowOff>
    </xdr:from>
    <xdr:to>
      <xdr:col>14</xdr:col>
      <xdr:colOff>600825</xdr:colOff>
      <xdr:row>21</xdr:row>
      <xdr:rowOff>18375</xdr:rowOff>
    </xdr:to>
    <xdr:sp macro="" textlink="">
      <xdr:nvSpPr>
        <xdr:cNvPr id="39" name="Rectángulo: esquinas diagonales redondeadas 27">
          <a:extLst>
            <a:ext uri="{FF2B5EF4-FFF2-40B4-BE49-F238E27FC236}">
              <a16:creationId xmlns:a16="http://schemas.microsoft.com/office/drawing/2014/main" xmlns="" id="{4495AF17-1902-470C-BF07-66E1A41F1229}"/>
            </a:ext>
          </a:extLst>
        </xdr:cNvPr>
        <xdr:cNvSpPr/>
      </xdr:nvSpPr>
      <xdr:spPr>
        <a:xfrm>
          <a:off x="10029825" y="2714625"/>
          <a:ext cx="1620000" cy="82800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técnicas y administrativas de relacionamiento con instituciones publico/privadas del orden territorial, nacional e internacional </a:t>
          </a:r>
        </a:p>
      </xdr:txBody>
    </xdr:sp>
    <xdr:clientData/>
  </xdr:twoCellAnchor>
  <xdr:twoCellAnchor>
    <xdr:from>
      <xdr:col>8</xdr:col>
      <xdr:colOff>571500</xdr:colOff>
      <xdr:row>9</xdr:row>
      <xdr:rowOff>104775</xdr:rowOff>
    </xdr:from>
    <xdr:to>
      <xdr:col>10</xdr:col>
      <xdr:colOff>648450</xdr:colOff>
      <xdr:row>14</xdr:row>
      <xdr:rowOff>123150</xdr:rowOff>
    </xdr:to>
    <xdr:sp macro="" textlink="">
      <xdr:nvSpPr>
        <xdr:cNvPr id="55" name="Rectángulo: esquinas diagonales redondeadas 28">
          <a:extLst>
            <a:ext uri="{FF2B5EF4-FFF2-40B4-BE49-F238E27FC236}">
              <a16:creationId xmlns:a16="http://schemas.microsoft.com/office/drawing/2014/main" xmlns="" id="{91D92B2D-B6BC-4ABA-B3FD-680BAA942417}"/>
            </a:ext>
          </a:extLst>
        </xdr:cNvPr>
        <xdr:cNvSpPr/>
      </xdr:nvSpPr>
      <xdr:spPr>
        <a:xfrm>
          <a:off x="6991350" y="1685925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inspección, vigilancia y control de los productos competencia del Invima</a:t>
          </a:r>
        </a:p>
      </xdr:txBody>
    </xdr:sp>
    <xdr:clientData/>
  </xdr:twoCellAnchor>
  <xdr:twoCellAnchor>
    <xdr:from>
      <xdr:col>8</xdr:col>
      <xdr:colOff>150769</xdr:colOff>
      <xdr:row>32</xdr:row>
      <xdr:rowOff>61575</xdr:rowOff>
    </xdr:from>
    <xdr:to>
      <xdr:col>8</xdr:col>
      <xdr:colOff>719138</xdr:colOff>
      <xdr:row>32</xdr:row>
      <xdr:rowOff>61575</xdr:rowOff>
    </xdr:to>
    <xdr:cxnSp macro="">
      <xdr:nvCxnSpPr>
        <xdr:cNvPr id="4" name="Conector recto de flecha 30">
          <a:extLst>
            <a:ext uri="{FF2B5EF4-FFF2-40B4-BE49-F238E27FC236}">
              <a16:creationId xmlns:a16="http://schemas.microsoft.com/office/drawing/2014/main" xmlns="" id="{278EF5C0-1A27-3197-D54F-C51DD96B148A}"/>
            </a:ext>
          </a:extLst>
        </xdr:cNvPr>
        <xdr:cNvCxnSpPr>
          <a:stCxn id="66" idx="6"/>
          <a:endCxn id="67" idx="2"/>
        </xdr:cNvCxnSpPr>
      </xdr:nvCxnSpPr>
      <xdr:spPr>
        <a:xfrm>
          <a:off x="6570619" y="5367000"/>
          <a:ext cx="568369" cy="0"/>
        </a:xfrm>
        <a:prstGeom prst="straightConnector1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24</xdr:row>
      <xdr:rowOff>147300</xdr:rowOff>
    </xdr:from>
    <xdr:to>
      <xdr:col>11</xdr:col>
      <xdr:colOff>24563</xdr:colOff>
      <xdr:row>32</xdr:row>
      <xdr:rowOff>61575</xdr:rowOff>
    </xdr:to>
    <xdr:cxnSp macro="">
      <xdr:nvCxnSpPr>
        <xdr:cNvPr id="71" name="Conector: angular 32">
          <a:extLst>
            <a:ext uri="{FF2B5EF4-FFF2-40B4-BE49-F238E27FC236}">
              <a16:creationId xmlns:a16="http://schemas.microsoft.com/office/drawing/2014/main" xmlns="" id="{F9DCA316-DA91-7810-F936-C217742173B9}"/>
            </a:ext>
          </a:extLst>
        </xdr:cNvPr>
        <xdr:cNvCxnSpPr>
          <a:stCxn id="67" idx="6"/>
          <a:endCxn id="61" idx="2"/>
        </xdr:cNvCxnSpPr>
      </xdr:nvCxnSpPr>
      <xdr:spPr>
        <a:xfrm flipH="1" flipV="1">
          <a:off x="4495800" y="4157325"/>
          <a:ext cx="4263188" cy="1209675"/>
        </a:xfrm>
        <a:prstGeom prst="bentConnector5">
          <a:avLst>
            <a:gd name="adj1" fmla="val -5362"/>
            <a:gd name="adj2" fmla="val 50000"/>
            <a:gd name="adj3" fmla="val 105362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112294</xdr:colOff>
      <xdr:row>14</xdr:row>
      <xdr:rowOff>113625</xdr:rowOff>
    </xdr:from>
    <xdr:to>
      <xdr:col>9</xdr:col>
      <xdr:colOff>184857</xdr:colOff>
      <xdr:row>30</xdr:row>
      <xdr:rowOff>92683</xdr:rowOff>
    </xdr:to>
    <xdr:cxnSp macro="">
      <xdr:nvCxnSpPr>
        <xdr:cNvPr id="76" name="Conector: angular 32">
          <a:extLst>
            <a:ext uri="{FF2B5EF4-FFF2-40B4-BE49-F238E27FC236}">
              <a16:creationId xmlns:a16="http://schemas.microsoft.com/office/drawing/2014/main" xmlns="" id="{311595D5-9DCA-44B2-BC12-B90EFBEAFA28}"/>
            </a:ext>
          </a:extLst>
        </xdr:cNvPr>
        <xdr:cNvCxnSpPr>
          <a:stCxn id="67" idx="1"/>
          <a:endCxn id="57" idx="4"/>
        </xdr:cNvCxnSpPr>
      </xdr:nvCxnSpPr>
      <xdr:spPr>
        <a:xfrm rot="16200000" flipV="1">
          <a:off x="5283497" y="2981522"/>
          <a:ext cx="2569858" cy="1615613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39732</xdr:colOff>
      <xdr:row>13</xdr:row>
      <xdr:rowOff>59042</xdr:rowOff>
    </xdr:from>
    <xdr:to>
      <xdr:col>6</xdr:col>
      <xdr:colOff>73820</xdr:colOff>
      <xdr:row>32</xdr:row>
      <xdr:rowOff>61575</xdr:rowOff>
    </xdr:to>
    <xdr:cxnSp macro="">
      <xdr:nvCxnSpPr>
        <xdr:cNvPr id="79" name="Conector: angular 32">
          <a:extLst>
            <a:ext uri="{FF2B5EF4-FFF2-40B4-BE49-F238E27FC236}">
              <a16:creationId xmlns:a16="http://schemas.microsoft.com/office/drawing/2014/main" xmlns="" id="{7F37160E-5609-4333-8249-FA4328CF97C4}"/>
            </a:ext>
          </a:extLst>
        </xdr:cNvPr>
        <xdr:cNvCxnSpPr>
          <a:stCxn id="66" idx="2"/>
          <a:endCxn id="56" idx="5"/>
        </xdr:cNvCxnSpPr>
      </xdr:nvCxnSpPr>
      <xdr:spPr>
        <a:xfrm rot="10800000">
          <a:off x="4145007" y="2287892"/>
          <a:ext cx="805613" cy="3079108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39731</xdr:colOff>
      <xdr:row>9</xdr:row>
      <xdr:rowOff>121257</xdr:rowOff>
    </xdr:from>
    <xdr:to>
      <xdr:col>8</xdr:col>
      <xdr:colOff>571500</xdr:colOff>
      <xdr:row>12</xdr:row>
      <xdr:rowOff>32999</xdr:rowOff>
    </xdr:to>
    <xdr:cxnSp macro="">
      <xdr:nvCxnSpPr>
        <xdr:cNvPr id="89" name="Conector: angular 32">
          <a:extLst>
            <a:ext uri="{FF2B5EF4-FFF2-40B4-BE49-F238E27FC236}">
              <a16:creationId xmlns:a16="http://schemas.microsoft.com/office/drawing/2014/main" xmlns="" id="{EF342CA6-4ECA-4090-B4D4-787DB9781801}"/>
            </a:ext>
          </a:extLst>
        </xdr:cNvPr>
        <xdr:cNvCxnSpPr>
          <a:stCxn id="56" idx="7"/>
          <a:endCxn id="55" idx="2"/>
        </xdr:cNvCxnSpPr>
      </xdr:nvCxnSpPr>
      <xdr:spPr>
        <a:xfrm rot="16200000" flipH="1">
          <a:off x="5369419" y="477994"/>
          <a:ext cx="397517" cy="2846344"/>
        </a:xfrm>
        <a:prstGeom prst="bentConnector4">
          <a:avLst>
            <a:gd name="adj1" fmla="val -57507"/>
            <a:gd name="adj2" fmla="val 90309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200025</xdr:colOff>
      <xdr:row>5</xdr:row>
      <xdr:rowOff>23476</xdr:rowOff>
    </xdr:from>
    <xdr:to>
      <xdr:col>3</xdr:col>
      <xdr:colOff>212725</xdr:colOff>
      <xdr:row>11</xdr:row>
      <xdr:rowOff>90151</xdr:rowOff>
    </xdr:to>
    <xdr:cxnSp macro="">
      <xdr:nvCxnSpPr>
        <xdr:cNvPr id="92" name="Conector: angular 32">
          <a:extLst>
            <a:ext uri="{FF2B5EF4-FFF2-40B4-BE49-F238E27FC236}">
              <a16:creationId xmlns:a16="http://schemas.microsoft.com/office/drawing/2014/main" xmlns="" id="{FB580EEF-F01C-4DDF-AADC-4CAA5F95C00D}"/>
            </a:ext>
          </a:extLst>
        </xdr:cNvPr>
        <xdr:cNvCxnSpPr>
          <a:stCxn id="56" idx="2"/>
          <a:endCxn id="58" idx="2"/>
        </xdr:cNvCxnSpPr>
      </xdr:nvCxnSpPr>
      <xdr:spPr>
        <a:xfrm rot="10800000">
          <a:off x="2762250" y="956926"/>
          <a:ext cx="12700" cy="1038225"/>
        </a:xfrm>
        <a:prstGeom prst="bentConnector3">
          <a:avLst>
            <a:gd name="adj1" fmla="val 13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276975</xdr:colOff>
      <xdr:row>5</xdr:row>
      <xdr:rowOff>23475</xdr:rowOff>
    </xdr:from>
    <xdr:to>
      <xdr:col>9</xdr:col>
      <xdr:colOff>37219</xdr:colOff>
      <xdr:row>10</xdr:row>
      <xdr:rowOff>64108</xdr:rowOff>
    </xdr:to>
    <xdr:cxnSp macro="">
      <xdr:nvCxnSpPr>
        <xdr:cNvPr id="99" name="Conector: angular 32">
          <a:extLst>
            <a:ext uri="{FF2B5EF4-FFF2-40B4-BE49-F238E27FC236}">
              <a16:creationId xmlns:a16="http://schemas.microsoft.com/office/drawing/2014/main" xmlns="" id="{01A679F7-BEE8-427F-8B78-025ABD06FDB4}"/>
            </a:ext>
          </a:extLst>
        </xdr:cNvPr>
        <xdr:cNvCxnSpPr>
          <a:stCxn id="58" idx="6"/>
          <a:endCxn id="55" idx="1"/>
        </xdr:cNvCxnSpPr>
      </xdr:nvCxnSpPr>
      <xdr:spPr>
        <a:xfrm>
          <a:off x="4382250" y="956925"/>
          <a:ext cx="2846344" cy="850258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648451</xdr:colOff>
      <xdr:row>12</xdr:row>
      <xdr:rowOff>23474</xdr:rowOff>
    </xdr:from>
    <xdr:to>
      <xdr:col>11</xdr:col>
      <xdr:colOff>592933</xdr:colOff>
      <xdr:row>12</xdr:row>
      <xdr:rowOff>32999</xdr:rowOff>
    </xdr:to>
    <xdr:cxnSp macro="">
      <xdr:nvCxnSpPr>
        <xdr:cNvPr id="103" name="Conector: angular 32">
          <a:extLst>
            <a:ext uri="{FF2B5EF4-FFF2-40B4-BE49-F238E27FC236}">
              <a16:creationId xmlns:a16="http://schemas.microsoft.com/office/drawing/2014/main" xmlns="" id="{97BF77CC-F819-428C-81A8-646919ADA8AA}"/>
            </a:ext>
          </a:extLst>
        </xdr:cNvPr>
        <xdr:cNvCxnSpPr>
          <a:stCxn id="59" idx="2"/>
          <a:endCxn id="55" idx="6"/>
        </xdr:cNvCxnSpPr>
      </xdr:nvCxnSpPr>
      <xdr:spPr>
        <a:xfrm rot="10800000" flipV="1">
          <a:off x="8611351" y="2090399"/>
          <a:ext cx="716007" cy="9525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558843</xdr:colOff>
      <xdr:row>28</xdr:row>
      <xdr:rowOff>27900</xdr:rowOff>
    </xdr:from>
    <xdr:to>
      <xdr:col>13</xdr:col>
      <xdr:colOff>543299</xdr:colOff>
      <xdr:row>34</xdr:row>
      <xdr:rowOff>30467</xdr:rowOff>
    </xdr:to>
    <xdr:cxnSp macro="">
      <xdr:nvCxnSpPr>
        <xdr:cNvPr id="132" name="Conector: angular 32">
          <a:extLst>
            <a:ext uri="{FF2B5EF4-FFF2-40B4-BE49-F238E27FC236}">
              <a16:creationId xmlns:a16="http://schemas.microsoft.com/office/drawing/2014/main" xmlns="" id="{1494CC54-039F-478B-97EC-1D2BF51FFC0F}"/>
            </a:ext>
          </a:extLst>
        </xdr:cNvPr>
        <xdr:cNvCxnSpPr>
          <a:stCxn id="67" idx="5"/>
          <a:endCxn id="40" idx="4"/>
        </xdr:cNvCxnSpPr>
      </xdr:nvCxnSpPr>
      <xdr:spPr>
        <a:xfrm rot="5400000" flipH="1" flipV="1">
          <a:off x="9184200" y="4023168"/>
          <a:ext cx="974117" cy="2299031"/>
        </a:xfrm>
        <a:prstGeom prst="bentConnector3">
          <a:avLst>
            <a:gd name="adj1" fmla="val -35915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543300</xdr:colOff>
      <xdr:row>21</xdr:row>
      <xdr:rowOff>18375</xdr:rowOff>
    </xdr:from>
    <xdr:to>
      <xdr:col>13</xdr:col>
      <xdr:colOff>562350</xdr:colOff>
      <xdr:row>23</xdr:row>
      <xdr:rowOff>9525</xdr:rowOff>
    </xdr:to>
    <xdr:cxnSp macro="">
      <xdr:nvCxnSpPr>
        <xdr:cNvPr id="135" name="Conector: angular 32">
          <a:extLst>
            <a:ext uri="{FF2B5EF4-FFF2-40B4-BE49-F238E27FC236}">
              <a16:creationId xmlns:a16="http://schemas.microsoft.com/office/drawing/2014/main" xmlns="" id="{14D59780-E48C-48E4-B59E-9D634BF7102C}"/>
            </a:ext>
          </a:extLst>
        </xdr:cNvPr>
        <xdr:cNvCxnSpPr>
          <a:stCxn id="40" idx="0"/>
          <a:endCxn id="39" idx="4"/>
        </xdr:cNvCxnSpPr>
      </xdr:nvCxnSpPr>
      <xdr:spPr>
        <a:xfrm rot="5400000" flipH="1" flipV="1">
          <a:off x="10672800" y="3690600"/>
          <a:ext cx="315000" cy="19050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411207</xdr:colOff>
      <xdr:row>13</xdr:row>
      <xdr:rowOff>59042</xdr:rowOff>
    </xdr:from>
    <xdr:to>
      <xdr:col>14</xdr:col>
      <xdr:colOff>703970</xdr:colOff>
      <xdr:row>14</xdr:row>
      <xdr:rowOff>1892</xdr:rowOff>
    </xdr:to>
    <xdr:cxnSp macro="">
      <xdr:nvCxnSpPr>
        <xdr:cNvPr id="149" name="Conector: angular 32">
          <a:extLst>
            <a:ext uri="{FF2B5EF4-FFF2-40B4-BE49-F238E27FC236}">
              <a16:creationId xmlns:a16="http://schemas.microsoft.com/office/drawing/2014/main" xmlns="" id="{CDFBFC9B-42BA-47F3-8532-2F164C9B5526}"/>
            </a:ext>
          </a:extLst>
        </xdr:cNvPr>
        <xdr:cNvCxnSpPr>
          <a:stCxn id="60" idx="3"/>
          <a:endCxn id="55" idx="5"/>
        </xdr:cNvCxnSpPr>
      </xdr:nvCxnSpPr>
      <xdr:spPr>
        <a:xfrm rot="5400000">
          <a:off x="10011151" y="650848"/>
          <a:ext cx="104775" cy="3378863"/>
        </a:xfrm>
        <a:prstGeom prst="bentConnector3">
          <a:avLst>
            <a:gd name="adj1" fmla="val 243005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609976</xdr:colOff>
      <xdr:row>14</xdr:row>
      <xdr:rowOff>123150</xdr:rowOff>
    </xdr:from>
    <xdr:to>
      <xdr:col>12</xdr:col>
      <xdr:colOff>523876</xdr:colOff>
      <xdr:row>18</xdr:row>
      <xdr:rowOff>90150</xdr:rowOff>
    </xdr:to>
    <xdr:cxnSp macro="">
      <xdr:nvCxnSpPr>
        <xdr:cNvPr id="159" name="Conector: angular 32">
          <a:extLst>
            <a:ext uri="{FF2B5EF4-FFF2-40B4-BE49-F238E27FC236}">
              <a16:creationId xmlns:a16="http://schemas.microsoft.com/office/drawing/2014/main" xmlns="" id="{05DAF4F8-EEBC-4A44-9893-0ED8EEEE9B43}"/>
            </a:ext>
          </a:extLst>
        </xdr:cNvPr>
        <xdr:cNvCxnSpPr>
          <a:stCxn id="39" idx="2"/>
          <a:endCxn id="55" idx="4"/>
        </xdr:cNvCxnSpPr>
      </xdr:nvCxnSpPr>
      <xdr:spPr>
        <a:xfrm rot="10800000">
          <a:off x="7801351" y="2513925"/>
          <a:ext cx="2228475" cy="614700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627769</xdr:colOff>
      <xdr:row>10</xdr:row>
      <xdr:rowOff>64108</xdr:rowOff>
    </xdr:from>
    <xdr:to>
      <xdr:col>10</xdr:col>
      <xdr:colOff>411206</xdr:colOff>
      <xdr:row>26</xdr:row>
      <xdr:rowOff>116192</xdr:rowOff>
    </xdr:to>
    <xdr:cxnSp macro="">
      <xdr:nvCxnSpPr>
        <xdr:cNvPr id="181" name="Conector: angular 32">
          <a:extLst>
            <a:ext uri="{FF2B5EF4-FFF2-40B4-BE49-F238E27FC236}">
              <a16:creationId xmlns:a16="http://schemas.microsoft.com/office/drawing/2014/main" xmlns="" id="{9A7046A7-FF72-4BAB-8A0C-66E1A652A94D}"/>
            </a:ext>
          </a:extLst>
        </xdr:cNvPr>
        <xdr:cNvCxnSpPr>
          <a:stCxn id="61" idx="3"/>
          <a:endCxn id="55" idx="7"/>
        </xdr:cNvCxnSpPr>
      </xdr:nvCxnSpPr>
      <xdr:spPr>
        <a:xfrm rot="5400000" flipH="1" flipV="1">
          <a:off x="5232133" y="1308094"/>
          <a:ext cx="2642884" cy="3641062"/>
        </a:xfrm>
        <a:prstGeom prst="bentConnector5">
          <a:avLst>
            <a:gd name="adj1" fmla="val -8650"/>
            <a:gd name="adj2" fmla="val 50000"/>
            <a:gd name="adj3" fmla="val 10865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467475</xdr:colOff>
      <xdr:row>14</xdr:row>
      <xdr:rowOff>1892</xdr:rowOff>
    </xdr:from>
    <xdr:to>
      <xdr:col>9</xdr:col>
      <xdr:colOff>37219</xdr:colOff>
      <xdr:row>24</xdr:row>
      <xdr:rowOff>147300</xdr:rowOff>
    </xdr:to>
    <xdr:cxnSp macro="">
      <xdr:nvCxnSpPr>
        <xdr:cNvPr id="186" name="Conector: angular 32">
          <a:extLst>
            <a:ext uri="{FF2B5EF4-FFF2-40B4-BE49-F238E27FC236}">
              <a16:creationId xmlns:a16="http://schemas.microsoft.com/office/drawing/2014/main" xmlns="" id="{C0053A40-D94F-4A70-92A8-26140271D5E8}"/>
            </a:ext>
          </a:extLst>
        </xdr:cNvPr>
        <xdr:cNvCxnSpPr>
          <a:stCxn id="61" idx="6"/>
          <a:endCxn id="55" idx="3"/>
        </xdr:cNvCxnSpPr>
      </xdr:nvCxnSpPr>
      <xdr:spPr>
        <a:xfrm flipV="1">
          <a:off x="6115800" y="2392667"/>
          <a:ext cx="1112794" cy="1764658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32</xdr:row>
      <xdr:rowOff>57150</xdr:rowOff>
    </xdr:from>
    <xdr:to>
      <xdr:col>5</xdr:col>
      <xdr:colOff>2762325</xdr:colOff>
      <xdr:row>40</xdr:row>
      <xdr:rowOff>93750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17A77ADB-2FA8-4B77-9D07-2D7474088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</xdr:row>
      <xdr:rowOff>129500</xdr:rowOff>
    </xdr:from>
    <xdr:to>
      <xdr:col>2</xdr:col>
      <xdr:colOff>572400</xdr:colOff>
      <xdr:row>27</xdr:row>
      <xdr:rowOff>40175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OBJETIVO ESTRATEGICO 1">
              <a:extLst>
                <a:ext uri="{FF2B5EF4-FFF2-40B4-BE49-F238E27FC236}">
                  <a16:creationId xmlns:a16="http://schemas.microsoft.com/office/drawing/2014/main" xmlns="" id="{4576B424-6B66-46AD-B242-9E6AB7AFCD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IVO ESTRATEGIC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36800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11</xdr:row>
      <xdr:rowOff>28825</xdr:rowOff>
    </xdr:from>
    <xdr:to>
      <xdr:col>2</xdr:col>
      <xdr:colOff>572400</xdr:colOff>
      <xdr:row>18</xdr:row>
      <xdr:rowOff>11350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NIVEL DEL INDICADOR 1">
              <a:extLst>
                <a:ext uri="{FF2B5EF4-FFF2-40B4-BE49-F238E27FC236}">
                  <a16:creationId xmlns:a16="http://schemas.microsoft.com/office/drawing/2014/main" xmlns="" id="{2245A3CE-D23B-4592-B33E-32387D2CDE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 DEL INDICAD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133850"/>
              <a:ext cx="1944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9525</xdr:colOff>
      <xdr:row>2</xdr:row>
      <xdr:rowOff>0</xdr:rowOff>
    </xdr:from>
    <xdr:to>
      <xdr:col>2</xdr:col>
      <xdr:colOff>581925</xdr:colOff>
      <xdr:row>10</xdr:row>
      <xdr:rowOff>72600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PERSPECTIVA 1">
              <a:extLst>
                <a:ext uri="{FF2B5EF4-FFF2-40B4-BE49-F238E27FC236}">
                  <a16:creationId xmlns:a16="http://schemas.microsoft.com/office/drawing/2014/main" xmlns="" id="{FC9DE63C-9B46-406D-B322-DE8CB2536B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SPECTIV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" y="64770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76200</xdr:colOff>
      <xdr:row>4</xdr:row>
      <xdr:rowOff>19050</xdr:rowOff>
    </xdr:from>
    <xdr:to>
      <xdr:col>4</xdr:col>
      <xdr:colOff>796200</xdr:colOff>
      <xdr:row>8</xdr:row>
      <xdr:rowOff>91350</xdr:rowOff>
    </xdr:to>
    <xdr:pic>
      <xdr:nvPicPr>
        <xdr:cNvPr id="17" name="Gráfico 16" descr="Reseña de cliente contorno">
          <a:extLst>
            <a:ext uri="{FF2B5EF4-FFF2-40B4-BE49-F238E27FC236}">
              <a16:creationId xmlns:a16="http://schemas.microsoft.com/office/drawing/2014/main" xmlns="" id="{6F2D2E4C-00F1-4BFC-9BD7-F9D10715A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257425" y="790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14</xdr:row>
      <xdr:rowOff>19050</xdr:rowOff>
    </xdr:from>
    <xdr:to>
      <xdr:col>4</xdr:col>
      <xdr:colOff>796200</xdr:colOff>
      <xdr:row>18</xdr:row>
      <xdr:rowOff>91350</xdr:rowOff>
    </xdr:to>
    <xdr:pic>
      <xdr:nvPicPr>
        <xdr:cNvPr id="18" name="Gráfico 17" descr="Caja fuerte contorno">
          <a:extLst>
            <a:ext uri="{FF2B5EF4-FFF2-40B4-BE49-F238E27FC236}">
              <a16:creationId xmlns:a16="http://schemas.microsoft.com/office/drawing/2014/main" xmlns="" id="{672E8AB8-8AC9-4C51-AFE9-8357EAF4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5"/>
            </a:ext>
          </a:extLst>
        </a:blip>
        <a:stretch>
          <a:fillRect/>
        </a:stretch>
      </xdr:blipFill>
      <xdr:spPr>
        <a:xfrm>
          <a:off x="2257425" y="24098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24</xdr:row>
      <xdr:rowOff>19050</xdr:rowOff>
    </xdr:from>
    <xdr:to>
      <xdr:col>4</xdr:col>
      <xdr:colOff>796200</xdr:colOff>
      <xdr:row>28</xdr:row>
      <xdr:rowOff>91350</xdr:rowOff>
    </xdr:to>
    <xdr:pic>
      <xdr:nvPicPr>
        <xdr:cNvPr id="19" name="Gráfico 18" descr="Tabla de decisiones contorno">
          <a:extLst>
            <a:ext uri="{FF2B5EF4-FFF2-40B4-BE49-F238E27FC236}">
              <a16:creationId xmlns:a16="http://schemas.microsoft.com/office/drawing/2014/main" xmlns="" id="{A980B8B0-FA1E-4244-B2B5-69787ECA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7"/>
            </a:ext>
          </a:extLst>
        </a:blip>
        <a:stretch>
          <a:fillRect/>
        </a:stretch>
      </xdr:blipFill>
      <xdr:spPr>
        <a:xfrm>
          <a:off x="2257425" y="4029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34</xdr:row>
      <xdr:rowOff>9525</xdr:rowOff>
    </xdr:from>
    <xdr:to>
      <xdr:col>4</xdr:col>
      <xdr:colOff>796200</xdr:colOff>
      <xdr:row>38</xdr:row>
      <xdr:rowOff>81825</xdr:rowOff>
    </xdr:to>
    <xdr:pic>
      <xdr:nvPicPr>
        <xdr:cNvPr id="20" name="Gráfico 19" descr="Aspiración contorno">
          <a:extLst>
            <a:ext uri="{FF2B5EF4-FFF2-40B4-BE49-F238E27FC236}">
              <a16:creationId xmlns:a16="http://schemas.microsoft.com/office/drawing/2014/main" xmlns="" id="{7F8FA6C8-96E9-45D4-9C17-1E5CD8A4F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2257425" y="5638800"/>
          <a:ext cx="720000" cy="720000"/>
        </a:xfrm>
        <a:prstGeom prst="rect">
          <a:avLst/>
        </a:prstGeom>
      </xdr:spPr>
    </xdr:pic>
    <xdr:clientData/>
  </xdr:twoCellAnchor>
  <xdr:twoCellAnchor>
    <xdr:from>
      <xdr:col>5</xdr:col>
      <xdr:colOff>2962275</xdr:colOff>
      <xdr:row>32</xdr:row>
      <xdr:rowOff>57150</xdr:rowOff>
    </xdr:from>
    <xdr:to>
      <xdr:col>5</xdr:col>
      <xdr:colOff>5410275</xdr:colOff>
      <xdr:row>40</xdr:row>
      <xdr:rowOff>93750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xmlns="" id="{4DFDECF4-38B4-462A-BC6B-82F2E6A58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314325</xdr:colOff>
      <xdr:row>2</xdr:row>
      <xdr:rowOff>61912</xdr:rowOff>
    </xdr:from>
    <xdr:to>
      <xdr:col>5</xdr:col>
      <xdr:colOff>2762325</xdr:colOff>
      <xdr:row>10</xdr:row>
      <xdr:rowOff>98512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xmlns="" id="{2ABBCBDC-9839-4DE1-8484-83F4CA9C8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2962275</xdr:colOff>
      <xdr:row>2</xdr:row>
      <xdr:rowOff>61912</xdr:rowOff>
    </xdr:from>
    <xdr:to>
      <xdr:col>5</xdr:col>
      <xdr:colOff>5410275</xdr:colOff>
      <xdr:row>10</xdr:row>
      <xdr:rowOff>98512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77E72DF-7B96-4809-AE42-4F8AB895F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5610225</xdr:colOff>
      <xdr:row>2</xdr:row>
      <xdr:rowOff>61912</xdr:rowOff>
    </xdr:from>
    <xdr:to>
      <xdr:col>5</xdr:col>
      <xdr:colOff>8058225</xdr:colOff>
      <xdr:row>10</xdr:row>
      <xdr:rowOff>98512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BB2FC1B-0183-44A8-AAF5-C20EBA0E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8258175</xdr:colOff>
      <xdr:row>2</xdr:row>
      <xdr:rowOff>61912</xdr:rowOff>
    </xdr:from>
    <xdr:to>
      <xdr:col>5</xdr:col>
      <xdr:colOff>10706175</xdr:colOff>
      <xdr:row>10</xdr:row>
      <xdr:rowOff>98512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A59770BF-3F59-4419-8942-565689A33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10906125</xdr:colOff>
      <xdr:row>2</xdr:row>
      <xdr:rowOff>61912</xdr:rowOff>
    </xdr:from>
    <xdr:to>
      <xdr:col>5</xdr:col>
      <xdr:colOff>13354125</xdr:colOff>
      <xdr:row>10</xdr:row>
      <xdr:rowOff>98512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ADAD6879-DC03-450F-9E96-C91FDF51E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314325</xdr:colOff>
      <xdr:row>12</xdr:row>
      <xdr:rowOff>66675</xdr:rowOff>
    </xdr:from>
    <xdr:to>
      <xdr:col>5</xdr:col>
      <xdr:colOff>2762325</xdr:colOff>
      <xdr:row>20</xdr:row>
      <xdr:rowOff>103275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1D40099F-2427-4EA7-89B1-E8695D367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2962275</xdr:colOff>
      <xdr:row>12</xdr:row>
      <xdr:rowOff>66675</xdr:rowOff>
    </xdr:from>
    <xdr:to>
      <xdr:col>5</xdr:col>
      <xdr:colOff>5410275</xdr:colOff>
      <xdr:row>20</xdr:row>
      <xdr:rowOff>103275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7F6E1C16-9A38-43CB-8203-5ED224F3B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314325</xdr:colOff>
      <xdr:row>22</xdr:row>
      <xdr:rowOff>57150</xdr:rowOff>
    </xdr:from>
    <xdr:to>
      <xdr:col>5</xdr:col>
      <xdr:colOff>2762325</xdr:colOff>
      <xdr:row>30</xdr:row>
      <xdr:rowOff>93750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8DCC1B3F-5512-4339-BE37-6020E6948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2962275</xdr:colOff>
      <xdr:row>22</xdr:row>
      <xdr:rowOff>57150</xdr:rowOff>
    </xdr:from>
    <xdr:to>
      <xdr:col>5</xdr:col>
      <xdr:colOff>5410275</xdr:colOff>
      <xdr:row>30</xdr:row>
      <xdr:rowOff>93750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7AF21C02-F50F-483F-B7AB-D863AAE06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5610225</xdr:colOff>
      <xdr:row>22</xdr:row>
      <xdr:rowOff>57150</xdr:rowOff>
    </xdr:from>
    <xdr:to>
      <xdr:col>5</xdr:col>
      <xdr:colOff>8058225</xdr:colOff>
      <xdr:row>30</xdr:row>
      <xdr:rowOff>93750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45EC25EA-7532-4E40-9853-5FBAEC9B0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8258175</xdr:colOff>
      <xdr:row>22</xdr:row>
      <xdr:rowOff>57150</xdr:rowOff>
    </xdr:from>
    <xdr:to>
      <xdr:col>5</xdr:col>
      <xdr:colOff>10706175</xdr:colOff>
      <xdr:row>30</xdr:row>
      <xdr:rowOff>93750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284FA697-EF14-4A23-A181-50A7E8BA2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10906125</xdr:colOff>
      <xdr:row>22</xdr:row>
      <xdr:rowOff>57150</xdr:rowOff>
    </xdr:from>
    <xdr:to>
      <xdr:col>5</xdr:col>
      <xdr:colOff>13354125</xdr:colOff>
      <xdr:row>30</xdr:row>
      <xdr:rowOff>93750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E20E76B0-5EAA-4A49-84B7-20A2893F6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13563600</xdr:colOff>
      <xdr:row>22</xdr:row>
      <xdr:rowOff>57150</xdr:rowOff>
    </xdr:from>
    <xdr:to>
      <xdr:col>6</xdr:col>
      <xdr:colOff>2419425</xdr:colOff>
      <xdr:row>30</xdr:row>
      <xdr:rowOff>93750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xmlns="" id="{CE78FB90-8FA1-448B-A1EB-99CC05839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2657475</xdr:colOff>
      <xdr:row>22</xdr:row>
      <xdr:rowOff>47625</xdr:rowOff>
    </xdr:from>
    <xdr:to>
      <xdr:col>6</xdr:col>
      <xdr:colOff>5105475</xdr:colOff>
      <xdr:row>30</xdr:row>
      <xdr:rowOff>84225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48F72464-265F-4B3D-AF50-D4AA900CE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5286375</xdr:colOff>
      <xdr:row>22</xdr:row>
      <xdr:rowOff>57150</xdr:rowOff>
    </xdr:from>
    <xdr:to>
      <xdr:col>6</xdr:col>
      <xdr:colOff>7734375</xdr:colOff>
      <xdr:row>30</xdr:row>
      <xdr:rowOff>93750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9C2A2400-B1D7-47A0-860C-50D29FD0F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7905750</xdr:colOff>
      <xdr:row>22</xdr:row>
      <xdr:rowOff>66675</xdr:rowOff>
    </xdr:from>
    <xdr:to>
      <xdr:col>6</xdr:col>
      <xdr:colOff>10353750</xdr:colOff>
      <xdr:row>30</xdr:row>
      <xdr:rowOff>103275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A78A6354-6911-4FA0-9C3D-F0089F40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10563225</xdr:colOff>
      <xdr:row>22</xdr:row>
      <xdr:rowOff>76200</xdr:rowOff>
    </xdr:from>
    <xdr:to>
      <xdr:col>7</xdr:col>
      <xdr:colOff>1800300</xdr:colOff>
      <xdr:row>30</xdr:row>
      <xdr:rowOff>112800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xmlns="" id="{80D90EC6-071E-4DBC-9BE4-7F66B9C1C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2038350</xdr:colOff>
      <xdr:row>22</xdr:row>
      <xdr:rowOff>66675</xdr:rowOff>
    </xdr:from>
    <xdr:to>
      <xdr:col>7</xdr:col>
      <xdr:colOff>4486350</xdr:colOff>
      <xdr:row>30</xdr:row>
      <xdr:rowOff>103275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xmlns="" id="{FC173D80-B29E-4755-8BF5-05B685740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5609167</xdr:colOff>
      <xdr:row>32</xdr:row>
      <xdr:rowOff>52917</xdr:rowOff>
    </xdr:from>
    <xdr:to>
      <xdr:col>5</xdr:col>
      <xdr:colOff>8057167</xdr:colOff>
      <xdr:row>40</xdr:row>
      <xdr:rowOff>89517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xmlns="" id="{326FC3B0-2CEE-4022-8959-135478A49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8265584</xdr:colOff>
      <xdr:row>32</xdr:row>
      <xdr:rowOff>74083</xdr:rowOff>
    </xdr:from>
    <xdr:to>
      <xdr:col>5</xdr:col>
      <xdr:colOff>10713584</xdr:colOff>
      <xdr:row>40</xdr:row>
      <xdr:rowOff>110683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xmlns="" id="{F179F86E-B110-44F1-8792-87D9EE367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5662083</xdr:colOff>
      <xdr:row>12</xdr:row>
      <xdr:rowOff>52916</xdr:rowOff>
    </xdr:from>
    <xdr:to>
      <xdr:col>5</xdr:col>
      <xdr:colOff>8110083</xdr:colOff>
      <xdr:row>20</xdr:row>
      <xdr:rowOff>89516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xmlns="" id="{BEA15002-A1A1-4BD3-9588-FCE71A356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8276167</xdr:colOff>
      <xdr:row>12</xdr:row>
      <xdr:rowOff>42333</xdr:rowOff>
    </xdr:from>
    <xdr:to>
      <xdr:col>5</xdr:col>
      <xdr:colOff>10724167</xdr:colOff>
      <xdr:row>20</xdr:row>
      <xdr:rowOff>78933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xmlns="" id="{04F1D4F9-D750-477D-BF79-0FDC1061A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vimagovco-my.sharepoint.com/personal/cnarvaezs_invima_gov_co/Documents/Planeacion_Estrat_23-26_GTTs/Plataforma%20Estrategica%2023-26/Insumos/Propuesta%201%20PEI%2023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Docuementos%20Claudia/INVIMA/REPORTES_PEI_2023-2026/REPORTES_PEI_2024/SEGUNDO_TRIMESTRE/Tab_mando_II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afor 18-22"/>
      <sheetName val="OBJ-ESTR msps dic 22"/>
      <sheetName val="MSPS octu 22"/>
      <sheetName val="DOFA 2022"/>
      <sheetName val="PESTEL 2022"/>
      <sheetName val="Cruces DOFA"/>
      <sheetName val="MATRIZ DOFA"/>
      <sheetName val="MATRIZ DOFA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pas de Implementación"/>
      <sheetName val="Mapa_Estrategico_Resumen"/>
      <sheetName val="Mapa_Estrategico"/>
      <sheetName val="Tablero_Control"/>
      <sheetName val="Matriz_Reporte_I"/>
      <sheetName val="REPORTE"/>
      <sheetName val="Pesos_Ponderados_Objetivos"/>
      <sheetName val="Hoja1"/>
      <sheetName val="INDICADORES A DEFINIR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% objetivo</v>
          </cell>
          <cell r="D1" t="str">
            <v>Estratégico</v>
          </cell>
          <cell r="E1" t="str">
            <v>Táctico</v>
          </cell>
          <cell r="F1" t="str">
            <v>Operativo</v>
          </cell>
        </row>
        <row r="2">
          <cell r="A2">
            <v>1</v>
          </cell>
          <cell r="B2" t="str">
            <v>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v>
          </cell>
          <cell r="C2">
            <v>0.4</v>
          </cell>
          <cell r="D2">
            <v>0.25</v>
          </cell>
          <cell r="E2">
            <v>0.15</v>
          </cell>
        </row>
        <row r="3">
          <cell r="A3">
            <v>2</v>
          </cell>
          <cell r="B3" t="str">
            <v>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v>
          </cell>
          <cell r="C3">
            <v>0.2</v>
          </cell>
          <cell r="D3">
            <v>0.1</v>
          </cell>
          <cell r="E3">
            <v>0.05</v>
          </cell>
          <cell r="F3">
            <v>0.05</v>
          </cell>
        </row>
        <row r="4">
          <cell r="A4">
            <v>3</v>
          </cell>
          <cell r="B4" t="str">
            <v>Fomentar la integración regional sanitaria con el fin de optimizar  las capacidades de la entidad para contribuir con la transformación productiva del país</v>
          </cell>
          <cell r="C4">
            <v>0.2</v>
          </cell>
          <cell r="D4">
            <v>0.2</v>
          </cell>
        </row>
        <row r="5">
          <cell r="A5">
            <v>4</v>
          </cell>
          <cell r="B5" t="str">
            <v>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v>
          </cell>
          <cell r="C5">
            <v>0.2</v>
          </cell>
          <cell r="D5">
            <v>0.2</v>
          </cell>
        </row>
      </sheetData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laud" refreshedDate="45534.517901504631" createdVersion="8" refreshedVersion="5" minRefreshableVersion="3" recordCount="146">
  <cacheSource type="worksheet">
    <worksheetSource ref="A1:P1048576" sheet="Matriz_Reporte"/>
  </cacheSource>
  <cacheFields count="16">
    <cacheField name="OBJETIVO ESTRATEGICO" numFmtId="0">
      <sharedItems containsString="0" containsBlank="1" containsNumber="1" containsInteger="1" minValue="1" maxValue="4" count="5">
        <n v="2"/>
        <n v="3"/>
        <n v="4"/>
        <n v="1"/>
        <m/>
      </sharedItems>
    </cacheField>
    <cacheField name="NIVEL DEL INDICADOR" numFmtId="0">
      <sharedItems containsBlank="1" count="4">
        <s v="Operativo"/>
        <s v="Estratégico"/>
        <s v="Táctico"/>
        <m/>
      </sharedItems>
    </cacheField>
    <cacheField name="PERSPECTIVA" numFmtId="0">
      <sharedItems containsBlank="1" count="6">
        <s v="Aprendizaje y Desarrollo"/>
        <s v="Clientes"/>
        <s v="Financiera"/>
        <s v="Procesos"/>
        <m/>
        <s v="SIG" u="1"/>
      </sharedItems>
    </cacheField>
    <cacheField name="NOMBRE" numFmtId="0">
      <sharedItems containsBlank="1" count="53">
        <s v="Cumplimiento tiempo estándar de capacitación"/>
        <s v="Fortalecimiento de los porcesos en el marco de la cooperación"/>
        <s v="Cubrimiento de planta de personal "/>
        <s v="Rotación de personal "/>
        <s v="Automatización de trámites y servicios"/>
        <s v="Oportunidad en las respuestas de denuncias "/>
        <s v="Oportunidad en la atención de PQRS"/>
        <s v="Oprtunidad en trámites resueltos "/>
        <s v="Satisfacción usuarios externos"/>
        <s v="Ejecución presupuestal de funcionamiento"/>
        <s v="Ejecución presupuestal de inversión"/>
        <s v="Ingreso efectivo por cobro persuasivo y/o coactivo"/>
        <s v="Ingreso efectivo por cobro de tarifas de los servicios prestados por la entidad."/>
        <s v="Medición de gestión institucional  MIPG-FURAG"/>
        <s v="Cobertura de la IVC"/>
        <s v="Cumplimiento del Plan Anual de Adquisiciones"/>
        <s v="Cumplimiento estándares sanitarios"/>
        <s v="Disponibilidad de los sistemas de información"/>
        <s v="Ejecución física de inversión"/>
        <s v="Cumplimiento de los proyectos dentro de los programas institucionales"/>
        <s v="Ejecución física programas institucionales (Proyectos)"/>
        <s v="Cumplimiento del POA dentro de los programas institucionales"/>
        <s v="Efectividad de los Controles de seguridad de información "/>
        <s v="Mercados abiertos"/>
        <m/>
        <s v="Implementación de nuevos controles de seguridad de información " u="1"/>
        <s v="Gestión de demandas y procesos" u="1"/>
        <s v="Ejecución física programas institucionales (Discriminado por POA)" u="1"/>
        <s v="Satisfacción usuarios" u="1"/>
        <s v="Disponibilidad del sistema" u="1"/>
        <s v="Porcentaje de establecimientos que cumplen con los estándares sanitarios" u="1"/>
        <s v="Porcentaje de trámites sin auto de requerimiento resueltos dentro los tiempos establecidos " u="1"/>
        <s v="Porcentaje de mercados abiertos en la vigencia" u="1"/>
        <s v="Implementación del modelo IVC SOA alimentos" u="1"/>
        <s v="Implementación de acciones de mejora en el marco de la cooperación" u="1"/>
        <s v="Ejecución financiera proyectos de inversión" u="1"/>
        <s v="Recaudo efectivo por cobro persuasivo y/o coactivo" u="1"/>
        <s v="Implementación de acciones de mejora de las capacitaciones realizadas" u="1"/>
        <s v="Recaudo efectivo por cobro de tarifas de los servicios prestados por la entidad." u="1"/>
        <s v="Digitalización de trámites y servicios" u="1"/>
        <s v="Cobertura de las acciones de IVC" u="1"/>
        <s v="Calificación FURAG" u="1"/>
        <s v="Acciones sanitarias aplicadas en el marco de la vigilancia sanitaria" u="1"/>
        <s v="P" u="1"/>
        <s v="Estado planta de personal " u="1"/>
        <s v="Cumplimiento de los estandares de categorización de los proyectos dentro de los programas institucionales" u="1"/>
        <s v="Cumplimiento acuerdo de servicios" u="1"/>
        <s v="Ejecución financiera recursos funcionamiento" u="1"/>
        <s v="Porcentaje de PQR atendidas dentro de los tiempos establecidos" u="1"/>
        <s v="Ejecución física proyectos de inversión" u="1"/>
        <s v="Gestión de hallazgos fiscales de la contraloria" u="1"/>
        <s v="Porcentaje de denuncias atendidas dentro de los tiempos establecidos" u="1"/>
        <s v="Gestión de hallazgos administrativos de la contraloria" u="1"/>
      </sharedItems>
    </cacheField>
    <cacheField name="FORMULA" numFmtId="0">
      <sharedItems containsBlank="1"/>
    </cacheField>
    <cacheField name="OBJETIVO" numFmtId="0">
      <sharedItems containsBlank="1"/>
    </cacheField>
    <cacheField name="PERIODICIDAD" numFmtId="0">
      <sharedItems containsBlank="1"/>
    </cacheField>
    <cacheField name="FUENTE" numFmtId="0">
      <sharedItems containsBlank="1"/>
    </cacheField>
    <cacheField name="RESPONSABLE" numFmtId="0">
      <sharedItems containsNonDate="0" containsString="0" containsBlank="1"/>
    </cacheField>
    <cacheField name="Peso" numFmtId="9">
      <sharedItems containsString="0" containsBlank="1" containsNumber="1" minValue="0.05" maxValue="0.25"/>
    </cacheField>
    <cacheField name="Peso Objetivo" numFmtId="9">
      <sharedItems containsString="0" containsBlank="1" containsNumber="1" minValue="0.2" maxValue="0.4"/>
    </cacheField>
    <cacheField name="Vigencia" numFmtId="0">
      <sharedItems containsString="0" containsBlank="1" containsNumber="1" containsInteger="1" minValue="2022" maxValue="2026" count="6">
        <n v="2022"/>
        <n v="2023"/>
        <n v="2024"/>
        <n v="2025"/>
        <n v="2026"/>
        <m/>
      </sharedItems>
    </cacheField>
    <cacheField name="Meta" numFmtId="0">
      <sharedItems containsString="0" containsBlank="1" containsNumber="1" minValue="0.15" maxValue="5"/>
    </cacheField>
    <cacheField name="Numerador" numFmtId="0">
      <sharedItems containsString="0" containsBlank="1" containsNumber="1" minValue="0.22" maxValue="133281179584"/>
    </cacheField>
    <cacheField name="Denominador" numFmtId="0">
      <sharedItems containsString="0" containsBlank="1" containsNumber="1" minValue="1" maxValue="150751943000"/>
    </cacheField>
    <cacheField name="Resultado" numFmtId="0">
      <sharedItems containsString="0" containsBlank="1" containsNumber="1" minValue="-0.70000000000000284" maxValue="1"/>
    </cacheField>
  </cacheFields>
  <extLst>
    <ext xmlns:x14="http://schemas.microsoft.com/office/spreadsheetml/2009/9/main" uri="{725AE2AE-9491-48be-B2B4-4EB974FC3084}">
      <x14:pivotCacheDefinition pivotCacheId="210388857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0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0"/>
    <n v="5"/>
    <m/>
    <m/>
    <m/>
  </r>
  <r>
    <x v="0"/>
    <x v="0"/>
    <x v="0"/>
    <x v="2"/>
    <s v="Numero de personas nombradas/No de personas autorizadas con presupuesto aprobado"/>
    <s v="Determinar el Porcentaje de personas nombradas en la entidad de acuerdo con la planta autorizada"/>
    <s v="Trimestral"/>
    <s v="Grupo de Talento Humano"/>
    <m/>
    <n v="0.05"/>
    <n v="0.2"/>
    <x v="0"/>
    <n v="0.95"/>
    <n v="1171"/>
    <n v="1320"/>
    <n v="0.88712121212121209"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Semestral"/>
    <s v="Grupo de Talento Humano"/>
    <m/>
    <n v="0.05"/>
    <n v="0.2"/>
    <x v="0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0"/>
    <n v="0.5"/>
    <m/>
    <m/>
    <m/>
  </r>
  <r>
    <x v="3"/>
    <x v="2"/>
    <x v="1"/>
    <x v="5"/>
    <s v="# de denuncias atendidas dentro de los tiempos establecidos/#total de denuncias recibidas (Aclarar a qué tipo de denuncias)"/>
    <s v="Determinar el % de denuncias atendidas dentro de los tiempos establecidos"/>
    <s v="Trimestral"/>
    <s v="Grupo de gestión de mejoramiento organizacional"/>
    <m/>
    <n v="0.15"/>
    <n v="0.4"/>
    <x v="0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0"/>
    <n v="1"/>
    <m/>
    <m/>
    <m/>
  </r>
  <r>
    <x v="3"/>
    <x v="2"/>
    <x v="1"/>
    <x v="7"/>
    <s v="# de trámites (por código de tarifas) resueltos dentro de los tiempos establecidos (Sin autos)/# total de trámites (por código de tarifas) recibidos (Crear indicador multiserie)"/>
    <s v="Determinar Porcentaje de trámites resueltos dentro los tiempos establecidos. "/>
    <s v="Trimestral"/>
    <s v="Oficina Asesora de Planeación"/>
    <m/>
    <n v="0.15"/>
    <n v="0.4"/>
    <x v="0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0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0"/>
    <n v="0.95"/>
    <n v="122280637965"/>
    <n v="135575483000"/>
    <n v="0.9019376900541819"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0"/>
    <n v="0.85"/>
    <n v="65201163261.57"/>
    <n v="89000000000"/>
    <n v="0.73259734001764043"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0"/>
    <n v="0.85"/>
    <n v="7505850833.29"/>
    <n v="12016000000"/>
    <n v="0.62465469651215044"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0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0"/>
    <n v="3"/>
    <n v="91.5"/>
    <n v="90.8"/>
    <n v="-0.70000000000000284"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0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0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0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0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0"/>
    <n v="0.85"/>
    <m/>
    <m/>
    <m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0"/>
    <n v="0.85"/>
    <m/>
    <m/>
    <m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85"/>
    <m/>
    <m/>
    <m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0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0"/>
    <n v="0.8"/>
    <n v="8"/>
    <n v="8"/>
    <n v="1"/>
  </r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1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1"/>
    <n v="5"/>
    <m/>
    <m/>
    <m/>
  </r>
  <r>
    <x v="0"/>
    <x v="0"/>
    <x v="0"/>
    <x v="2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1"/>
    <n v="0.95"/>
    <n v="1180"/>
    <n v="1320"/>
    <n v="0.89393939393939392"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1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1"/>
    <n v="0.5"/>
    <m/>
    <m/>
    <m/>
  </r>
  <r>
    <x v="3"/>
    <x v="2"/>
    <x v="1"/>
    <x v="5"/>
    <s v="# de denuncias atendidas dentro de los tiempos establecidos/#total de denuncias recibidas"/>
    <s v="Determinar el % de denuncias atendidas dentro de los tiempos establecidos"/>
    <s v="Trimestral"/>
    <s v="Grupo de gestión de mejoramiento organizacional"/>
    <m/>
    <n v="0.15"/>
    <n v="0.4"/>
    <x v="1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1"/>
    <n v="1"/>
    <n v="12810"/>
    <n v="21325"/>
    <n v="0.60070339976553344"/>
  </r>
  <r>
    <x v="3"/>
    <x v="2"/>
    <x v="1"/>
    <x v="7"/>
    <s v="# de trámites (por código de tarifas) resueltos dentro de los tiempos establecidos (Sin autos)/# total de trámites (por código de tarifas) recibidos "/>
    <s v="Determinar Porcentaje de trámites resueltos dentro los tiempos establecidos. "/>
    <s v="Trimestral"/>
    <s v="Oficina Asesora de Planeación"/>
    <m/>
    <n v="0.15"/>
    <n v="0.4"/>
    <x v="1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1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1"/>
    <n v="0.95"/>
    <n v="133281179584"/>
    <n v="137212017000"/>
    <n v="0.97135209071374562"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1"/>
    <n v="0.85"/>
    <n v="71251879033"/>
    <n v="100000000000"/>
    <n v="0.71251879032999998"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1"/>
    <n v="0.85"/>
    <n v="7522168967"/>
    <n v="8816000000"/>
    <n v="0.85324058155626137"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1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1"/>
    <n v="3"/>
    <n v="90.8"/>
    <m/>
    <m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1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1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1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1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1"/>
    <n v="0.85"/>
    <n v="0.9"/>
    <n v="1"/>
    <n v="0.9"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0.67"/>
    <n v="1"/>
    <n v="0.67"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1"/>
    <n v="0.85"/>
    <n v="0.9"/>
    <n v="1"/>
    <n v="0.9"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85"/>
    <n v="0.91700000000000004"/>
    <n v="1"/>
    <n v="0.91700000000000004"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1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1"/>
    <n v="0.8"/>
    <n v="8"/>
    <n v="8"/>
    <n v="1"/>
  </r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2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2"/>
    <n v="5"/>
    <m/>
    <m/>
    <m/>
  </r>
  <r>
    <x v="0"/>
    <x v="0"/>
    <x v="0"/>
    <x v="2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2"/>
    <n v="0.95"/>
    <n v="1180"/>
    <n v="1320"/>
    <n v="0.89393939393939392"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2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2"/>
    <n v="0.5"/>
    <m/>
    <m/>
    <m/>
  </r>
  <r>
    <x v="3"/>
    <x v="2"/>
    <x v="1"/>
    <x v="5"/>
    <s v="# de denuncias atendidas dentro de los tiempos establecidos/#total de denuncias recibidas"/>
    <s v="Determinar el % de denuncias atendidas dentro de los tiempos establecidos"/>
    <s v="Trimestral"/>
    <s v="Grupo de gestión de mejoramiento organizacional"/>
    <m/>
    <n v="0.15"/>
    <n v="0.4"/>
    <x v="2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2"/>
    <n v="1"/>
    <m/>
    <m/>
    <m/>
  </r>
  <r>
    <x v="3"/>
    <x v="2"/>
    <x v="1"/>
    <x v="7"/>
    <s v="# de trámites (por código de tarifas) resueltos dentro de los tiempos establecidos (Sin autos)/# total de trámites (por código de tarifas) recibidos "/>
    <s v="Determinar Porcentaje de trámites resueltos dentro los tiempos establecidos. "/>
    <s v="Trimestral"/>
    <s v="Oficina Asesora de Planeación"/>
    <m/>
    <n v="0.15"/>
    <n v="0.4"/>
    <x v="2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2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2"/>
    <n v="0.95"/>
    <n v="26859359223"/>
    <n v="150751943000"/>
    <n v="0.17816924073078116"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2"/>
    <n v="0.85"/>
    <n v="9110655833"/>
    <n v="94135686070"/>
    <n v="9.6782168520291534E-2"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2"/>
    <n v="0.85"/>
    <n v="2383906188"/>
    <n v="8000000000"/>
    <n v="0.29798827350000001"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2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2"/>
    <n v="3"/>
    <m/>
    <m/>
    <m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2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2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2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2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2"/>
    <n v="0.85"/>
    <n v="0.27"/>
    <n v="1"/>
    <n v="0.27"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27"/>
    <n v="32"/>
    <n v="0.84375"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2"/>
    <n v="0.85"/>
    <n v="0.41"/>
    <n v="1"/>
    <n v="0.41"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85"/>
    <n v="0.22"/>
    <n v="1"/>
    <n v="0.22"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2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2"/>
    <n v="0.8"/>
    <n v="1"/>
    <n v="8"/>
    <n v="0.125"/>
  </r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3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3"/>
    <n v="5"/>
    <m/>
    <m/>
    <m/>
  </r>
  <r>
    <x v="0"/>
    <x v="0"/>
    <x v="0"/>
    <x v="2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3"/>
    <n v="0.95"/>
    <m/>
    <m/>
    <m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3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3"/>
    <n v="0.5"/>
    <m/>
    <m/>
    <m/>
  </r>
  <r>
    <x v="3"/>
    <x v="2"/>
    <x v="1"/>
    <x v="5"/>
    <s v="# de denuncias atendidas dentro de los tiempos establecidos/#total de denuncias recibidas"/>
    <s v="Determinar el % de denuncias atendidas dentro de los tiempos establecidos"/>
    <s v="Trimestral"/>
    <s v="Grupo de gestión de mejoramiento organizacional"/>
    <m/>
    <n v="0.15"/>
    <n v="0.4"/>
    <x v="3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3"/>
    <n v="1"/>
    <m/>
    <m/>
    <m/>
  </r>
  <r>
    <x v="3"/>
    <x v="2"/>
    <x v="1"/>
    <x v="7"/>
    <s v="# de trámites (por código de tarifas) resueltos dentro de los tiempos establecidos (Sin autos)/# total de trámites (por código de tarifas) recibidos "/>
    <s v="Determinar Porcentaje de trámites resueltos dentro los tiempos establecidos. "/>
    <s v="Trimestral"/>
    <s v="Oficina Asesora de Planeación"/>
    <m/>
    <n v="0.15"/>
    <n v="0.4"/>
    <x v="3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3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3"/>
    <n v="0.95"/>
    <m/>
    <m/>
    <m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3"/>
    <n v="0.85"/>
    <m/>
    <m/>
    <m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3"/>
    <n v="0.85"/>
    <m/>
    <m/>
    <m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3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3"/>
    <n v="3"/>
    <m/>
    <m/>
    <m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3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3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3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3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3"/>
    <n v="0.85"/>
    <m/>
    <m/>
    <m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m/>
    <m/>
    <m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3"/>
    <n v="0.85"/>
    <m/>
    <m/>
    <m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85"/>
    <m/>
    <m/>
    <m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3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3"/>
    <n v="0.8"/>
    <m/>
    <m/>
    <m/>
  </r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4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4"/>
    <n v="5"/>
    <m/>
    <m/>
    <m/>
  </r>
  <r>
    <x v="0"/>
    <x v="0"/>
    <x v="0"/>
    <x v="2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4"/>
    <n v="0.95"/>
    <m/>
    <m/>
    <m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4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4"/>
    <n v="0.5"/>
    <m/>
    <m/>
    <m/>
  </r>
  <r>
    <x v="3"/>
    <x v="2"/>
    <x v="1"/>
    <x v="5"/>
    <s v="# de denuncias atendidas dentro de los tiempos establecidos/#total de denuncias recibidas"/>
    <s v="Determinar el % de denuncias atendidas dentro de los tiempos establecidos"/>
    <s v="Trimestral"/>
    <s v="Grupo de gestión de mejoramiento organizacional"/>
    <m/>
    <n v="0.15"/>
    <n v="0.4"/>
    <x v="4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4"/>
    <n v="1"/>
    <m/>
    <m/>
    <m/>
  </r>
  <r>
    <x v="3"/>
    <x v="2"/>
    <x v="1"/>
    <x v="7"/>
    <s v="# de trámites (por código de tarifas) resueltos dentro de los tiempos establecidos (Sin autos)/# total de trámites (por código de tarifas) recibidos "/>
    <s v="Determinar Porcentaje de trámites resueltos dentro los tiempos establecidos. "/>
    <s v="Trimestral"/>
    <s v="Oficina Asesora de Planeación"/>
    <m/>
    <n v="0.15"/>
    <n v="0.4"/>
    <x v="4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4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4"/>
    <n v="0.95"/>
    <m/>
    <m/>
    <m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4"/>
    <n v="0.85"/>
    <m/>
    <m/>
    <m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4"/>
    <n v="0.85"/>
    <m/>
    <m/>
    <m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4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4"/>
    <n v="3"/>
    <m/>
    <m/>
    <m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4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4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4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4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4"/>
    <n v="0.85"/>
    <m/>
    <m/>
    <m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4"/>
    <n v="0.85"/>
    <m/>
    <m/>
    <m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85"/>
    <m/>
    <m/>
    <m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4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4"/>
    <n v="0.8"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m/>
    <m/>
    <m/>
  </r>
  <r>
    <x v="4"/>
    <x v="3"/>
    <x v="4"/>
    <x v="24"/>
    <m/>
    <m/>
    <m/>
    <m/>
    <m/>
    <m/>
    <m/>
    <x v="5"/>
    <m/>
    <n v="59"/>
    <m/>
    <m/>
  </r>
  <r>
    <x v="4"/>
    <x v="3"/>
    <x v="4"/>
    <x v="24"/>
    <m/>
    <m/>
    <m/>
    <m/>
    <m/>
    <m/>
    <m/>
    <x v="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44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W3:BA33" firstHeaderRow="0" firstDataRow="1" firstDataCol="2" rowPageCount="1" colPageCount="1"/>
  <pivotFields count="16">
    <pivotField axis="axisPage" compact="0" outline="0" showAll="0" defaultSubtotal="0">
      <items count="5">
        <item x="3"/>
        <item x="0"/>
        <item x="1"/>
        <item x="2"/>
        <item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3">
        <item m="1" x="42"/>
        <item m="1" x="41"/>
        <item m="1" x="46"/>
        <item m="1" x="45"/>
        <item x="15"/>
        <item m="1" x="39"/>
        <item m="1" x="29"/>
        <item m="1" x="35"/>
        <item m="1" x="47"/>
        <item m="1" x="27"/>
        <item x="20"/>
        <item m="1" x="49"/>
        <item m="1" x="44"/>
        <item m="1" x="26"/>
        <item m="1" x="52"/>
        <item m="1" x="50"/>
        <item m="1" x="37"/>
        <item m="1" x="34"/>
        <item m="1" x="25"/>
        <item m="1" x="33"/>
        <item m="1" x="51"/>
        <item m="1" x="30"/>
        <item m="1" x="32"/>
        <item m="1" x="48"/>
        <item m="1" x="31"/>
        <item m="1" x="28"/>
        <item x="24"/>
        <item m="1" x="43"/>
        <item x="1"/>
        <item x="2"/>
        <item x="3"/>
        <item x="9"/>
        <item x="10"/>
        <item m="1" x="40"/>
        <item x="16"/>
        <item x="18"/>
        <item x="0"/>
        <item x="4"/>
        <item x="5"/>
        <item x="6"/>
        <item x="7"/>
        <item x="8"/>
        <item m="1" x="36"/>
        <item m="1" x="38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30">
    <i>
      <x v="34"/>
      <x/>
    </i>
    <i r="1">
      <x v="1"/>
    </i>
    <i r="1">
      <x v="2"/>
    </i>
    <i r="1">
      <x v="3"/>
    </i>
    <i r="1">
      <x v="4"/>
    </i>
    <i>
      <x v="38"/>
      <x/>
    </i>
    <i r="1">
      <x v="1"/>
    </i>
    <i r="1">
      <x v="2"/>
    </i>
    <i r="1">
      <x v="3"/>
    </i>
    <i r="1">
      <x v="4"/>
    </i>
    <i>
      <x v="40"/>
      <x/>
    </i>
    <i r="1">
      <x v="1"/>
    </i>
    <i r="1">
      <x v="2"/>
    </i>
    <i r="1">
      <x v="3"/>
    </i>
    <i r="1">
      <x v="4"/>
    </i>
    <i>
      <x v="45"/>
      <x/>
    </i>
    <i r="1">
      <x v="1"/>
    </i>
    <i r="1">
      <x v="2"/>
    </i>
    <i r="1">
      <x v="3"/>
    </i>
    <i r="1">
      <x v="4"/>
    </i>
    <i>
      <x v="51"/>
      <x/>
    </i>
    <i r="1">
      <x v="1"/>
    </i>
    <i r="1">
      <x v="2"/>
    </i>
    <i r="1">
      <x v="3"/>
    </i>
    <i r="1">
      <x v="4"/>
    </i>
    <i>
      <x v="52"/>
      <x/>
    </i>
    <i r="1">
      <x v="1"/>
    </i>
    <i r="1">
      <x v="2"/>
    </i>
    <i r="1">
      <x v="3"/>
    </i>
    <i r="1">
      <x v="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Suma de Meta" fld="12" baseField="0" baseItem="0"/>
    <dataField name="Suma de Resultado" fld="15" baseField="0" baseItem="0"/>
    <dataField name="Suma de Pes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Dinámica7" cacheId="44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BH3:BL73" firstHeaderRow="0" firstDataRow="1" firstDataCol="2" rowPageCount="1" colPageCount="1"/>
  <pivotFields count="16">
    <pivotField axis="axisPage" compact="0" outline="0" showAll="0" defaultSubtotal="0">
      <items count="5">
        <item x="3"/>
        <item x="0"/>
        <item x="1"/>
        <item x="2"/>
        <item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3">
        <item m="1" x="42"/>
        <item m="1" x="41"/>
        <item m="1" x="46"/>
        <item m="1" x="45"/>
        <item x="15"/>
        <item m="1" x="39"/>
        <item m="1" x="29"/>
        <item m="1" x="35"/>
        <item m="1" x="47"/>
        <item m="1" x="27"/>
        <item x="20"/>
        <item m="1" x="49"/>
        <item m="1" x="44"/>
        <item m="1" x="26"/>
        <item m="1" x="52"/>
        <item m="1" x="50"/>
        <item m="1" x="37"/>
        <item m="1" x="34"/>
        <item m="1" x="25"/>
        <item m="1" x="33"/>
        <item m="1" x="51"/>
        <item m="1" x="30"/>
        <item m="1" x="32"/>
        <item m="1" x="48"/>
        <item m="1" x="31"/>
        <item m="1" x="28"/>
        <item x="24"/>
        <item m="1" x="43"/>
        <item x="1"/>
        <item x="2"/>
        <item x="3"/>
        <item x="9"/>
        <item x="10"/>
        <item m="1" x="40"/>
        <item x="16"/>
        <item x="18"/>
        <item x="0"/>
        <item x="4"/>
        <item x="5"/>
        <item x="6"/>
        <item x="7"/>
        <item x="8"/>
        <item m="1" x="36"/>
        <item m="1" x="38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70">
    <i>
      <x v="4"/>
      <x/>
    </i>
    <i r="1">
      <x v="1"/>
    </i>
    <i r="1">
      <x v="2"/>
    </i>
    <i r="1">
      <x v="3"/>
    </i>
    <i r="1">
      <x v="4"/>
    </i>
    <i>
      <x v="10"/>
      <x/>
    </i>
    <i r="1">
      <x v="1"/>
    </i>
    <i r="1">
      <x v="2"/>
    </i>
    <i r="1">
      <x v="3"/>
    </i>
    <i r="1">
      <x v="4"/>
    </i>
    <i>
      <x v="29"/>
      <x/>
    </i>
    <i r="1">
      <x v="1"/>
    </i>
    <i r="1">
      <x v="2"/>
    </i>
    <i r="1">
      <x v="3"/>
    </i>
    <i r="1">
      <x v="4"/>
    </i>
    <i>
      <x v="30"/>
      <x/>
    </i>
    <i r="1">
      <x v="1"/>
    </i>
    <i r="1">
      <x v="2"/>
    </i>
    <i r="1">
      <x v="3"/>
    </i>
    <i r="1">
      <x v="4"/>
    </i>
    <i>
      <x v="31"/>
      <x/>
    </i>
    <i r="1">
      <x v="1"/>
    </i>
    <i r="1">
      <x v="2"/>
    </i>
    <i r="1">
      <x v="3"/>
    </i>
    <i r="1">
      <x v="4"/>
    </i>
    <i>
      <x v="32"/>
      <x/>
    </i>
    <i r="1">
      <x v="1"/>
    </i>
    <i r="1">
      <x v="2"/>
    </i>
    <i r="1">
      <x v="3"/>
    </i>
    <i r="1">
      <x v="4"/>
    </i>
    <i>
      <x v="35"/>
      <x/>
    </i>
    <i r="1">
      <x v="1"/>
    </i>
    <i r="1">
      <x v="2"/>
    </i>
    <i r="1">
      <x v="3"/>
    </i>
    <i r="1">
      <x v="4"/>
    </i>
    <i>
      <x v="36"/>
      <x/>
    </i>
    <i r="1">
      <x v="1"/>
    </i>
    <i r="1">
      <x v="2"/>
    </i>
    <i r="1">
      <x v="3"/>
    </i>
    <i r="1">
      <x v="4"/>
    </i>
    <i>
      <x v="39"/>
      <x/>
    </i>
    <i r="1">
      <x v="1"/>
    </i>
    <i r="1">
      <x v="2"/>
    </i>
    <i r="1">
      <x v="3"/>
    </i>
    <i r="1">
      <x v="4"/>
    </i>
    <i>
      <x v="41"/>
      <x/>
    </i>
    <i r="1">
      <x v="1"/>
    </i>
    <i r="1">
      <x v="2"/>
    </i>
    <i r="1">
      <x v="3"/>
    </i>
    <i r="1">
      <x v="4"/>
    </i>
    <i>
      <x v="44"/>
      <x/>
    </i>
    <i r="1">
      <x v="1"/>
    </i>
    <i r="1">
      <x v="2"/>
    </i>
    <i r="1">
      <x v="3"/>
    </i>
    <i r="1">
      <x v="4"/>
    </i>
    <i>
      <x v="46"/>
      <x/>
    </i>
    <i r="1">
      <x v="1"/>
    </i>
    <i r="1">
      <x v="2"/>
    </i>
    <i r="1">
      <x v="3"/>
    </i>
    <i r="1">
      <x v="4"/>
    </i>
    <i>
      <x v="47"/>
      <x/>
    </i>
    <i r="1">
      <x v="1"/>
    </i>
    <i r="1">
      <x v="2"/>
    </i>
    <i r="1">
      <x v="3"/>
    </i>
    <i r="1">
      <x v="4"/>
    </i>
    <i>
      <x v="48"/>
      <x/>
    </i>
    <i r="1">
      <x v="1"/>
    </i>
    <i r="1">
      <x v="2"/>
    </i>
    <i r="1">
      <x v="3"/>
    </i>
    <i r="1">
      <x v="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1" hier="-1"/>
  </pageFields>
  <dataFields count="3">
    <dataField name="Suma de Meta" fld="12" baseField="0" baseItem="0"/>
    <dataField name="Suma de Resultado" fld="15" baseField="0" baseItem="0"/>
    <dataField name="Suma de Pes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9" cacheId="44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CD3:CH13" firstHeaderRow="0" firstDataRow="1" firstDataCol="2" rowPageCount="1" colPageCount="1"/>
  <pivotFields count="16">
    <pivotField axis="axisPage" compact="0" outline="0" showAll="0" defaultSubtotal="0">
      <items count="5">
        <item x="3"/>
        <item x="0"/>
        <item x="1"/>
        <item x="2"/>
        <item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3">
        <item m="1" x="42"/>
        <item m="1" x="41"/>
        <item m="1" x="46"/>
        <item m="1" x="45"/>
        <item x="15"/>
        <item m="1" x="39"/>
        <item m="1" x="29"/>
        <item m="1" x="35"/>
        <item m="1" x="47"/>
        <item m="1" x="27"/>
        <item x="20"/>
        <item m="1" x="49"/>
        <item m="1" x="44"/>
        <item m="1" x="26"/>
        <item m="1" x="52"/>
        <item m="1" x="50"/>
        <item m="1" x="37"/>
        <item m="1" x="34"/>
        <item m="1" x="25"/>
        <item m="1" x="33"/>
        <item m="1" x="51"/>
        <item m="1" x="30"/>
        <item m="1" x="32"/>
        <item m="1" x="48"/>
        <item m="1" x="31"/>
        <item m="1" x="28"/>
        <item x="24"/>
        <item m="1" x="43"/>
        <item x="1"/>
        <item x="2"/>
        <item x="3"/>
        <item x="9"/>
        <item x="10"/>
        <item m="1" x="40"/>
        <item x="16"/>
        <item x="18"/>
        <item x="0"/>
        <item x="4"/>
        <item x="5"/>
        <item x="6"/>
        <item x="7"/>
        <item x="8"/>
        <item m="1" x="36"/>
        <item m="1" x="38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10">
    <i>
      <x v="37"/>
      <x/>
    </i>
    <i r="1">
      <x v="1"/>
    </i>
    <i r="1">
      <x v="2"/>
    </i>
    <i r="1">
      <x v="3"/>
    </i>
    <i r="1">
      <x v="4"/>
    </i>
    <i>
      <x v="49"/>
      <x/>
    </i>
    <i r="1">
      <x v="1"/>
    </i>
    <i r="1">
      <x v="2"/>
    </i>
    <i r="1">
      <x v="3"/>
    </i>
    <i r="1">
      <x v="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Suma de Meta" fld="12" baseField="0" baseItem="0"/>
    <dataField name="Suma de Resultado" fld="15" baseField="0" baseItem="0"/>
    <dataField name="Suma de Pes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laDinámica8" cacheId="44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BS3:BW13" firstHeaderRow="0" firstDataRow="1" firstDataCol="2" rowPageCount="1" colPageCount="1"/>
  <pivotFields count="16">
    <pivotField axis="axisPage" compact="0" outline="0" showAll="0" defaultSubtotal="0">
      <items count="5">
        <item x="3"/>
        <item x="0"/>
        <item x="1"/>
        <item x="2"/>
        <item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3">
        <item m="1" x="42"/>
        <item m="1" x="41"/>
        <item m="1" x="46"/>
        <item m="1" x="45"/>
        <item x="15"/>
        <item m="1" x="39"/>
        <item m="1" x="29"/>
        <item m="1" x="35"/>
        <item m="1" x="47"/>
        <item m="1" x="27"/>
        <item x="20"/>
        <item m="1" x="49"/>
        <item m="1" x="44"/>
        <item m="1" x="26"/>
        <item m="1" x="52"/>
        <item m="1" x="50"/>
        <item m="1" x="37"/>
        <item m="1" x="34"/>
        <item m="1" x="25"/>
        <item m="1" x="33"/>
        <item m="1" x="51"/>
        <item m="1" x="30"/>
        <item m="1" x="32"/>
        <item m="1" x="48"/>
        <item m="1" x="31"/>
        <item m="1" x="28"/>
        <item x="24"/>
        <item m="1" x="43"/>
        <item x="1"/>
        <item x="2"/>
        <item x="3"/>
        <item x="9"/>
        <item x="10"/>
        <item m="1" x="40"/>
        <item x="16"/>
        <item x="18"/>
        <item x="0"/>
        <item x="4"/>
        <item x="5"/>
        <item x="6"/>
        <item x="7"/>
        <item x="8"/>
        <item m="1" x="36"/>
        <item m="1" x="38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10">
    <i>
      <x v="28"/>
      <x/>
    </i>
    <i r="1">
      <x v="1"/>
    </i>
    <i r="1">
      <x v="2"/>
    </i>
    <i r="1">
      <x v="3"/>
    </i>
    <i r="1">
      <x v="4"/>
    </i>
    <i>
      <x v="50"/>
      <x/>
    </i>
    <i r="1">
      <x v="1"/>
    </i>
    <i r="1">
      <x v="2"/>
    </i>
    <i r="1">
      <x v="3"/>
    </i>
    <i r="1">
      <x v="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Suma de Meta" fld="12" baseField="0" baseItem="0"/>
    <dataField name="Suma de Resultado" fld="15" baseField="0" baseItem="0"/>
    <dataField name="Suma de Pes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laDinámica2" cacheId="44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D3:I23" firstHeaderRow="0" firstDataRow="1" firstDataCol="2" rowPageCount="1" colPageCount="1"/>
  <pivotFields count="16">
    <pivotField compact="0" outline="0" showAll="0" defaultSubtotal="0"/>
    <pivotField compact="0" outline="0" showAll="0" defaultSubtotal="0"/>
    <pivotField axis="axisPage" compact="0" outline="0" showAll="0" defaultSubtotal="0">
      <items count="6">
        <item x="0"/>
        <item x="1"/>
        <item x="2"/>
        <item x="3"/>
        <item x="4"/>
        <item m="1" x="5"/>
      </items>
    </pivotField>
    <pivotField axis="axisRow" compact="0" outline="0" showAll="0" defaultSubtotal="0">
      <items count="53">
        <item m="1" x="42"/>
        <item m="1" x="41"/>
        <item m="1" x="46"/>
        <item m="1" x="45"/>
        <item x="15"/>
        <item m="1" x="39"/>
        <item m="1" x="29"/>
        <item m="1" x="35"/>
        <item m="1" x="47"/>
        <item m="1" x="27"/>
        <item x="20"/>
        <item m="1" x="49"/>
        <item m="1" x="44"/>
        <item m="1" x="26"/>
        <item m="1" x="52"/>
        <item m="1" x="50"/>
        <item m="1" x="37"/>
        <item m="1" x="34"/>
        <item m="1" x="25"/>
        <item m="1" x="33"/>
        <item m="1" x="51"/>
        <item m="1" x="30"/>
        <item m="1" x="32"/>
        <item m="1" x="48"/>
        <item m="1" x="31"/>
        <item m="1" x="28"/>
        <item x="24"/>
        <item m="1" x="43"/>
        <item x="1"/>
        <item x="2"/>
        <item x="3"/>
        <item x="9"/>
        <item x="10"/>
        <item m="1" x="40"/>
        <item x="16"/>
        <item x="18"/>
        <item x="0"/>
        <item x="4"/>
        <item x="5"/>
        <item x="6"/>
        <item x="7"/>
        <item x="8"/>
        <item m="1" x="36"/>
        <item m="1" x="38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20">
    <i>
      <x v="28"/>
      <x/>
    </i>
    <i r="1">
      <x v="1"/>
    </i>
    <i r="1">
      <x v="2"/>
    </i>
    <i r="1">
      <x v="3"/>
    </i>
    <i r="1">
      <x v="4"/>
    </i>
    <i>
      <x v="29"/>
      <x/>
    </i>
    <i r="1">
      <x v="1"/>
    </i>
    <i r="1">
      <x v="2"/>
    </i>
    <i r="1">
      <x v="3"/>
    </i>
    <i r="1">
      <x v="4"/>
    </i>
    <i>
      <x v="30"/>
      <x/>
    </i>
    <i r="1">
      <x v="1"/>
    </i>
    <i r="1">
      <x v="2"/>
    </i>
    <i r="1">
      <x v="3"/>
    </i>
    <i r="1">
      <x v="4"/>
    </i>
    <i>
      <x v="36"/>
      <x/>
    </i>
    <i r="1">
      <x v="1"/>
    </i>
    <i r="1">
      <x v="2"/>
    </i>
    <i r="1">
      <x v="3"/>
    </i>
    <i r="1"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item="0" hier="-1"/>
  </pageFields>
  <dataFields count="4">
    <dataField name="Promedio de Meta" fld="12" subtotal="average" baseField="11" baseItem="0"/>
    <dataField name="Promedio de Resultado" fld="15" subtotal="average" baseField="11" baseItem="0"/>
    <dataField name="Promedio de Peso" fld="9" subtotal="average" baseField="0" baseItem="0"/>
    <dataField name="Promedio de Peso Objetivo" fld="10" subtotal="average" baseField="1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TablaDinámica5" cacheId="44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Z3:AE23" firstHeaderRow="0" firstDataRow="1" firstDataCol="2" rowPageCount="1" colPageCount="1"/>
  <pivotFields count="16">
    <pivotField compact="0" outline="0" showAll="0" defaultSubtotal="0"/>
    <pivotField compact="0" outline="0" showAll="0" defaultSubtotal="0"/>
    <pivotField axis="axisPage" compact="0" outline="0" showAll="0" defaultSubtotal="0">
      <items count="6">
        <item x="0"/>
        <item x="1"/>
        <item x="2"/>
        <item x="3"/>
        <item x="4"/>
        <item m="1" x="5"/>
      </items>
    </pivotField>
    <pivotField axis="axisRow" compact="0" outline="0" showAll="0" defaultSubtotal="0">
      <items count="53">
        <item m="1" x="42"/>
        <item m="1" x="41"/>
        <item m="1" x="46"/>
        <item m="1" x="45"/>
        <item x="15"/>
        <item m="1" x="39"/>
        <item m="1" x="29"/>
        <item m="1" x="35"/>
        <item m="1" x="47"/>
        <item m="1" x="27"/>
        <item x="20"/>
        <item m="1" x="49"/>
        <item m="1" x="44"/>
        <item m="1" x="26"/>
        <item m="1" x="52"/>
        <item m="1" x="50"/>
        <item m="1" x="37"/>
        <item m="1" x="34"/>
        <item m="1" x="25"/>
        <item m="1" x="33"/>
        <item m="1" x="51"/>
        <item m="1" x="30"/>
        <item m="1" x="32"/>
        <item m="1" x="48"/>
        <item m="1" x="31"/>
        <item m="1" x="28"/>
        <item x="24"/>
        <item m="1" x="43"/>
        <item x="1"/>
        <item x="2"/>
        <item x="3"/>
        <item x="9"/>
        <item x="10"/>
        <item m="1" x="40"/>
        <item x="16"/>
        <item x="18"/>
        <item x="0"/>
        <item x="4"/>
        <item x="5"/>
        <item x="6"/>
        <item x="7"/>
        <item x="8"/>
        <item m="1" x="36"/>
        <item m="1" x="38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20">
    <i>
      <x v="31"/>
      <x/>
    </i>
    <i r="1">
      <x v="1"/>
    </i>
    <i r="1">
      <x v="2"/>
    </i>
    <i r="1">
      <x v="3"/>
    </i>
    <i r="1">
      <x v="4"/>
    </i>
    <i>
      <x v="32"/>
      <x/>
    </i>
    <i r="1">
      <x v="1"/>
    </i>
    <i r="1">
      <x v="2"/>
    </i>
    <i r="1">
      <x v="3"/>
    </i>
    <i r="1">
      <x v="4"/>
    </i>
    <i>
      <x v="51"/>
      <x/>
    </i>
    <i r="1">
      <x v="1"/>
    </i>
    <i r="1">
      <x v="2"/>
    </i>
    <i r="1">
      <x v="3"/>
    </i>
    <i r="1">
      <x v="4"/>
    </i>
    <i>
      <x v="52"/>
      <x/>
    </i>
    <i r="1">
      <x v="1"/>
    </i>
    <i r="1">
      <x v="2"/>
    </i>
    <i r="1">
      <x v="3"/>
    </i>
    <i r="1"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item="2" hier="-1"/>
  </pageFields>
  <dataFields count="4">
    <dataField name="Promedio de Meta" fld="12" subtotal="average" baseField="11" baseItem="0"/>
    <dataField name="Promedio de Resultado" fld="15" subtotal="average" baseField="11" baseItem="0"/>
    <dataField name="Promedio de Peso" fld="9" subtotal="average" baseField="11" baseItem="0"/>
    <dataField name="Promedio de Peso Objetivo" fld="10" subtotal="average" baseField="1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TablaDinámica4" cacheId="44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O3:T28" firstHeaderRow="0" firstDataRow="1" firstDataCol="2" rowPageCount="1" colPageCount="1"/>
  <pivotFields count="16">
    <pivotField compact="0" outline="0" showAll="0" defaultSubtotal="0"/>
    <pivotField compact="0" outline="0" showAll="0" defaultSubtotal="0"/>
    <pivotField axis="axisPage" compact="0" outline="0" showAll="0" defaultSubtotal="0">
      <items count="6">
        <item x="0"/>
        <item x="1"/>
        <item x="2"/>
        <item x="3"/>
        <item x="4"/>
        <item m="1" x="5"/>
      </items>
    </pivotField>
    <pivotField axis="axisRow" compact="0" outline="0" showAll="0" defaultSubtotal="0">
      <items count="53">
        <item m="1" x="42"/>
        <item m="1" x="41"/>
        <item m="1" x="46"/>
        <item m="1" x="45"/>
        <item x="15"/>
        <item m="1" x="39"/>
        <item m="1" x="29"/>
        <item m="1" x="35"/>
        <item m="1" x="47"/>
        <item m="1" x="27"/>
        <item x="20"/>
        <item m="1" x="49"/>
        <item m="1" x="44"/>
        <item m="1" x="26"/>
        <item m="1" x="52"/>
        <item m="1" x="50"/>
        <item m="1" x="37"/>
        <item m="1" x="34"/>
        <item m="1" x="25"/>
        <item m="1" x="33"/>
        <item m="1" x="51"/>
        <item m="1" x="30"/>
        <item m="1" x="32"/>
        <item m="1" x="48"/>
        <item m="1" x="31"/>
        <item m="1" x="28"/>
        <item x="24"/>
        <item m="1" x="43"/>
        <item x="1"/>
        <item x="2"/>
        <item x="3"/>
        <item x="9"/>
        <item x="10"/>
        <item m="1" x="40"/>
        <item x="16"/>
        <item x="18"/>
        <item x="0"/>
        <item x="4"/>
        <item x="5"/>
        <item x="6"/>
        <item x="7"/>
        <item x="8"/>
        <item m="1" x="36"/>
        <item m="1" x="38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25">
    <i>
      <x v="37"/>
      <x/>
    </i>
    <i r="1">
      <x v="1"/>
    </i>
    <i r="1">
      <x v="2"/>
    </i>
    <i r="1">
      <x v="3"/>
    </i>
    <i r="1">
      <x v="4"/>
    </i>
    <i>
      <x v="38"/>
      <x/>
    </i>
    <i r="1">
      <x v="1"/>
    </i>
    <i r="1">
      <x v="2"/>
    </i>
    <i r="1">
      <x v="3"/>
    </i>
    <i r="1">
      <x v="4"/>
    </i>
    <i>
      <x v="39"/>
      <x/>
    </i>
    <i r="1">
      <x v="1"/>
    </i>
    <i r="1">
      <x v="2"/>
    </i>
    <i r="1">
      <x v="3"/>
    </i>
    <i r="1">
      <x v="4"/>
    </i>
    <i>
      <x v="40"/>
      <x/>
    </i>
    <i r="1">
      <x v="1"/>
    </i>
    <i r="1">
      <x v="2"/>
    </i>
    <i r="1">
      <x v="3"/>
    </i>
    <i r="1">
      <x v="4"/>
    </i>
    <i>
      <x v="41"/>
      <x/>
    </i>
    <i r="1">
      <x v="1"/>
    </i>
    <i r="1">
      <x v="2"/>
    </i>
    <i r="1">
      <x v="3"/>
    </i>
    <i r="1"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item="1" hier="-1"/>
  </pageFields>
  <dataFields count="4">
    <dataField name="Promedio de Meta" fld="12" subtotal="average" baseField="11" baseItem="3"/>
    <dataField name="Promedio de Resultado" fld="15" subtotal="average" baseField="11" baseItem="3"/>
    <dataField name="Promedio de Peso" fld="9" subtotal="average" baseField="11" baseItem="3"/>
    <dataField name="Promedio de Peso Objetivo" fld="10" subtotal="average" baseField="11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name="TablaDinámica6" cacheId="44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K3:AP58" firstHeaderRow="0" firstDataRow="1" firstDataCol="2" rowPageCount="1" colPageCount="1"/>
  <pivotFields count="16">
    <pivotField compact="0" outline="0" showAll="0" defaultSubtotal="0"/>
    <pivotField compact="0" outline="0" showAll="0" defaultSubtotal="0"/>
    <pivotField axis="axisPage" compact="0" outline="0" showAll="0" defaultSubtotal="0">
      <items count="6">
        <item x="0"/>
        <item x="1"/>
        <item x="2"/>
        <item x="3"/>
        <item x="4"/>
        <item m="1" x="5"/>
      </items>
    </pivotField>
    <pivotField axis="axisRow" compact="0" outline="0" showAll="0" defaultSubtotal="0">
      <items count="53">
        <item m="1" x="42"/>
        <item m="1" x="41"/>
        <item m="1" x="46"/>
        <item m="1" x="45"/>
        <item x="15"/>
        <item m="1" x="39"/>
        <item m="1" x="29"/>
        <item m="1" x="35"/>
        <item m="1" x="47"/>
        <item m="1" x="27"/>
        <item x="20"/>
        <item m="1" x="49"/>
        <item m="1" x="44"/>
        <item m="1" x="26"/>
        <item m="1" x="52"/>
        <item m="1" x="50"/>
        <item m="1" x="37"/>
        <item m="1" x="34"/>
        <item m="1" x="25"/>
        <item m="1" x="33"/>
        <item m="1" x="51"/>
        <item m="1" x="30"/>
        <item m="1" x="32"/>
        <item m="1" x="48"/>
        <item m="1" x="31"/>
        <item m="1" x="28"/>
        <item x="24"/>
        <item m="1" x="43"/>
        <item x="1"/>
        <item x="2"/>
        <item x="3"/>
        <item x="9"/>
        <item x="10"/>
        <item m="1" x="40"/>
        <item x="16"/>
        <item x="18"/>
        <item x="0"/>
        <item x="4"/>
        <item x="5"/>
        <item x="6"/>
        <item x="7"/>
        <item x="8"/>
        <item m="1" x="36"/>
        <item m="1" x="38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55">
    <i>
      <x v="4"/>
      <x/>
    </i>
    <i r="1">
      <x v="1"/>
    </i>
    <i r="1">
      <x v="2"/>
    </i>
    <i r="1">
      <x v="3"/>
    </i>
    <i r="1">
      <x v="4"/>
    </i>
    <i>
      <x v="10"/>
      <x/>
    </i>
    <i r="1">
      <x v="1"/>
    </i>
    <i r="1">
      <x v="2"/>
    </i>
    <i r="1">
      <x v="3"/>
    </i>
    <i r="1">
      <x v="4"/>
    </i>
    <i>
      <x v="34"/>
      <x/>
    </i>
    <i r="1">
      <x v="1"/>
    </i>
    <i r="1">
      <x v="2"/>
    </i>
    <i r="1">
      <x v="3"/>
    </i>
    <i r="1">
      <x v="4"/>
    </i>
    <i>
      <x v="35"/>
      <x/>
    </i>
    <i r="1">
      <x v="1"/>
    </i>
    <i r="1">
      <x v="2"/>
    </i>
    <i r="1">
      <x v="3"/>
    </i>
    <i r="1">
      <x v="4"/>
    </i>
    <i>
      <x v="44"/>
      <x/>
    </i>
    <i r="1">
      <x v="1"/>
    </i>
    <i r="1">
      <x v="2"/>
    </i>
    <i r="1">
      <x v="3"/>
    </i>
    <i r="1">
      <x v="4"/>
    </i>
    <i>
      <x v="45"/>
      <x/>
    </i>
    <i r="1">
      <x v="1"/>
    </i>
    <i r="1">
      <x v="2"/>
    </i>
    <i r="1">
      <x v="3"/>
    </i>
    <i r="1">
      <x v="4"/>
    </i>
    <i>
      <x v="46"/>
      <x/>
    </i>
    <i r="1">
      <x v="1"/>
    </i>
    <i r="1">
      <x v="2"/>
    </i>
    <i r="1">
      <x v="3"/>
    </i>
    <i r="1">
      <x v="4"/>
    </i>
    <i>
      <x v="47"/>
      <x/>
    </i>
    <i r="1">
      <x v="1"/>
    </i>
    <i r="1">
      <x v="2"/>
    </i>
    <i r="1">
      <x v="3"/>
    </i>
    <i r="1">
      <x v="4"/>
    </i>
    <i>
      <x v="48"/>
      <x/>
    </i>
    <i r="1">
      <x v="1"/>
    </i>
    <i r="1">
      <x v="2"/>
    </i>
    <i r="1">
      <x v="3"/>
    </i>
    <i r="1">
      <x v="4"/>
    </i>
    <i>
      <x v="49"/>
      <x/>
    </i>
    <i r="1">
      <x v="1"/>
    </i>
    <i r="1">
      <x v="2"/>
    </i>
    <i r="1">
      <x v="3"/>
    </i>
    <i r="1">
      <x v="4"/>
    </i>
    <i>
      <x v="50"/>
      <x/>
    </i>
    <i r="1">
      <x v="1"/>
    </i>
    <i r="1">
      <x v="2"/>
    </i>
    <i r="1">
      <x v="3"/>
    </i>
    <i r="1"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item="3" hier="-1"/>
  </pageFields>
  <dataFields count="4">
    <dataField name="Suma de Meta" fld="12" baseField="0" baseItem="0"/>
    <dataField name="Suma de Resultado" fld="15" baseField="0" baseItem="0"/>
    <dataField name="Suma de Peso" fld="9" baseField="0" baseItem="0"/>
    <dataField name="Suma de Peso Objetivo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name="TablaDinámica1" cacheId="44" applyNumberFormats="0" applyBorderFormats="0" applyFontFormats="0" applyPatternFormats="0" applyAlignmentFormats="0" applyWidthHeightFormats="1" dataCaption="Valores" updatedVersion="5" minRefreshableVersion="3" useAutoFormatting="1" itemPrintTitles="1" createdVersion="8" indent="0" outline="1" outlineData="1" multipleFieldFilters="0">
  <location ref="A3:A29" firstHeaderRow="1" firstDataRow="1" firstDataCol="1"/>
  <pivotFields count="16">
    <pivotField showAll="0">
      <items count="6">
        <item x="3"/>
        <item x="0"/>
        <item x="1"/>
        <item x="2"/>
        <item x="4"/>
        <item t="default"/>
      </items>
    </pivotField>
    <pivotField showAll="0">
      <items count="5">
        <item x="1"/>
        <item x="0"/>
        <item x="2"/>
        <item x="3"/>
        <item t="default"/>
      </items>
    </pivotField>
    <pivotField showAll="0">
      <items count="7">
        <item x="0"/>
        <item x="1"/>
        <item x="2"/>
        <item x="3"/>
        <item m="1" x="5"/>
        <item x="4"/>
        <item t="default"/>
      </items>
    </pivotField>
    <pivotField axis="axisRow" showAll="0" sortType="ascending">
      <items count="54">
        <item m="1" x="42"/>
        <item x="4"/>
        <item m="1" x="41"/>
        <item x="14"/>
        <item m="1" x="40"/>
        <item x="2"/>
        <item m="1" x="46"/>
        <item m="1" x="45"/>
        <item x="19"/>
        <item x="15"/>
        <item x="21"/>
        <item x="16"/>
        <item x="0"/>
        <item m="1" x="39"/>
        <item x="17"/>
        <item m="1" x="29"/>
        <item x="22"/>
        <item m="1" x="35"/>
        <item m="1" x="47"/>
        <item x="18"/>
        <item m="1" x="27"/>
        <item x="20"/>
        <item m="1" x="49"/>
        <item x="9"/>
        <item x="10"/>
        <item m="1" x="44"/>
        <item x="1"/>
        <item m="1" x="26"/>
        <item m="1" x="52"/>
        <item m="1" x="50"/>
        <item m="1" x="37"/>
        <item m="1" x="34"/>
        <item m="1" x="25"/>
        <item m="1" x="33"/>
        <item x="12"/>
        <item x="11"/>
        <item x="13"/>
        <item x="23"/>
        <item x="6"/>
        <item x="5"/>
        <item x="7"/>
        <item m="1" x="43"/>
        <item m="1" x="51"/>
        <item m="1" x="30"/>
        <item m="1" x="32"/>
        <item m="1" x="48"/>
        <item m="1" x="31"/>
        <item m="1" x="38"/>
        <item m="1" x="36"/>
        <item x="3"/>
        <item m="1" x="28"/>
        <item x="8"/>
        <item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26">
    <i>
      <x v="1"/>
    </i>
    <i>
      <x v="3"/>
    </i>
    <i>
      <x v="5"/>
    </i>
    <i>
      <x v="8"/>
    </i>
    <i>
      <x v="9"/>
    </i>
    <i>
      <x v="10"/>
    </i>
    <i>
      <x v="11"/>
    </i>
    <i>
      <x v="12"/>
    </i>
    <i>
      <x v="14"/>
    </i>
    <i>
      <x v="16"/>
    </i>
    <i>
      <x v="19"/>
    </i>
    <i>
      <x v="21"/>
    </i>
    <i>
      <x v="23"/>
    </i>
    <i>
      <x v="24"/>
    </i>
    <i>
      <x v="26"/>
    </i>
    <i>
      <x v="34"/>
    </i>
    <i>
      <x v="35"/>
    </i>
    <i>
      <x v="36"/>
    </i>
    <i>
      <x v="37"/>
    </i>
    <i>
      <x v="38"/>
    </i>
    <i>
      <x v="39"/>
    </i>
    <i>
      <x v="40"/>
    </i>
    <i>
      <x v="49"/>
    </i>
    <i>
      <x v="51"/>
    </i>
    <i>
      <x v="5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OBJETIVO_ESTRATEGICO" sourceName="OBJETIVO ESTRATEGICO">
  <pivotTables>
    <pivotTable tabId="17" name="TablaDinámica1"/>
  </pivotTables>
  <data>
    <tabular pivotCacheId="2103888575">
      <items count="5">
        <i x="3" s="1"/>
        <i x="0" s="1"/>
        <i x="1" s="1"/>
        <i x="2" s="1"/>
        <i x="4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IVEL_DEL_INDICADOR" sourceName="NIVEL DEL INDICADOR">
  <pivotTables>
    <pivotTable tabId="17" name="TablaDinámica1"/>
  </pivotTables>
  <data>
    <tabular pivotCacheId="2103888575">
      <items count="4">
        <i x="1" s="1"/>
        <i x="0" s="1"/>
        <i x="2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ERSPECTIVA" sourceName="PERSPECTIVA">
  <pivotTables>
    <pivotTable tabId="17" name="TablaDinámica1"/>
  </pivotTables>
  <data>
    <tabular pivotCacheId="2103888575">
      <items count="6">
        <i x="0" s="1"/>
        <i x="1" s="1"/>
        <i x="2" s="1"/>
        <i x="3" s="1"/>
        <i x="4" s="1"/>
        <i x="5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BJETIVO ESTRATEGICO 2" cache="SegmentaciónDeDatos_OBJETIVO_ESTRATEGICO" caption="OBJETIVO ESTRATEGICO" style="SlicerStyleLight3" rowHeight="225425"/>
  <slicer name="NIVEL DEL INDICADOR 2" cache="SegmentaciónDeDatos_NIVEL_DEL_INDICADOR" caption="NIVEL DEL INDICADOR" style="SlicerStyleLight2" rowHeight="225425"/>
  <slicer name="PERSPECTIVA 2" cache="SegmentaciónDeDatos_PERSPECTIVA" caption="PERSPECTIVA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BJETIVO ESTRATEGICO" cache="SegmentaciónDeDatos_OBJETIVO_ESTRATEGICO" caption="OBJETIVO ESTRATEGICO" style="SlicerStyleLight3" rowHeight="225425"/>
  <slicer name="NIVEL DEL INDICADOR" cache="SegmentaciónDeDatos_NIVEL_DEL_INDICADOR" caption="NIVEL DEL INDICADOR" style="SlicerStyleLight2" rowHeight="225425"/>
  <slicer name="PERSPECTIVA" cache="SegmentaciónDeDatos_PERSPECTIVA" caption="PERSPECTIVA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BJETIVO ESTRATEGICO 1" cache="SegmentaciónDeDatos_OBJETIVO_ESTRATEGICO" caption="OBJETIVO ESTRATEGICO" style="SlicerStyleLight3" rowHeight="225425"/>
  <slicer name="NIVEL DEL INDICADOR 1" cache="SegmentaciónDeDatos_NIVEL_DEL_INDICADOR" caption="NIVEL DEL INDICADOR" style="SlicerStyleLight2" rowHeight="225425"/>
  <slicer name="PERSPECTIVA 1" cache="SegmentaciónDeDatos_PERSPECTIVA" caption="PERSPECTIVA" rowHeight="225425"/>
</slicers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2" sqref="A2:E2"/>
    </sheetView>
  </sheetViews>
  <sheetFormatPr defaultColWidth="12" defaultRowHeight="13.8" x14ac:dyDescent="0.25"/>
  <cols>
    <col min="1" max="4" width="12" style="91"/>
    <col min="5" max="5" width="36.375" style="91" customWidth="1"/>
    <col min="6" max="16384" width="12" style="91"/>
  </cols>
  <sheetData>
    <row r="1" spans="1:14" x14ac:dyDescent="0.25">
      <c r="A1" s="157" t="s">
        <v>0</v>
      </c>
      <c r="B1" s="157"/>
      <c r="C1" s="157"/>
      <c r="D1" s="157"/>
      <c r="E1" s="157"/>
      <c r="F1" s="90"/>
      <c r="G1" s="90"/>
      <c r="H1" s="90"/>
      <c r="I1" s="90"/>
      <c r="J1" s="90"/>
      <c r="K1" s="90"/>
      <c r="L1" s="90"/>
      <c r="M1" s="90"/>
      <c r="N1" s="90"/>
    </row>
    <row r="2" spans="1:14" ht="36.75" customHeight="1" x14ac:dyDescent="0.25">
      <c r="A2" s="158" t="s">
        <v>1</v>
      </c>
      <c r="B2" s="158"/>
      <c r="C2" s="158"/>
      <c r="D2" s="158"/>
      <c r="E2" s="158"/>
    </row>
    <row r="3" spans="1:14" x14ac:dyDescent="0.25">
      <c r="A3" s="92">
        <v>1</v>
      </c>
      <c r="B3" s="156" t="s">
        <v>2</v>
      </c>
      <c r="C3" s="156"/>
      <c r="D3" s="156"/>
      <c r="E3" s="156"/>
    </row>
    <row r="4" spans="1:14" x14ac:dyDescent="0.25">
      <c r="A4" s="92">
        <v>2</v>
      </c>
      <c r="B4" s="156" t="s">
        <v>3</v>
      </c>
      <c r="C4" s="156"/>
      <c r="D4" s="156"/>
      <c r="E4" s="156"/>
    </row>
    <row r="5" spans="1:14" x14ac:dyDescent="0.25">
      <c r="A5" s="92">
        <v>3</v>
      </c>
      <c r="B5" s="156" t="s">
        <v>4</v>
      </c>
      <c r="C5" s="156"/>
      <c r="D5" s="156"/>
      <c r="E5" s="156"/>
    </row>
    <row r="6" spans="1:14" x14ac:dyDescent="0.25">
      <c r="A6" s="92">
        <v>4</v>
      </c>
      <c r="B6" s="156" t="s">
        <v>5</v>
      </c>
      <c r="C6" s="156"/>
      <c r="D6" s="156"/>
      <c r="E6" s="156"/>
    </row>
    <row r="7" spans="1:14" x14ac:dyDescent="0.25">
      <c r="A7" s="92">
        <v>5</v>
      </c>
      <c r="B7" s="156" t="s">
        <v>6</v>
      </c>
      <c r="C7" s="156"/>
      <c r="D7" s="156"/>
      <c r="E7" s="156"/>
    </row>
    <row r="8" spans="1:14" x14ac:dyDescent="0.25">
      <c r="A8" s="92">
        <v>5</v>
      </c>
      <c r="B8" s="156" t="s">
        <v>7</v>
      </c>
      <c r="C8" s="156"/>
      <c r="D8" s="156"/>
      <c r="E8" s="156"/>
    </row>
    <row r="9" spans="1:14" x14ac:dyDescent="0.25">
      <c r="A9" s="92">
        <v>6</v>
      </c>
      <c r="B9" s="156" t="s">
        <v>8</v>
      </c>
      <c r="C9" s="156"/>
      <c r="D9" s="156"/>
      <c r="E9" s="156"/>
    </row>
    <row r="10" spans="1:14" x14ac:dyDescent="0.25">
      <c r="A10" s="92">
        <v>7</v>
      </c>
      <c r="B10" s="156" t="s">
        <v>9</v>
      </c>
      <c r="C10" s="156"/>
      <c r="D10" s="156"/>
      <c r="E10" s="156"/>
    </row>
    <row r="11" spans="1:14" x14ac:dyDescent="0.25">
      <c r="A11" s="92">
        <v>8</v>
      </c>
      <c r="B11" s="156" t="s">
        <v>10</v>
      </c>
      <c r="C11" s="156"/>
      <c r="D11" s="156"/>
      <c r="E11" s="156"/>
    </row>
  </sheetData>
  <mergeCells count="11">
    <mergeCell ref="B7:E7"/>
    <mergeCell ref="B8:E8"/>
    <mergeCell ref="B9:E9"/>
    <mergeCell ref="B10:E10"/>
    <mergeCell ref="B11:E11"/>
    <mergeCell ref="B6:E6"/>
    <mergeCell ref="A1:E1"/>
    <mergeCell ref="A2:E2"/>
    <mergeCell ref="B3:E3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B6" zoomScale="80" zoomScaleNormal="80" workbookViewId="0">
      <selection activeCell="R14" sqref="R14"/>
    </sheetView>
  </sheetViews>
  <sheetFormatPr defaultColWidth="12" defaultRowHeight="13.8" x14ac:dyDescent="0.3"/>
  <cols>
    <col min="1" max="1" width="20.875" style="1" customWidth="1"/>
    <col min="2" max="3" width="12" style="1"/>
    <col min="4" max="4" width="13.5" style="1" customWidth="1"/>
    <col min="5" max="5" width="4.875" style="1" customWidth="1"/>
    <col min="6" max="6" width="28.875" style="1" customWidth="1"/>
    <col min="7" max="7" width="6.875" style="1" customWidth="1"/>
    <col min="8" max="8" width="28.875" style="1" customWidth="1"/>
    <col min="9" max="11" width="5.125" style="1" customWidth="1"/>
    <col min="12" max="12" width="38.5" style="1" customWidth="1"/>
    <col min="13" max="13" width="3" style="1" customWidth="1"/>
    <col min="14" max="14" width="20.375" style="1" customWidth="1"/>
    <col min="15" max="15" width="2.625" style="1" customWidth="1"/>
    <col min="16" max="16384" width="12" style="1"/>
  </cols>
  <sheetData>
    <row r="1" spans="1:17" ht="21" x14ac:dyDescent="0.5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x14ac:dyDescent="0.3">
      <c r="D2" s="33" t="s">
        <v>12</v>
      </c>
      <c r="F2" s="33" t="s">
        <v>13</v>
      </c>
      <c r="H2" s="33" t="s">
        <v>14</v>
      </c>
      <c r="J2" s="167" t="s">
        <v>15</v>
      </c>
      <c r="K2" s="167"/>
      <c r="L2" s="167"/>
      <c r="M2" s="167"/>
      <c r="N2" s="167"/>
    </row>
    <row r="3" spans="1:17" x14ac:dyDescent="0.3">
      <c r="D3" s="168"/>
      <c r="E3" s="168"/>
      <c r="F3" s="168"/>
      <c r="G3" s="168"/>
      <c r="H3" s="168"/>
      <c r="I3" s="168"/>
    </row>
    <row r="4" spans="1:17" ht="12.75" customHeight="1" x14ac:dyDescent="0.4">
      <c r="D4" s="163" t="s">
        <v>16</v>
      </c>
      <c r="F4" s="161">
        <f>+Hoja1!Q1</f>
        <v>0.60070339976553344</v>
      </c>
      <c r="G4" s="35"/>
      <c r="H4" s="161">
        <f>+F4*25%</f>
        <v>0.15017584994138336</v>
      </c>
      <c r="J4" s="165" t="s">
        <v>17</v>
      </c>
      <c r="K4" s="30"/>
      <c r="L4" s="159" t="s">
        <v>18</v>
      </c>
      <c r="M4" s="27"/>
      <c r="N4" s="160">
        <f>+Hoja1!AY1</f>
        <v>0.45146229610049471</v>
      </c>
    </row>
    <row r="5" spans="1:17" ht="12.75" customHeight="1" x14ac:dyDescent="0.4">
      <c r="D5" s="163"/>
      <c r="F5" s="162"/>
      <c r="G5" s="35"/>
      <c r="H5" s="162"/>
      <c r="J5" s="165"/>
      <c r="K5" s="30"/>
      <c r="L5" s="159"/>
      <c r="M5" s="27"/>
      <c r="N5" s="160"/>
    </row>
    <row r="6" spans="1:17" ht="12.75" customHeight="1" x14ac:dyDescent="0.4">
      <c r="D6" s="163"/>
      <c r="F6" s="162"/>
      <c r="G6" s="35"/>
      <c r="H6" s="162"/>
      <c r="J6" s="165"/>
      <c r="K6" s="30"/>
      <c r="L6" s="159"/>
      <c r="M6" s="27"/>
      <c r="N6" s="160"/>
    </row>
    <row r="7" spans="1:17" ht="12.75" customHeight="1" x14ac:dyDescent="0.4">
      <c r="D7" s="163"/>
      <c r="F7" s="162"/>
      <c r="G7" s="35"/>
      <c r="H7" s="162"/>
      <c r="J7" s="165"/>
      <c r="K7" s="30"/>
      <c r="L7" s="159"/>
      <c r="M7" s="27"/>
      <c r="N7" s="160"/>
    </row>
    <row r="8" spans="1:17" ht="12.75" customHeight="1" x14ac:dyDescent="0.4">
      <c r="D8" s="163"/>
      <c r="F8" s="162"/>
      <c r="G8" s="35"/>
      <c r="H8" s="162"/>
      <c r="J8" s="165"/>
      <c r="K8" s="30"/>
      <c r="L8" s="159"/>
      <c r="M8" s="27"/>
      <c r="N8" s="160"/>
    </row>
    <row r="9" spans="1:17" ht="12.75" customHeight="1" x14ac:dyDescent="0.4">
      <c r="D9" s="163"/>
      <c r="F9" s="162"/>
      <c r="G9" s="35"/>
      <c r="H9" s="162"/>
      <c r="J9" s="165"/>
      <c r="K9" s="30"/>
      <c r="L9" s="159"/>
      <c r="M9" s="27"/>
      <c r="N9" s="160"/>
    </row>
    <row r="10" spans="1:17" ht="12.75" customHeight="1" x14ac:dyDescent="0.4">
      <c r="D10" s="163"/>
      <c r="F10" s="162"/>
      <c r="G10" s="35"/>
      <c r="H10" s="162"/>
      <c r="J10" s="165"/>
      <c r="K10" s="30"/>
      <c r="L10" s="159"/>
      <c r="M10" s="27"/>
      <c r="N10" s="160"/>
    </row>
    <row r="11" spans="1:17" ht="12.75" customHeight="1" x14ac:dyDescent="0.4">
      <c r="D11" s="163"/>
      <c r="F11" s="162"/>
      <c r="G11" s="35"/>
      <c r="H11" s="162"/>
      <c r="J11" s="165"/>
      <c r="K11" s="30"/>
      <c r="L11" s="159"/>
      <c r="M11" s="27"/>
      <c r="N11" s="160"/>
    </row>
    <row r="12" spans="1:17" ht="12.75" customHeight="1" x14ac:dyDescent="0.4">
      <c r="D12" s="163"/>
      <c r="F12" s="162"/>
      <c r="G12" s="35"/>
      <c r="H12" s="162"/>
      <c r="J12" s="165"/>
      <c r="K12" s="30"/>
      <c r="L12" s="159"/>
      <c r="M12" s="27"/>
      <c r="N12" s="160"/>
    </row>
    <row r="13" spans="1:17" ht="16.2" x14ac:dyDescent="0.4">
      <c r="F13" s="35"/>
      <c r="G13" s="35"/>
      <c r="H13" s="35"/>
      <c r="J13" s="29"/>
      <c r="K13" s="29"/>
      <c r="N13" s="28"/>
    </row>
    <row r="14" spans="1:17" ht="12.75" customHeight="1" x14ac:dyDescent="0.4">
      <c r="F14" s="35"/>
      <c r="G14" s="35"/>
      <c r="H14" s="36"/>
      <c r="J14" s="165" t="s">
        <v>19</v>
      </c>
      <c r="K14" s="30"/>
      <c r="L14" s="159" t="s">
        <v>20</v>
      </c>
      <c r="M14" s="27"/>
      <c r="N14" s="160">
        <f>+Hoja1!BJ1</f>
        <v>0.43763634146083347</v>
      </c>
    </row>
    <row r="15" spans="1:17" ht="12.75" customHeight="1" x14ac:dyDescent="0.4">
      <c r="D15" s="163" t="s">
        <v>21</v>
      </c>
      <c r="F15" s="161">
        <f>+Hoja1!AB1</f>
        <v>0.41077659685226936</v>
      </c>
      <c r="G15" s="35"/>
      <c r="H15" s="161">
        <f>+F15*25%</f>
        <v>0.10269414921306734</v>
      </c>
      <c r="J15" s="165"/>
      <c r="K15" s="30"/>
      <c r="L15" s="159"/>
      <c r="M15" s="27"/>
      <c r="N15" s="160"/>
    </row>
    <row r="16" spans="1:17" ht="12.75" customHeight="1" x14ac:dyDescent="0.4">
      <c r="D16" s="163"/>
      <c r="F16" s="162"/>
      <c r="G16" s="35"/>
      <c r="H16" s="162"/>
      <c r="J16" s="165"/>
      <c r="K16" s="30"/>
      <c r="L16" s="159"/>
      <c r="M16" s="27"/>
      <c r="N16" s="160"/>
    </row>
    <row r="17" spans="4:14" ht="12.75" customHeight="1" x14ac:dyDescent="0.4">
      <c r="D17" s="163"/>
      <c r="F17" s="162"/>
      <c r="G17" s="35"/>
      <c r="H17" s="162"/>
      <c r="J17" s="165"/>
      <c r="K17" s="30"/>
      <c r="L17" s="159"/>
      <c r="M17" s="27"/>
      <c r="N17" s="160"/>
    </row>
    <row r="18" spans="4:14" ht="12.75" customHeight="1" x14ac:dyDescent="0.4">
      <c r="D18" s="163"/>
      <c r="F18" s="162"/>
      <c r="G18" s="35"/>
      <c r="H18" s="162"/>
      <c r="J18" s="165"/>
      <c r="K18" s="30"/>
      <c r="L18" s="159"/>
      <c r="M18" s="27"/>
      <c r="N18" s="160"/>
    </row>
    <row r="19" spans="4:14" ht="12.75" customHeight="1" x14ac:dyDescent="0.4">
      <c r="D19" s="163"/>
      <c r="F19" s="162"/>
      <c r="G19" s="35"/>
      <c r="H19" s="162"/>
      <c r="J19" s="165"/>
      <c r="K19" s="30"/>
      <c r="L19" s="159"/>
      <c r="M19" s="27"/>
      <c r="N19" s="160"/>
    </row>
    <row r="20" spans="4:14" ht="12.75" customHeight="1" x14ac:dyDescent="0.4">
      <c r="D20" s="163"/>
      <c r="F20" s="162"/>
      <c r="G20" s="35"/>
      <c r="H20" s="162"/>
      <c r="J20" s="165"/>
      <c r="K20" s="30"/>
      <c r="L20" s="159"/>
      <c r="M20" s="27"/>
      <c r="N20" s="160"/>
    </row>
    <row r="21" spans="4:14" ht="12.75" customHeight="1" x14ac:dyDescent="0.45">
      <c r="D21" s="163">
        <f>+Hoja1!AB1</f>
        <v>0.41077659685226936</v>
      </c>
      <c r="E21" s="34"/>
      <c r="F21" s="162"/>
      <c r="G21" s="35"/>
      <c r="H21" s="162"/>
      <c r="J21" s="165"/>
      <c r="K21" s="30"/>
      <c r="L21" s="159"/>
      <c r="M21" s="27"/>
      <c r="N21" s="160"/>
    </row>
    <row r="22" spans="4:14" ht="12.75" customHeight="1" x14ac:dyDescent="0.45">
      <c r="D22" s="163"/>
      <c r="E22" s="34"/>
      <c r="F22" s="162"/>
      <c r="G22" s="35"/>
      <c r="H22" s="162"/>
      <c r="J22" s="165"/>
      <c r="K22" s="30"/>
      <c r="L22" s="159"/>
      <c r="M22" s="27"/>
      <c r="N22" s="160"/>
    </row>
    <row r="23" spans="4:14" ht="16.2" x14ac:dyDescent="0.4">
      <c r="D23" s="163"/>
      <c r="F23" s="162"/>
      <c r="G23" s="35"/>
      <c r="H23" s="162"/>
      <c r="J23" s="29"/>
      <c r="K23" s="29"/>
      <c r="N23" s="28"/>
    </row>
    <row r="24" spans="4:14" ht="12.75" customHeight="1" x14ac:dyDescent="0.4">
      <c r="F24" s="35"/>
      <c r="G24" s="35"/>
      <c r="H24" s="35"/>
      <c r="J24" s="165" t="s">
        <v>22</v>
      </c>
      <c r="K24" s="30"/>
      <c r="L24" s="159" t="s">
        <v>23</v>
      </c>
      <c r="M24" s="27"/>
      <c r="N24" s="160">
        <f>+Hoja1!BU1</f>
        <v>0.46874999999999994</v>
      </c>
    </row>
    <row r="25" spans="4:14" ht="12.75" customHeight="1" x14ac:dyDescent="0.4">
      <c r="D25" s="163" t="s">
        <v>24</v>
      </c>
      <c r="F25" s="161">
        <f>+Hoja1!AM1</f>
        <v>0.51188388625592407</v>
      </c>
      <c r="G25" s="35"/>
      <c r="H25" s="161">
        <f>+F25*25%</f>
        <v>0.12797097156398102</v>
      </c>
      <c r="J25" s="165"/>
      <c r="K25" s="30"/>
      <c r="L25" s="159"/>
      <c r="M25" s="27"/>
      <c r="N25" s="160"/>
    </row>
    <row r="26" spans="4:14" ht="12.75" customHeight="1" x14ac:dyDescent="0.4">
      <c r="D26" s="163"/>
      <c r="F26" s="162"/>
      <c r="G26" s="35"/>
      <c r="H26" s="162"/>
      <c r="J26" s="165"/>
      <c r="K26" s="30"/>
      <c r="L26" s="159"/>
      <c r="M26" s="27"/>
      <c r="N26" s="160"/>
    </row>
    <row r="27" spans="4:14" ht="12.75" customHeight="1" x14ac:dyDescent="0.4">
      <c r="D27" s="163"/>
      <c r="F27" s="162"/>
      <c r="G27" s="35"/>
      <c r="H27" s="162"/>
      <c r="J27" s="165"/>
      <c r="K27" s="30"/>
      <c r="L27" s="159"/>
      <c r="M27" s="27"/>
      <c r="N27" s="160"/>
    </row>
    <row r="28" spans="4:14" ht="12.75" customHeight="1" x14ac:dyDescent="0.4">
      <c r="D28" s="163"/>
      <c r="F28" s="162"/>
      <c r="G28" s="35"/>
      <c r="H28" s="162"/>
      <c r="J28" s="165"/>
      <c r="K28" s="30"/>
      <c r="L28" s="159"/>
      <c r="M28" s="27"/>
      <c r="N28" s="160"/>
    </row>
    <row r="29" spans="4:14" ht="12.75" customHeight="1" x14ac:dyDescent="0.4">
      <c r="D29" s="163"/>
      <c r="F29" s="162"/>
      <c r="G29" s="35"/>
      <c r="H29" s="162"/>
      <c r="J29" s="165"/>
      <c r="K29" s="30"/>
      <c r="L29" s="159"/>
      <c r="M29" s="27"/>
      <c r="N29" s="160"/>
    </row>
    <row r="30" spans="4:14" ht="12.75" customHeight="1" x14ac:dyDescent="0.4">
      <c r="D30" s="163"/>
      <c r="F30" s="162"/>
      <c r="G30" s="35"/>
      <c r="H30" s="162"/>
      <c r="J30" s="165"/>
      <c r="K30" s="30"/>
      <c r="L30" s="159"/>
      <c r="M30" s="27"/>
      <c r="N30" s="160"/>
    </row>
    <row r="31" spans="4:14" ht="12.75" customHeight="1" x14ac:dyDescent="0.4">
      <c r="D31" s="163"/>
      <c r="F31" s="162"/>
      <c r="G31" s="35"/>
      <c r="H31" s="162"/>
      <c r="J31" s="165"/>
      <c r="K31" s="30"/>
      <c r="L31" s="159"/>
      <c r="M31" s="27"/>
      <c r="N31" s="160"/>
    </row>
    <row r="32" spans="4:14" ht="12.75" customHeight="1" x14ac:dyDescent="0.4">
      <c r="D32" s="163"/>
      <c r="F32" s="162"/>
      <c r="G32" s="35"/>
      <c r="H32" s="162"/>
      <c r="J32" s="165"/>
      <c r="K32" s="30"/>
      <c r="L32" s="159"/>
      <c r="M32" s="27"/>
      <c r="N32" s="160"/>
    </row>
    <row r="33" spans="4:14" ht="12.75" customHeight="1" x14ac:dyDescent="0.4">
      <c r="D33" s="163"/>
      <c r="F33" s="162"/>
      <c r="G33" s="35"/>
      <c r="H33" s="162"/>
      <c r="J33" s="29"/>
      <c r="K33" s="29"/>
      <c r="N33" s="28"/>
    </row>
    <row r="34" spans="4:14" ht="12.75" customHeight="1" x14ac:dyDescent="0.4">
      <c r="F34" s="35"/>
      <c r="G34" s="35"/>
      <c r="H34" s="35"/>
      <c r="J34" s="165" t="s">
        <v>25</v>
      </c>
      <c r="K34" s="30"/>
      <c r="L34" s="159" t="s">
        <v>26</v>
      </c>
      <c r="M34" s="27"/>
      <c r="N34" s="160" t="str">
        <f>Hoja1!CF1</f>
        <v/>
      </c>
    </row>
    <row r="35" spans="4:14" ht="12.75" customHeight="1" x14ac:dyDescent="0.4">
      <c r="D35" s="164" t="s">
        <v>27</v>
      </c>
      <c r="F35" s="161">
        <f>+Hoja1!F1</f>
        <v>0.62732589048378518</v>
      </c>
      <c r="G35" s="35"/>
      <c r="H35" s="161">
        <f>+F35*25%</f>
        <v>0.15683147262094629</v>
      </c>
      <c r="J35" s="165"/>
      <c r="K35" s="30"/>
      <c r="L35" s="159"/>
      <c r="M35" s="27"/>
      <c r="N35" s="160"/>
    </row>
    <row r="36" spans="4:14" ht="12.75" customHeight="1" x14ac:dyDescent="0.4">
      <c r="D36" s="164"/>
      <c r="F36" s="162"/>
      <c r="G36" s="35"/>
      <c r="H36" s="162"/>
      <c r="J36" s="165"/>
      <c r="K36" s="30"/>
      <c r="L36" s="159"/>
      <c r="M36" s="27"/>
      <c r="N36" s="160"/>
    </row>
    <row r="37" spans="4:14" ht="12.75" customHeight="1" x14ac:dyDescent="0.4">
      <c r="D37" s="164"/>
      <c r="F37" s="162"/>
      <c r="G37" s="35"/>
      <c r="H37" s="162"/>
      <c r="J37" s="165"/>
      <c r="K37" s="30"/>
      <c r="L37" s="159"/>
      <c r="M37" s="27"/>
      <c r="N37" s="160"/>
    </row>
    <row r="38" spans="4:14" ht="12.75" customHeight="1" x14ac:dyDescent="0.4">
      <c r="D38" s="164"/>
      <c r="F38" s="162"/>
      <c r="G38" s="35"/>
      <c r="H38" s="162"/>
      <c r="J38" s="165"/>
      <c r="K38" s="30"/>
      <c r="L38" s="159"/>
      <c r="M38" s="27"/>
      <c r="N38" s="160"/>
    </row>
    <row r="39" spans="4:14" ht="12.75" customHeight="1" x14ac:dyDescent="0.4">
      <c r="D39" s="164"/>
      <c r="F39" s="162"/>
      <c r="G39" s="35"/>
      <c r="H39" s="162"/>
      <c r="J39" s="165"/>
      <c r="K39" s="30"/>
      <c r="L39" s="159"/>
      <c r="M39" s="27"/>
      <c r="N39" s="160"/>
    </row>
    <row r="40" spans="4:14" ht="12.75" customHeight="1" x14ac:dyDescent="0.4">
      <c r="D40" s="164"/>
      <c r="F40" s="162"/>
      <c r="G40" s="35"/>
      <c r="H40" s="162"/>
      <c r="J40" s="165"/>
      <c r="K40" s="30"/>
      <c r="L40" s="159"/>
      <c r="M40" s="27"/>
      <c r="N40" s="160"/>
    </row>
    <row r="41" spans="4:14" ht="12.75" customHeight="1" x14ac:dyDescent="0.4">
      <c r="D41" s="164"/>
      <c r="F41" s="162"/>
      <c r="G41" s="35"/>
      <c r="H41" s="162"/>
      <c r="J41" s="165"/>
      <c r="K41" s="30"/>
      <c r="L41" s="159"/>
      <c r="M41" s="27"/>
      <c r="N41" s="160"/>
    </row>
    <row r="42" spans="4:14" ht="12.75" customHeight="1" x14ac:dyDescent="0.4">
      <c r="D42" s="164"/>
      <c r="E42" s="26"/>
      <c r="F42" s="162"/>
      <c r="G42" s="37"/>
      <c r="H42" s="162"/>
      <c r="I42" s="26"/>
      <c r="J42" s="165"/>
      <c r="K42" s="30"/>
      <c r="L42" s="159"/>
      <c r="M42" s="27"/>
      <c r="N42" s="160"/>
    </row>
    <row r="43" spans="4:14" ht="16.2" x14ac:dyDescent="0.4">
      <c r="D43" s="164"/>
      <c r="F43" s="162"/>
      <c r="G43" s="35"/>
      <c r="H43" s="162"/>
    </row>
  </sheetData>
  <mergeCells count="27">
    <mergeCell ref="A1:Q1"/>
    <mergeCell ref="J2:N2"/>
    <mergeCell ref="D3:I3"/>
    <mergeCell ref="J4:J12"/>
    <mergeCell ref="L4:L12"/>
    <mergeCell ref="N4:N12"/>
    <mergeCell ref="F4:F12"/>
    <mergeCell ref="H4:H12"/>
    <mergeCell ref="D4:D12"/>
    <mergeCell ref="D15:D23"/>
    <mergeCell ref="D25:D33"/>
    <mergeCell ref="D35:D43"/>
    <mergeCell ref="J14:J22"/>
    <mergeCell ref="F35:F43"/>
    <mergeCell ref="H25:H33"/>
    <mergeCell ref="H15:H23"/>
    <mergeCell ref="H35:H43"/>
    <mergeCell ref="J34:J42"/>
    <mergeCell ref="J24:J32"/>
    <mergeCell ref="L24:L32"/>
    <mergeCell ref="N24:N32"/>
    <mergeCell ref="F15:F23"/>
    <mergeCell ref="F25:F33"/>
    <mergeCell ref="N34:N42"/>
    <mergeCell ref="L14:L22"/>
    <mergeCell ref="N14:N22"/>
    <mergeCell ref="L34:L42"/>
  </mergeCells>
  <conditionalFormatting sqref="N4:N12">
    <cfRule type="iconSet" priority="1">
      <iconSet iconSet="3Signs">
        <cfvo type="percent" val="0"/>
        <cfvo type="num" val="0.6"/>
        <cfvo type="num" val="0.85"/>
      </iconSet>
    </cfRule>
  </conditionalFormatting>
  <conditionalFormatting sqref="N14:N22">
    <cfRule type="iconSet" priority="2">
      <iconSet iconSet="3Signs">
        <cfvo type="percent" val="0"/>
        <cfvo type="num" val="0.6"/>
        <cfvo type="num" val="0.85"/>
      </iconSet>
    </cfRule>
  </conditionalFormatting>
  <conditionalFormatting sqref="N24:N32">
    <cfRule type="iconSet" priority="3">
      <iconSet iconSet="3Signs">
        <cfvo type="percent" val="0"/>
        <cfvo type="num" val="0.6"/>
        <cfvo type="num" val="0.85"/>
      </iconSet>
    </cfRule>
  </conditionalFormatting>
  <conditionalFormatting sqref="N34:N42">
    <cfRule type="iconSet" priority="4">
      <iconSet iconSet="3Signs">
        <cfvo type="percent" val="0"/>
        <cfvo type="num" val="0.6"/>
        <cfvo type="num" val="0.85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D50B8C4-DA86-4E2F-8010-C000A617716A}">
            <xm:f>Hoja1!$AI$1=0</xm:f>
            <x14:dxf>
              <font>
                <color theme="0"/>
              </font>
            </x14:dxf>
          </x14:cfRule>
          <xm:sqref>E21:E22</xm:sqref>
        </x14:conditionalFormatting>
      </x14:conditionalFormattings>
    </ex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50" zoomScaleNormal="50" workbookViewId="0">
      <selection activeCell="Z33" sqref="Z33"/>
    </sheetView>
  </sheetViews>
  <sheetFormatPr defaultColWidth="12" defaultRowHeight="13.8" x14ac:dyDescent="0.3"/>
  <cols>
    <col min="1" max="1" width="20.875" style="1" customWidth="1"/>
    <col min="2" max="3" width="12" style="1"/>
    <col min="4" max="17" width="13.5" style="1" customWidth="1"/>
    <col min="18" max="18" width="8.125" style="1" customWidth="1"/>
    <col min="19" max="19" width="4.125" style="1" customWidth="1"/>
    <col min="20" max="20" width="38.5" style="1" customWidth="1"/>
    <col min="21" max="21" width="3" style="1" customWidth="1"/>
    <col min="22" max="22" width="20.375" style="1" customWidth="1"/>
    <col min="23" max="16384" width="12" style="1"/>
  </cols>
  <sheetData>
    <row r="1" spans="1:26" ht="21" x14ac:dyDescent="0.5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spans="1:26" x14ac:dyDescent="0.3">
      <c r="R2" s="167" t="s">
        <v>28</v>
      </c>
      <c r="S2" s="167"/>
      <c r="T2" s="167"/>
      <c r="U2" s="167"/>
      <c r="V2" s="167"/>
    </row>
    <row r="3" spans="1:26" x14ac:dyDescent="0.3"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1:26" ht="12.75" customHeight="1" x14ac:dyDescent="0.3">
      <c r="R4" s="165" t="s">
        <v>17</v>
      </c>
      <c r="S4" s="30"/>
      <c r="T4" s="159" t="s">
        <v>18</v>
      </c>
      <c r="U4" s="27"/>
      <c r="V4" s="160">
        <f>+Hoja1!AY1</f>
        <v>0.45146229610049471</v>
      </c>
    </row>
    <row r="5" spans="1:26" ht="12.75" customHeight="1" x14ac:dyDescent="0.3">
      <c r="R5" s="165"/>
      <c r="S5" s="30"/>
      <c r="T5" s="159"/>
      <c r="U5" s="27"/>
      <c r="V5" s="160"/>
    </row>
    <row r="6" spans="1:26" ht="12.75" customHeight="1" x14ac:dyDescent="0.3">
      <c r="K6" s="172">
        <f>+Hoja1!Q1</f>
        <v>0.60070339976553344</v>
      </c>
      <c r="L6" s="172"/>
      <c r="R6" s="165"/>
      <c r="S6" s="30"/>
      <c r="T6" s="159"/>
      <c r="U6" s="27"/>
      <c r="V6" s="160"/>
    </row>
    <row r="7" spans="1:26" ht="12.75" customHeight="1" x14ac:dyDescent="0.3">
      <c r="K7" s="172"/>
      <c r="L7" s="172"/>
      <c r="R7" s="165"/>
      <c r="S7" s="30"/>
      <c r="T7" s="159"/>
      <c r="U7" s="27"/>
      <c r="V7" s="160"/>
    </row>
    <row r="8" spans="1:26" ht="12.75" customHeight="1" x14ac:dyDescent="0.3">
      <c r="R8" s="165"/>
      <c r="S8" s="30"/>
      <c r="T8" s="159"/>
      <c r="U8" s="27"/>
      <c r="V8" s="160"/>
    </row>
    <row r="9" spans="1:26" ht="12.75" customHeight="1" x14ac:dyDescent="0.3">
      <c r="R9" s="165"/>
      <c r="S9" s="30"/>
      <c r="T9" s="159"/>
      <c r="U9" s="27"/>
      <c r="V9" s="160"/>
    </row>
    <row r="10" spans="1:26" ht="12.75" customHeight="1" x14ac:dyDescent="0.3">
      <c r="R10" s="165"/>
      <c r="S10" s="30"/>
      <c r="T10" s="159"/>
      <c r="U10" s="27"/>
      <c r="V10" s="160"/>
    </row>
    <row r="11" spans="1:26" ht="12.75" customHeight="1" x14ac:dyDescent="0.3">
      <c r="R11" s="165"/>
      <c r="S11" s="30"/>
      <c r="T11" s="159"/>
      <c r="U11" s="27"/>
      <c r="V11" s="160"/>
    </row>
    <row r="12" spans="1:26" ht="12.75" customHeight="1" x14ac:dyDescent="0.3">
      <c r="R12" s="165"/>
      <c r="S12" s="30"/>
      <c r="T12" s="159"/>
      <c r="U12" s="27"/>
      <c r="V12" s="160"/>
    </row>
    <row r="13" spans="1:26" ht="12.75" customHeight="1" x14ac:dyDescent="0.3">
      <c r="R13" s="29"/>
      <c r="S13" s="29"/>
      <c r="V13" s="28"/>
    </row>
    <row r="14" spans="1:26" ht="12.75" customHeight="1" x14ac:dyDescent="0.3">
      <c r="R14" s="165" t="s">
        <v>19</v>
      </c>
      <c r="S14" s="30"/>
      <c r="T14" s="159" t="s">
        <v>20</v>
      </c>
      <c r="U14" s="27"/>
      <c r="V14" s="160">
        <f>+Hoja1!BJ1</f>
        <v>0.43763634146083347</v>
      </c>
    </row>
    <row r="15" spans="1:26" ht="12.75" customHeight="1" x14ac:dyDescent="0.3">
      <c r="R15" s="165"/>
      <c r="S15" s="30"/>
      <c r="T15" s="159"/>
      <c r="U15" s="27"/>
      <c r="V15" s="160"/>
    </row>
    <row r="16" spans="1:26" ht="12.75" customHeight="1" x14ac:dyDescent="0.3">
      <c r="R16" s="165"/>
      <c r="S16" s="30"/>
      <c r="T16" s="159"/>
      <c r="U16" s="27"/>
      <c r="V16" s="160"/>
    </row>
    <row r="17" spans="4:22" ht="12.75" customHeight="1" x14ac:dyDescent="0.3">
      <c r="R17" s="165"/>
      <c r="S17" s="30"/>
      <c r="T17" s="159"/>
      <c r="U17" s="27"/>
      <c r="V17" s="160"/>
    </row>
    <row r="18" spans="4:22" ht="12.75" customHeight="1" x14ac:dyDescent="0.3">
      <c r="R18" s="165"/>
      <c r="S18" s="30"/>
      <c r="T18" s="159"/>
      <c r="U18" s="27"/>
      <c r="V18" s="160"/>
    </row>
    <row r="19" spans="4:22" ht="12.75" customHeight="1" x14ac:dyDescent="0.3">
      <c r="R19" s="165"/>
      <c r="S19" s="30"/>
      <c r="T19" s="159"/>
      <c r="U19" s="27"/>
      <c r="V19" s="160"/>
    </row>
    <row r="20" spans="4:22" ht="12.75" customHeight="1" x14ac:dyDescent="0.3">
      <c r="R20" s="165"/>
      <c r="S20" s="30"/>
      <c r="T20" s="159"/>
      <c r="U20" s="27"/>
      <c r="V20" s="160"/>
    </row>
    <row r="21" spans="4:22" ht="12.75" customHeight="1" x14ac:dyDescent="0.3">
      <c r="D21" s="171">
        <f>+Hoja1!AB1</f>
        <v>0.41077659685226936</v>
      </c>
      <c r="E21" s="171"/>
      <c r="P21" s="173">
        <f>+Hoja1!AM1</f>
        <v>0.51188388625592407</v>
      </c>
      <c r="Q21" s="174"/>
      <c r="R21" s="165"/>
      <c r="S21" s="30"/>
      <c r="T21" s="159"/>
      <c r="U21" s="27"/>
      <c r="V21" s="160"/>
    </row>
    <row r="22" spans="4:22" ht="12.75" customHeight="1" x14ac:dyDescent="0.3">
      <c r="D22" s="171"/>
      <c r="E22" s="171"/>
      <c r="P22" s="174"/>
      <c r="Q22" s="174"/>
      <c r="R22" s="165"/>
      <c r="S22" s="30"/>
      <c r="T22" s="159"/>
      <c r="U22" s="27"/>
      <c r="V22" s="160"/>
    </row>
    <row r="23" spans="4:22" x14ac:dyDescent="0.3">
      <c r="R23" s="29"/>
      <c r="S23" s="29"/>
      <c r="V23" s="28"/>
    </row>
    <row r="24" spans="4:22" ht="12.75" customHeight="1" x14ac:dyDescent="0.3">
      <c r="R24" s="165" t="s">
        <v>22</v>
      </c>
      <c r="S24" s="30"/>
      <c r="T24" s="159" t="s">
        <v>23</v>
      </c>
      <c r="U24" s="27"/>
      <c r="V24" s="160">
        <f>+Hoja1!BU1</f>
        <v>0.46874999999999994</v>
      </c>
    </row>
    <row r="25" spans="4:22" ht="12.75" customHeight="1" x14ac:dyDescent="0.3">
      <c r="R25" s="165"/>
      <c r="S25" s="30"/>
      <c r="T25" s="159"/>
      <c r="U25" s="27"/>
      <c r="V25" s="160"/>
    </row>
    <row r="26" spans="4:22" ht="12.75" customHeight="1" x14ac:dyDescent="0.3">
      <c r="R26" s="165"/>
      <c r="S26" s="30"/>
      <c r="T26" s="159"/>
      <c r="U26" s="27"/>
      <c r="V26" s="160"/>
    </row>
    <row r="27" spans="4:22" ht="12.75" customHeight="1" x14ac:dyDescent="0.3">
      <c r="R27" s="165"/>
      <c r="S27" s="30"/>
      <c r="T27" s="159"/>
      <c r="U27" s="27"/>
      <c r="V27" s="160"/>
    </row>
    <row r="28" spans="4:22" ht="12.75" customHeight="1" x14ac:dyDescent="0.3">
      <c r="R28" s="165"/>
      <c r="S28" s="30"/>
      <c r="T28" s="159"/>
      <c r="U28" s="27"/>
      <c r="V28" s="160"/>
    </row>
    <row r="29" spans="4:22" ht="12.75" customHeight="1" x14ac:dyDescent="0.3">
      <c r="R29" s="165"/>
      <c r="S29" s="30"/>
      <c r="T29" s="159"/>
      <c r="U29" s="27"/>
      <c r="V29" s="160"/>
    </row>
    <row r="30" spans="4:22" ht="12.75" customHeight="1" x14ac:dyDescent="0.3">
      <c r="R30" s="165"/>
      <c r="S30" s="30"/>
      <c r="T30" s="159"/>
      <c r="U30" s="27"/>
      <c r="V30" s="160"/>
    </row>
    <row r="31" spans="4:22" ht="12.75" customHeight="1" x14ac:dyDescent="0.3">
      <c r="R31" s="165"/>
      <c r="S31" s="30"/>
      <c r="T31" s="159"/>
      <c r="U31" s="27"/>
      <c r="V31" s="160"/>
    </row>
    <row r="32" spans="4:22" ht="12.75" customHeight="1" x14ac:dyDescent="0.3">
      <c r="R32" s="165"/>
      <c r="S32" s="30"/>
      <c r="T32" s="159"/>
      <c r="U32" s="27"/>
      <c r="V32" s="160"/>
    </row>
    <row r="33" spans="4:22" ht="12.75" customHeight="1" x14ac:dyDescent="0.3">
      <c r="R33" s="29"/>
      <c r="S33" s="29"/>
      <c r="V33" s="28"/>
    </row>
    <row r="34" spans="4:22" ht="12.75" customHeight="1" x14ac:dyDescent="0.3">
      <c r="R34" s="165" t="s">
        <v>25</v>
      </c>
      <c r="S34" s="30"/>
      <c r="T34" s="159" t="s">
        <v>26</v>
      </c>
      <c r="U34" s="27"/>
      <c r="V34" s="160" t="str">
        <f>Hoja1!CF1</f>
        <v/>
      </c>
    </row>
    <row r="35" spans="4:22" ht="12.75" customHeight="1" x14ac:dyDescent="0.3">
      <c r="R35" s="165"/>
      <c r="S35" s="30"/>
      <c r="T35" s="159"/>
      <c r="U35" s="27"/>
      <c r="V35" s="160"/>
    </row>
    <row r="36" spans="4:22" ht="12.75" customHeight="1" x14ac:dyDescent="0.3">
      <c r="R36" s="165"/>
      <c r="S36" s="30"/>
      <c r="T36" s="159"/>
      <c r="U36" s="27"/>
      <c r="V36" s="160"/>
    </row>
    <row r="37" spans="4:22" ht="12.75" customHeight="1" x14ac:dyDescent="0.3">
      <c r="R37" s="165"/>
      <c r="S37" s="30"/>
      <c r="T37" s="159"/>
      <c r="U37" s="27"/>
      <c r="V37" s="160"/>
    </row>
    <row r="38" spans="4:22" ht="12.75" customHeight="1" x14ac:dyDescent="0.3">
      <c r="R38" s="165"/>
      <c r="S38" s="30"/>
      <c r="T38" s="159"/>
      <c r="U38" s="27"/>
      <c r="V38" s="160"/>
    </row>
    <row r="39" spans="4:22" ht="12.75" customHeight="1" x14ac:dyDescent="0.3">
      <c r="R39" s="165"/>
      <c r="S39" s="30"/>
      <c r="T39" s="159"/>
      <c r="U39" s="27"/>
      <c r="V39" s="160"/>
    </row>
    <row r="40" spans="4:22" ht="12.75" customHeight="1" x14ac:dyDescent="0.3">
      <c r="R40" s="165"/>
      <c r="S40" s="30"/>
      <c r="T40" s="159"/>
      <c r="U40" s="27"/>
      <c r="V40" s="160"/>
    </row>
    <row r="41" spans="4:22" ht="12.75" customHeight="1" x14ac:dyDescent="0.3">
      <c r="K41" s="169">
        <f>+Hoja1!F1</f>
        <v>0.62732589048378518</v>
      </c>
      <c r="L41" s="170"/>
      <c r="R41" s="165"/>
      <c r="S41" s="30"/>
      <c r="T41" s="159"/>
      <c r="U41" s="27"/>
      <c r="V41" s="160"/>
    </row>
    <row r="42" spans="4:22" ht="12.75" customHeight="1" x14ac:dyDescent="0.3">
      <c r="D42" s="26"/>
      <c r="E42" s="26"/>
      <c r="F42" s="26"/>
      <c r="G42" s="26"/>
      <c r="H42" s="26"/>
      <c r="I42" s="26"/>
      <c r="J42" s="26"/>
      <c r="K42" s="170"/>
      <c r="L42" s="170"/>
      <c r="M42" s="26"/>
      <c r="N42" s="26"/>
      <c r="O42" s="26"/>
      <c r="P42" s="26"/>
      <c r="Q42" s="26"/>
      <c r="R42" s="165"/>
      <c r="S42" s="30"/>
      <c r="T42" s="159"/>
      <c r="U42" s="27"/>
      <c r="V42" s="160"/>
    </row>
  </sheetData>
  <mergeCells count="19">
    <mergeCell ref="R34:R42"/>
    <mergeCell ref="V24:V32"/>
    <mergeCell ref="V34:V42"/>
    <mergeCell ref="K41:L42"/>
    <mergeCell ref="A1:Z1"/>
    <mergeCell ref="D3:Q3"/>
    <mergeCell ref="D21:E22"/>
    <mergeCell ref="K6:L7"/>
    <mergeCell ref="P21:Q22"/>
    <mergeCell ref="T4:T12"/>
    <mergeCell ref="V4:V12"/>
    <mergeCell ref="R2:V2"/>
    <mergeCell ref="V14:V22"/>
    <mergeCell ref="T34:T42"/>
    <mergeCell ref="T24:T32"/>
    <mergeCell ref="T14:T22"/>
    <mergeCell ref="R4:R12"/>
    <mergeCell ref="R14:R22"/>
    <mergeCell ref="R24:R32"/>
  </mergeCells>
  <conditionalFormatting sqref="V4:V12">
    <cfRule type="iconSet" priority="1">
      <iconSet iconSet="3Signs">
        <cfvo type="percent" val="0"/>
        <cfvo type="num" val="0.6"/>
        <cfvo type="num" val="0.85"/>
      </iconSet>
    </cfRule>
  </conditionalFormatting>
  <conditionalFormatting sqref="V14:V22">
    <cfRule type="iconSet" priority="2">
      <iconSet iconSet="3Signs">
        <cfvo type="percent" val="0"/>
        <cfvo type="num" val="0.6"/>
        <cfvo type="num" val="0.85"/>
      </iconSet>
    </cfRule>
  </conditionalFormatting>
  <conditionalFormatting sqref="V24:V32">
    <cfRule type="iconSet" priority="3">
      <iconSet iconSet="3Signs">
        <cfvo type="percent" val="0"/>
        <cfvo type="num" val="0.6"/>
        <cfvo type="num" val="0.85"/>
      </iconSet>
    </cfRule>
  </conditionalFormatting>
  <conditionalFormatting sqref="V34:V42">
    <cfRule type="iconSet" priority="4">
      <iconSet iconSet="3Signs">
        <cfvo type="percent" val="0"/>
        <cfvo type="num" val="0.6"/>
        <cfvo type="num" val="0.85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A9B458FE-E9B3-4265-9358-636DBFA043DF}">
            <xm:f>Hoja1!$AI$1=0</xm:f>
            <x14:dxf>
              <font>
                <color theme="0"/>
              </font>
            </x14:dxf>
          </x14:cfRule>
          <xm:sqref>D21:E22</xm:sqref>
        </x14:conditionalFormatting>
        <x14:conditionalFormatting xmlns:xm="http://schemas.microsoft.com/office/excel/2006/main">
          <x14:cfRule type="expression" priority="14" id="{1733FBF3-2EDC-4B37-BCF9-B5C6A8B1820B}">
            <xm:f>Hoja1!$X$1=0</xm:f>
            <x14:dxf>
              <font>
                <color theme="0"/>
              </font>
            </x14:dxf>
          </x14:cfRule>
          <xm:sqref>K6</xm:sqref>
        </x14:conditionalFormatting>
      </x14:conditionalFormattings>
    </ex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H41"/>
  <sheetViews>
    <sheetView tabSelected="1" zoomScaleNormal="100" workbookViewId="0">
      <selection activeCell="J30" sqref="J30:J31"/>
    </sheetView>
  </sheetViews>
  <sheetFormatPr defaultColWidth="12" defaultRowHeight="13.8" x14ac:dyDescent="0.3"/>
  <cols>
    <col min="1" max="3" width="12" style="1"/>
    <col min="4" max="4" width="2.125" style="1" customWidth="1"/>
    <col min="5" max="5" width="14.375" style="1" customWidth="1"/>
    <col min="6" max="6" width="237.875" style="1" customWidth="1"/>
    <col min="7" max="7" width="196.125" style="1" customWidth="1"/>
    <col min="8" max="8" width="182" style="1" customWidth="1"/>
    <col min="9" max="9" width="16.5" style="1" customWidth="1"/>
    <col min="10" max="16384" width="12" style="1"/>
  </cols>
  <sheetData>
    <row r="1" spans="5:6" ht="21" x14ac:dyDescent="0.5">
      <c r="F1" s="31" t="s">
        <v>29</v>
      </c>
    </row>
    <row r="2" spans="5:6" x14ac:dyDescent="0.3">
      <c r="E2" s="32" t="s">
        <v>12</v>
      </c>
    </row>
    <row r="3" spans="5:6" x14ac:dyDescent="0.3">
      <c r="E3" s="163" t="s">
        <v>30</v>
      </c>
      <c r="F3" s="177"/>
    </row>
    <row r="4" spans="5:6" x14ac:dyDescent="0.3">
      <c r="E4" s="163"/>
      <c r="F4" s="177"/>
    </row>
    <row r="5" spans="5:6" x14ac:dyDescent="0.3">
      <c r="E5" s="163"/>
      <c r="F5" s="177"/>
    </row>
    <row r="6" spans="5:6" x14ac:dyDescent="0.3">
      <c r="E6" s="163"/>
      <c r="F6" s="177"/>
    </row>
    <row r="7" spans="5:6" x14ac:dyDescent="0.3">
      <c r="E7" s="163"/>
      <c r="F7" s="177"/>
    </row>
    <row r="8" spans="5:6" x14ac:dyDescent="0.3">
      <c r="E8" s="163"/>
      <c r="F8" s="177"/>
    </row>
    <row r="9" spans="5:6" x14ac:dyDescent="0.3">
      <c r="E9" s="163"/>
      <c r="F9" s="177"/>
    </row>
    <row r="10" spans="5:6" x14ac:dyDescent="0.3">
      <c r="E10" s="163"/>
      <c r="F10" s="177"/>
    </row>
    <row r="11" spans="5:6" x14ac:dyDescent="0.3">
      <c r="E11" s="163"/>
      <c r="F11" s="177"/>
    </row>
    <row r="13" spans="5:6" x14ac:dyDescent="0.3">
      <c r="E13" s="163" t="s">
        <v>31</v>
      </c>
      <c r="F13" s="178"/>
    </row>
    <row r="14" spans="5:6" x14ac:dyDescent="0.3">
      <c r="E14" s="163"/>
      <c r="F14" s="178"/>
    </row>
    <row r="15" spans="5:6" x14ac:dyDescent="0.3">
      <c r="E15" s="163"/>
      <c r="F15" s="178"/>
    </row>
    <row r="16" spans="5:6" x14ac:dyDescent="0.3">
      <c r="E16" s="163"/>
      <c r="F16" s="178"/>
    </row>
    <row r="17" spans="5:8" x14ac:dyDescent="0.3">
      <c r="E17" s="163"/>
      <c r="F17" s="178"/>
    </row>
    <row r="18" spans="5:8" x14ac:dyDescent="0.3">
      <c r="E18" s="163"/>
      <c r="F18" s="178"/>
    </row>
    <row r="19" spans="5:8" x14ac:dyDescent="0.3">
      <c r="E19" s="163"/>
      <c r="F19" s="178"/>
    </row>
    <row r="20" spans="5:8" x14ac:dyDescent="0.3">
      <c r="E20" s="163"/>
      <c r="F20" s="178"/>
    </row>
    <row r="21" spans="5:8" x14ac:dyDescent="0.3">
      <c r="E21" s="163"/>
      <c r="F21" s="178"/>
    </row>
    <row r="23" spans="5:8" x14ac:dyDescent="0.3">
      <c r="E23" s="163" t="s">
        <v>24</v>
      </c>
      <c r="F23" s="175"/>
      <c r="G23" s="175"/>
      <c r="H23" s="175"/>
    </row>
    <row r="24" spans="5:8" x14ac:dyDescent="0.3">
      <c r="E24" s="163"/>
      <c r="F24" s="175"/>
      <c r="G24" s="175"/>
      <c r="H24" s="175"/>
    </row>
    <row r="25" spans="5:8" x14ac:dyDescent="0.3">
      <c r="E25" s="163"/>
      <c r="F25" s="175"/>
      <c r="G25" s="175"/>
      <c r="H25" s="175"/>
    </row>
    <row r="26" spans="5:8" x14ac:dyDescent="0.3">
      <c r="E26" s="163"/>
      <c r="F26" s="175"/>
      <c r="G26" s="175"/>
      <c r="H26" s="175"/>
    </row>
    <row r="27" spans="5:8" x14ac:dyDescent="0.3">
      <c r="E27" s="163"/>
      <c r="F27" s="175"/>
      <c r="G27" s="175"/>
      <c r="H27" s="175"/>
    </row>
    <row r="28" spans="5:8" x14ac:dyDescent="0.3">
      <c r="E28" s="163"/>
      <c r="F28" s="175"/>
      <c r="G28" s="175"/>
      <c r="H28" s="175"/>
    </row>
    <row r="29" spans="5:8" x14ac:dyDescent="0.3">
      <c r="E29" s="163"/>
      <c r="F29" s="175"/>
      <c r="G29" s="175"/>
      <c r="H29" s="175"/>
    </row>
    <row r="30" spans="5:8" x14ac:dyDescent="0.3">
      <c r="E30" s="163"/>
      <c r="F30" s="175"/>
      <c r="G30" s="175"/>
      <c r="H30" s="175"/>
    </row>
    <row r="31" spans="5:8" x14ac:dyDescent="0.3">
      <c r="E31" s="163"/>
      <c r="F31" s="175"/>
      <c r="G31" s="175"/>
      <c r="H31" s="175"/>
    </row>
    <row r="33" spans="5:6" x14ac:dyDescent="0.3">
      <c r="E33" s="164" t="s">
        <v>27</v>
      </c>
      <c r="F33" s="176"/>
    </row>
    <row r="34" spans="5:6" x14ac:dyDescent="0.3">
      <c r="E34" s="164"/>
      <c r="F34" s="176"/>
    </row>
    <row r="35" spans="5:6" x14ac:dyDescent="0.3">
      <c r="E35" s="164"/>
      <c r="F35" s="176"/>
    </row>
    <row r="36" spans="5:6" x14ac:dyDescent="0.3">
      <c r="E36" s="164"/>
      <c r="F36" s="176"/>
    </row>
    <row r="37" spans="5:6" x14ac:dyDescent="0.3">
      <c r="E37" s="164"/>
      <c r="F37" s="176"/>
    </row>
    <row r="38" spans="5:6" x14ac:dyDescent="0.3">
      <c r="E38" s="164"/>
      <c r="F38" s="176"/>
    </row>
    <row r="39" spans="5:6" x14ac:dyDescent="0.3">
      <c r="E39" s="164"/>
      <c r="F39" s="176"/>
    </row>
    <row r="40" spans="5:6" x14ac:dyDescent="0.3">
      <c r="E40" s="164"/>
      <c r="F40" s="176"/>
    </row>
    <row r="41" spans="5:6" x14ac:dyDescent="0.3">
      <c r="E41" s="164"/>
      <c r="F41" s="176"/>
    </row>
  </sheetData>
  <sortState ref="A1:A9">
    <sortCondition ref="A1:A9"/>
  </sortState>
  <mergeCells count="10">
    <mergeCell ref="G23:G31"/>
    <mergeCell ref="H23:H31"/>
    <mergeCell ref="E33:E41"/>
    <mergeCell ref="F33:F41"/>
    <mergeCell ref="E3:E11"/>
    <mergeCell ref="F3:F11"/>
    <mergeCell ref="E13:E21"/>
    <mergeCell ref="F13:F21"/>
    <mergeCell ref="E23:E31"/>
    <mergeCell ref="F23:F31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T146"/>
  <sheetViews>
    <sheetView topLeftCell="C62" zoomScale="85" zoomScaleNormal="85" workbookViewId="0">
      <selection activeCell="G72" sqref="G72"/>
    </sheetView>
  </sheetViews>
  <sheetFormatPr defaultColWidth="12" defaultRowHeight="13.8" x14ac:dyDescent="0.3"/>
  <cols>
    <col min="3" max="3" width="14.875" style="105" customWidth="1"/>
    <col min="4" max="4" width="18" style="112" customWidth="1"/>
    <col min="5" max="5" width="39.625" customWidth="1"/>
    <col min="6" max="6" width="45.5" customWidth="1"/>
    <col min="9" max="9" width="3.625" customWidth="1"/>
    <col min="10" max="11" width="12" style="106"/>
    <col min="14" max="14" width="19.125" style="130" bestFit="1" customWidth="1"/>
    <col min="15" max="15" width="21.5" style="130" bestFit="1" customWidth="1"/>
    <col min="16" max="16" width="11.625" customWidth="1"/>
  </cols>
  <sheetData>
    <row r="1" spans="1:17" ht="39.6" x14ac:dyDescent="0.3">
      <c r="A1" s="107" t="s">
        <v>32</v>
      </c>
      <c r="B1" s="108" t="s">
        <v>33</v>
      </c>
      <c r="C1" s="109" t="s">
        <v>34</v>
      </c>
      <c r="D1" s="108" t="s">
        <v>35</v>
      </c>
      <c r="E1" s="109" t="s">
        <v>36</v>
      </c>
      <c r="F1" s="109" t="s">
        <v>37</v>
      </c>
      <c r="G1" s="109" t="s">
        <v>38</v>
      </c>
      <c r="H1" s="109" t="s">
        <v>39</v>
      </c>
      <c r="I1" s="109" t="s">
        <v>40</v>
      </c>
      <c r="J1" s="110" t="s">
        <v>41</v>
      </c>
      <c r="K1" s="111" t="s">
        <v>42</v>
      </c>
      <c r="L1" s="109" t="s">
        <v>43</v>
      </c>
      <c r="M1" s="109" t="s">
        <v>44</v>
      </c>
      <c r="N1" s="127" t="s">
        <v>45</v>
      </c>
      <c r="O1" s="127" t="s">
        <v>46</v>
      </c>
      <c r="P1" s="109" t="s">
        <v>47</v>
      </c>
      <c r="Q1" s="108" t="s">
        <v>48</v>
      </c>
    </row>
    <row r="2" spans="1:17" ht="52.8" hidden="1" x14ac:dyDescent="0.3">
      <c r="A2" s="113">
        <v>2</v>
      </c>
      <c r="B2" s="114" t="s">
        <v>49</v>
      </c>
      <c r="C2" s="113" t="s">
        <v>27</v>
      </c>
      <c r="D2" s="115" t="s">
        <v>50</v>
      </c>
      <c r="E2" s="115" t="s">
        <v>51</v>
      </c>
      <c r="F2" s="116" t="s">
        <v>52</v>
      </c>
      <c r="G2" s="117" t="s">
        <v>53</v>
      </c>
      <c r="H2" s="118" t="s">
        <v>54</v>
      </c>
      <c r="I2" s="119"/>
      <c r="J2" s="120">
        <f>IF(B2="Estratégico",VLOOKUP(A2,[2]Pesos_Ponderados_Objetivos!$A$1:$F$5,4,0),IF(B2="Táctico",VLOOKUP(A2,[2]Pesos_Ponderados_Objetivos!$A$1:$F$5,5,0),VLOOKUP(A2,[2]Pesos_Ponderados_Objetivos!$A$1:$F$5,6,0)))</f>
        <v>0.05</v>
      </c>
      <c r="K2" s="120">
        <v>0.2</v>
      </c>
      <c r="L2" s="121">
        <v>2022</v>
      </c>
      <c r="M2" s="122">
        <v>0.9</v>
      </c>
      <c r="N2" s="128"/>
      <c r="O2" s="128"/>
      <c r="P2" s="122"/>
      <c r="Q2" s="124"/>
    </row>
    <row r="3" spans="1:17" ht="52.8" hidden="1" x14ac:dyDescent="0.3">
      <c r="A3" s="125">
        <v>3</v>
      </c>
      <c r="B3" s="114" t="s">
        <v>55</v>
      </c>
      <c r="C3" s="125" t="s">
        <v>27</v>
      </c>
      <c r="D3" s="115" t="s">
        <v>56</v>
      </c>
      <c r="E3" s="126" t="s">
        <v>57</v>
      </c>
      <c r="F3" s="123" t="s">
        <v>58</v>
      </c>
      <c r="G3" s="121" t="s">
        <v>59</v>
      </c>
      <c r="H3" s="123" t="s">
        <v>60</v>
      </c>
      <c r="I3" s="123"/>
      <c r="J3" s="120">
        <f>IF(B3="Estratégico",VLOOKUP(A3,[2]Pesos_Ponderados_Objetivos!$A$1:$F$5,4,0),IF(B3="Táctico",VLOOKUP(A3,[2]Pesos_Ponderados_Objetivos!$A$1:$F$5,5,0),VLOOKUP(A3,[2]Pesos_Ponderados_Objetivos!$A$1:$F$5,6,0)))</f>
        <v>0.2</v>
      </c>
      <c r="K3" s="120">
        <v>0.2</v>
      </c>
      <c r="L3" s="121">
        <v>2022</v>
      </c>
      <c r="M3" s="123">
        <v>5</v>
      </c>
      <c r="N3" s="128"/>
      <c r="O3" s="128"/>
      <c r="P3" s="122"/>
      <c r="Q3" s="124"/>
    </row>
    <row r="4" spans="1:17" ht="39.6" hidden="1" x14ac:dyDescent="0.3">
      <c r="A4" s="6">
        <v>2</v>
      </c>
      <c r="B4" s="5" t="s">
        <v>49</v>
      </c>
      <c r="C4" s="6" t="s">
        <v>27</v>
      </c>
      <c r="D4" s="55" t="s">
        <v>61</v>
      </c>
      <c r="E4" s="55" t="s">
        <v>62</v>
      </c>
      <c r="F4" s="55" t="s">
        <v>63</v>
      </c>
      <c r="G4" s="52" t="s">
        <v>53</v>
      </c>
      <c r="H4" s="55" t="s">
        <v>64</v>
      </c>
      <c r="I4" s="12"/>
      <c r="J4" s="104">
        <f>IF(B4="Estratégico",VLOOKUP(A4,[2]Pesos_Ponderados_Objetivos!$A$1:$F$5,4,0),IF(B4="Táctico",VLOOKUP(A4,[2]Pesos_Ponderados_Objetivos!$A$1:$F$5,5,0),VLOOKUP(A4,[2]Pesos_Ponderados_Objetivos!$A$1:$F$5,6,0)))</f>
        <v>0.05</v>
      </c>
      <c r="K4" s="104">
        <v>0.2</v>
      </c>
      <c r="L4" s="8">
        <v>2022</v>
      </c>
      <c r="M4" s="15">
        <v>0.95</v>
      </c>
      <c r="N4" s="129">
        <v>1171</v>
      </c>
      <c r="O4" s="129">
        <v>1320</v>
      </c>
      <c r="P4" s="15">
        <f>+N4/O4</f>
        <v>0.88712121212121209</v>
      </c>
      <c r="Q4" s="40"/>
    </row>
    <row r="5" spans="1:17" ht="66" hidden="1" x14ac:dyDescent="0.3">
      <c r="A5" s="125">
        <v>2</v>
      </c>
      <c r="B5" s="114" t="s">
        <v>49</v>
      </c>
      <c r="C5" s="125" t="s">
        <v>27</v>
      </c>
      <c r="D5" s="116" t="s">
        <v>65</v>
      </c>
      <c r="E5" s="116" t="s">
        <v>66</v>
      </c>
      <c r="F5" s="116" t="s">
        <v>67</v>
      </c>
      <c r="G5" s="131" t="s">
        <v>59</v>
      </c>
      <c r="H5" s="116" t="s">
        <v>64</v>
      </c>
      <c r="I5" s="132"/>
      <c r="J5" s="120">
        <f>IF(B5="Estratégico",VLOOKUP(A5,[2]Pesos_Ponderados_Objetivos!$A$1:$F$5,4,0),IF(B5="Táctico",VLOOKUP(A5,[2]Pesos_Ponderados_Objetivos!$A$1:$F$5,5,0),VLOOKUP(A5,[2]Pesos_Ponderados_Objetivos!$A$1:$F$5,6,0)))</f>
        <v>0.05</v>
      </c>
      <c r="K5" s="120">
        <v>0.2</v>
      </c>
      <c r="L5" s="121">
        <v>2022</v>
      </c>
      <c r="M5" s="122">
        <v>0.15</v>
      </c>
      <c r="N5" s="128"/>
      <c r="O5" s="128"/>
      <c r="P5" s="122"/>
      <c r="Q5" s="124"/>
    </row>
    <row r="6" spans="1:17" ht="66" hidden="1" x14ac:dyDescent="0.3">
      <c r="A6" s="125">
        <v>4</v>
      </c>
      <c r="B6" s="114" t="s">
        <v>55</v>
      </c>
      <c r="C6" s="133" t="s">
        <v>16</v>
      </c>
      <c r="D6" s="116" t="s">
        <v>68</v>
      </c>
      <c r="E6" s="123" t="s">
        <v>69</v>
      </c>
      <c r="F6" s="123" t="s">
        <v>70</v>
      </c>
      <c r="G6" s="121" t="s">
        <v>71</v>
      </c>
      <c r="H6" s="132" t="s">
        <v>72</v>
      </c>
      <c r="I6" s="132"/>
      <c r="J6" s="120">
        <f>IF(B6="Estratégico",VLOOKUP(A6,[2]Pesos_Ponderados_Objetivos!$A$1:$F$5,4,0),IF(B6="Táctico",VLOOKUP(A6,[2]Pesos_Ponderados_Objetivos!$A$1:$F$5,5,0),VLOOKUP(A6,[2]Pesos_Ponderados_Objetivos!$A$1:$F$5,6,0)))</f>
        <v>0.2</v>
      </c>
      <c r="K6" s="120">
        <v>0.2</v>
      </c>
      <c r="L6" s="121">
        <v>2022</v>
      </c>
      <c r="M6" s="122">
        <v>0.5</v>
      </c>
      <c r="N6" s="128"/>
      <c r="O6" s="128"/>
      <c r="P6" s="122"/>
      <c r="Q6" s="124"/>
    </row>
    <row r="7" spans="1:17" ht="79.2" hidden="1" x14ac:dyDescent="0.3">
      <c r="A7" s="125">
        <v>1</v>
      </c>
      <c r="B7" s="114" t="s">
        <v>73</v>
      </c>
      <c r="C7" s="133" t="s">
        <v>16</v>
      </c>
      <c r="D7" s="116" t="s">
        <v>74</v>
      </c>
      <c r="E7" s="123" t="s">
        <v>75</v>
      </c>
      <c r="F7" s="123" t="s">
        <v>76</v>
      </c>
      <c r="G7" s="121" t="s">
        <v>53</v>
      </c>
      <c r="H7" s="123" t="s">
        <v>77</v>
      </c>
      <c r="I7" s="123"/>
      <c r="J7" s="120">
        <f>IF(B7="Estratégico",VLOOKUP(A7,[2]Pesos_Ponderados_Objetivos!$A$1:$F$5,4,0),IF(B7="Táctico",VLOOKUP(A7,[2]Pesos_Ponderados_Objetivos!$A$1:$F$5,5,0),VLOOKUP(A7,[2]Pesos_Ponderados_Objetivos!$A$1:$F$5,6,0)))</f>
        <v>0.15</v>
      </c>
      <c r="K7" s="120">
        <v>0.4</v>
      </c>
      <c r="L7" s="121">
        <v>2022</v>
      </c>
      <c r="M7" s="122">
        <v>1</v>
      </c>
      <c r="N7" s="128"/>
      <c r="O7" s="128"/>
      <c r="P7" s="122"/>
      <c r="Q7" s="124"/>
    </row>
    <row r="8" spans="1:17" ht="79.2" hidden="1" x14ac:dyDescent="0.3">
      <c r="A8" s="125">
        <v>2</v>
      </c>
      <c r="B8" s="114" t="s">
        <v>73</v>
      </c>
      <c r="C8" s="133" t="s">
        <v>16</v>
      </c>
      <c r="D8" s="116" t="s">
        <v>78</v>
      </c>
      <c r="E8" s="123" t="s">
        <v>79</v>
      </c>
      <c r="F8" s="123" t="s">
        <v>80</v>
      </c>
      <c r="G8" s="121" t="s">
        <v>53</v>
      </c>
      <c r="H8" s="123" t="s">
        <v>77</v>
      </c>
      <c r="I8" s="123"/>
      <c r="J8" s="120">
        <f>IF(B8="Estratégico",VLOOKUP(A8,[2]Pesos_Ponderados_Objetivos!$A$1:$F$5,4,0),IF(B8="Táctico",VLOOKUP(A8,[2]Pesos_Ponderados_Objetivos!$A$1:$F$5,5,0),VLOOKUP(A8,[2]Pesos_Ponderados_Objetivos!$A$1:$F$5,6,0)))</f>
        <v>0.05</v>
      </c>
      <c r="K8" s="120">
        <v>0.2</v>
      </c>
      <c r="L8" s="121">
        <v>2022</v>
      </c>
      <c r="M8" s="122">
        <v>1</v>
      </c>
      <c r="N8" s="128"/>
      <c r="O8" s="128"/>
      <c r="P8" s="122"/>
      <c r="Q8" s="124"/>
    </row>
    <row r="9" spans="1:17" ht="66" hidden="1" x14ac:dyDescent="0.3">
      <c r="A9" s="125">
        <v>1</v>
      </c>
      <c r="B9" s="114" t="s">
        <v>73</v>
      </c>
      <c r="C9" s="133" t="s">
        <v>16</v>
      </c>
      <c r="D9" s="116" t="s">
        <v>81</v>
      </c>
      <c r="E9" s="116" t="s">
        <v>82</v>
      </c>
      <c r="F9" s="116" t="s">
        <v>83</v>
      </c>
      <c r="G9" s="117" t="s">
        <v>53</v>
      </c>
      <c r="H9" s="116" t="s">
        <v>84</v>
      </c>
      <c r="I9" s="123"/>
      <c r="J9" s="120">
        <f>IF(B9="Estratégico",VLOOKUP(A9,[2]Pesos_Ponderados_Objetivos!$A$1:$F$5,4,0),IF(B9="Táctico",VLOOKUP(A9,[2]Pesos_Ponderados_Objetivos!$A$1:$F$5,5,0),VLOOKUP(A9,[2]Pesos_Ponderados_Objetivos!$A$1:$F$5,6,0)))</f>
        <v>0.15</v>
      </c>
      <c r="K9" s="120">
        <v>0.4</v>
      </c>
      <c r="L9" s="121">
        <v>2022</v>
      </c>
      <c r="M9" s="122">
        <v>0.8</v>
      </c>
      <c r="N9" s="128"/>
      <c r="O9" s="128"/>
      <c r="P9" s="122"/>
      <c r="Q9" s="124"/>
    </row>
    <row r="10" spans="1:17" ht="79.2" hidden="1" x14ac:dyDescent="0.3">
      <c r="A10" s="125">
        <v>2</v>
      </c>
      <c r="B10" s="114" t="s">
        <v>55</v>
      </c>
      <c r="C10" s="133" t="s">
        <v>16</v>
      </c>
      <c r="D10" s="116" t="s">
        <v>85</v>
      </c>
      <c r="E10" s="123" t="s">
        <v>86</v>
      </c>
      <c r="F10" s="123" t="s">
        <v>87</v>
      </c>
      <c r="G10" s="121" t="s">
        <v>71</v>
      </c>
      <c r="H10" s="123" t="s">
        <v>77</v>
      </c>
      <c r="I10" s="123"/>
      <c r="J10" s="120">
        <f>IF(B10="Estratégico",VLOOKUP(A10,[2]Pesos_Ponderados_Objetivos!$A$1:$F$5,4,0),IF(B10="Táctico",VLOOKUP(A10,[2]Pesos_Ponderados_Objetivos!$A$1:$F$5,5,0),VLOOKUP(A10,[2]Pesos_Ponderados_Objetivos!$A$1:$F$5,6,0)))</f>
        <v>0.1</v>
      </c>
      <c r="K10" s="120">
        <v>0.2</v>
      </c>
      <c r="L10" s="121">
        <v>2022</v>
      </c>
      <c r="M10" s="122">
        <v>0.85</v>
      </c>
      <c r="N10" s="128"/>
      <c r="O10" s="128"/>
      <c r="P10" s="122"/>
      <c r="Q10" s="124"/>
    </row>
    <row r="11" spans="1:17" ht="52.8" hidden="1" x14ac:dyDescent="0.3">
      <c r="A11" s="6">
        <v>2</v>
      </c>
      <c r="B11" s="5" t="s">
        <v>55</v>
      </c>
      <c r="C11" s="7" t="s">
        <v>31</v>
      </c>
      <c r="D11" s="55" t="s">
        <v>88</v>
      </c>
      <c r="E11" s="9" t="s">
        <v>89</v>
      </c>
      <c r="F11" s="9" t="s">
        <v>90</v>
      </c>
      <c r="G11" s="8" t="s">
        <v>53</v>
      </c>
      <c r="H11" s="99" t="s">
        <v>91</v>
      </c>
      <c r="I11" s="99"/>
      <c r="J11" s="104">
        <f>IF(B11="Estratégico",VLOOKUP(A11,[2]Pesos_Ponderados_Objetivos!$A$1:$F$5,4,0),IF(B11="Táctico",VLOOKUP(A11,[2]Pesos_Ponderados_Objetivos!$A$1:$F$5,5,0),VLOOKUP(A11,[2]Pesos_Ponderados_Objetivos!$A$1:$F$5,6,0)))</f>
        <v>0.1</v>
      </c>
      <c r="K11" s="104">
        <v>0.2</v>
      </c>
      <c r="L11" s="8">
        <v>2022</v>
      </c>
      <c r="M11" s="14">
        <v>0.95</v>
      </c>
      <c r="N11" s="103">
        <v>122280637965</v>
      </c>
      <c r="O11" s="103">
        <v>135575483000</v>
      </c>
      <c r="P11" s="14">
        <f>+N11/O11</f>
        <v>0.9019376900541819</v>
      </c>
      <c r="Q11" s="40"/>
    </row>
    <row r="12" spans="1:17" ht="39.6" hidden="1" x14ac:dyDescent="0.3">
      <c r="A12" s="6">
        <v>2</v>
      </c>
      <c r="B12" s="5" t="s">
        <v>55</v>
      </c>
      <c r="C12" s="7" t="s">
        <v>31</v>
      </c>
      <c r="D12" s="9" t="s">
        <v>92</v>
      </c>
      <c r="E12" s="9" t="s">
        <v>93</v>
      </c>
      <c r="F12" s="9" t="s">
        <v>94</v>
      </c>
      <c r="G12" s="8" t="s">
        <v>53</v>
      </c>
      <c r="H12" s="8" t="s">
        <v>91</v>
      </c>
      <c r="I12" s="8"/>
      <c r="J12" s="104">
        <f>IF(B12="Estratégico",VLOOKUP(A12,[2]Pesos_Ponderados_Objetivos!$A$1:$F$5,4,0),IF(B12="Táctico",VLOOKUP(A12,[2]Pesos_Ponderados_Objetivos!$A$1:$F$5,5,0),VLOOKUP(A12,[2]Pesos_Ponderados_Objetivos!$A$1:$F$5,6,0)))</f>
        <v>0.1</v>
      </c>
      <c r="K12" s="104">
        <v>0.2</v>
      </c>
      <c r="L12" s="8">
        <v>2022</v>
      </c>
      <c r="M12" s="14">
        <v>0.85</v>
      </c>
      <c r="N12" s="103">
        <v>65201163261.57</v>
      </c>
      <c r="O12" s="103">
        <v>89000000000</v>
      </c>
      <c r="P12" s="14">
        <f>+N12/O12</f>
        <v>0.73259734001764043</v>
      </c>
      <c r="Q12" s="40"/>
    </row>
    <row r="13" spans="1:17" ht="52.8" hidden="1" x14ac:dyDescent="0.3">
      <c r="A13" s="6">
        <v>1</v>
      </c>
      <c r="B13" s="5" t="s">
        <v>55</v>
      </c>
      <c r="C13" s="7" t="s">
        <v>31</v>
      </c>
      <c r="D13" s="55" t="s">
        <v>95</v>
      </c>
      <c r="E13" s="57" t="s">
        <v>96</v>
      </c>
      <c r="F13" s="55" t="s">
        <v>97</v>
      </c>
      <c r="G13" s="52" t="s">
        <v>53</v>
      </c>
      <c r="H13" s="55" t="s">
        <v>98</v>
      </c>
      <c r="I13" s="8"/>
      <c r="J13" s="104">
        <f>IF(B13="Estratégico",VLOOKUP(A13,[2]Pesos_Ponderados_Objetivos!$A$1:$F$5,4,0),IF(B13="Táctico",VLOOKUP(A13,[2]Pesos_Ponderados_Objetivos!$A$1:$F$5,5,0),VLOOKUP(A13,[2]Pesos_Ponderados_Objetivos!$A$1:$F$5,6,0)))</f>
        <v>0.25</v>
      </c>
      <c r="K13" s="104">
        <v>0.2</v>
      </c>
      <c r="L13" s="8">
        <v>2022</v>
      </c>
      <c r="M13" s="14">
        <v>0.85</v>
      </c>
      <c r="N13" s="103">
        <v>7505850833.29</v>
      </c>
      <c r="O13" s="103">
        <v>12016000000</v>
      </c>
      <c r="P13" s="14">
        <f>+N13/O13</f>
        <v>0.62465469651215044</v>
      </c>
      <c r="Q13" s="40"/>
    </row>
    <row r="14" spans="1:17" ht="79.2" hidden="1" x14ac:dyDescent="0.3">
      <c r="A14" s="6">
        <v>1</v>
      </c>
      <c r="B14" s="5" t="s">
        <v>55</v>
      </c>
      <c r="C14" s="7" t="s">
        <v>31</v>
      </c>
      <c r="D14" s="55" t="s">
        <v>99</v>
      </c>
      <c r="E14" s="57" t="s">
        <v>100</v>
      </c>
      <c r="F14" s="55" t="s">
        <v>101</v>
      </c>
      <c r="G14" s="52" t="s">
        <v>53</v>
      </c>
      <c r="H14" s="55" t="s">
        <v>54</v>
      </c>
      <c r="I14" s="8"/>
      <c r="J14" s="104">
        <f>IF(B14="Estratégico",VLOOKUP(A14,[2]Pesos_Ponderados_Objetivos!$A$1:$F$5,4,0),IF(B14="Táctico",VLOOKUP(A14,[2]Pesos_Ponderados_Objetivos!$A$1:$F$5,5,0),VLOOKUP(A14,[2]Pesos_Ponderados_Objetivos!$A$1:$F$5,6,0)))</f>
        <v>0.25</v>
      </c>
      <c r="K14" s="104">
        <v>0.2</v>
      </c>
      <c r="L14" s="8">
        <v>2022</v>
      </c>
      <c r="M14" s="14">
        <v>0.95</v>
      </c>
      <c r="N14" s="103"/>
      <c r="O14" s="103"/>
      <c r="P14" s="14"/>
      <c r="Q14" s="40"/>
    </row>
    <row r="15" spans="1:17" ht="79.2" hidden="1" x14ac:dyDescent="0.3">
      <c r="A15" s="6">
        <v>2</v>
      </c>
      <c r="B15" s="5" t="s">
        <v>73</v>
      </c>
      <c r="C15" s="7" t="s">
        <v>24</v>
      </c>
      <c r="D15" s="55" t="s">
        <v>102</v>
      </c>
      <c r="E15" s="9" t="s">
        <v>103</v>
      </c>
      <c r="F15" s="9" t="s">
        <v>104</v>
      </c>
      <c r="G15" s="8" t="s">
        <v>71</v>
      </c>
      <c r="H15" s="9" t="s">
        <v>77</v>
      </c>
      <c r="I15" s="9"/>
      <c r="J15" s="104">
        <f>IF(B15="Estratégico",VLOOKUP(A15,[2]Pesos_Ponderados_Objetivos!$A$1:$F$5,4,0),IF(B15="Táctico",VLOOKUP(A15,[2]Pesos_Ponderados_Objetivos!$A$1:$F$5,5,0),VLOOKUP(A15,[2]Pesos_Ponderados_Objetivos!$A$1:$F$5,6,0)))</f>
        <v>0.05</v>
      </c>
      <c r="K15" s="104">
        <v>0.2</v>
      </c>
      <c r="L15" s="8">
        <v>2022</v>
      </c>
      <c r="M15" s="147">
        <v>3</v>
      </c>
      <c r="N15" s="145">
        <v>91.5</v>
      </c>
      <c r="O15" s="145">
        <v>90.8</v>
      </c>
      <c r="P15" s="145">
        <f>+O15-N15</f>
        <v>-0.70000000000000284</v>
      </c>
      <c r="Q15" s="40"/>
    </row>
    <row r="16" spans="1:17" ht="66" hidden="1" x14ac:dyDescent="0.3">
      <c r="A16" s="113">
        <v>1</v>
      </c>
      <c r="B16" s="114" t="s">
        <v>55</v>
      </c>
      <c r="C16" s="135" t="s">
        <v>24</v>
      </c>
      <c r="D16" s="116" t="s">
        <v>105</v>
      </c>
      <c r="E16" s="136" t="s">
        <v>106</v>
      </c>
      <c r="F16" s="137" t="s">
        <v>107</v>
      </c>
      <c r="G16" s="138" t="s">
        <v>71</v>
      </c>
      <c r="H16" s="138" t="s">
        <v>84</v>
      </c>
      <c r="I16" s="119"/>
      <c r="J16" s="120">
        <f>IF(B16="Estratégico",VLOOKUP(A16,[2]Pesos_Ponderados_Objetivos!$A$1:$F$5,4,0),IF(B16="Táctico",VLOOKUP(A16,[2]Pesos_Ponderados_Objetivos!$A$1:$F$5,5,0),VLOOKUP(A16,[2]Pesos_Ponderados_Objetivos!$A$1:$F$5,6,0)))</f>
        <v>0.25</v>
      </c>
      <c r="K16" s="120">
        <v>0.4</v>
      </c>
      <c r="L16" s="121">
        <v>2022</v>
      </c>
      <c r="M16" s="139">
        <v>0.6</v>
      </c>
      <c r="N16" s="140"/>
      <c r="O16" s="140"/>
      <c r="P16" s="122"/>
      <c r="Q16" s="124"/>
    </row>
    <row r="17" spans="1:17" ht="52.8" hidden="1" x14ac:dyDescent="0.3">
      <c r="A17" s="6">
        <v>2</v>
      </c>
      <c r="B17" s="5" t="s">
        <v>73</v>
      </c>
      <c r="C17" s="7" t="s">
        <v>24</v>
      </c>
      <c r="D17" s="9" t="s">
        <v>108</v>
      </c>
      <c r="E17" s="9" t="s">
        <v>109</v>
      </c>
      <c r="F17" s="9" t="s">
        <v>110</v>
      </c>
      <c r="G17" s="8" t="s">
        <v>53</v>
      </c>
      <c r="H17" s="12" t="s">
        <v>111</v>
      </c>
      <c r="I17" s="12"/>
      <c r="J17" s="104">
        <f>IF(B17="Estratégico",VLOOKUP(A17,[2]Pesos_Ponderados_Objetivos!$A$1:$F$5,4,0),IF(B17="Táctico",VLOOKUP(A17,[2]Pesos_Ponderados_Objetivos!$A$1:$F$5,5,0),VLOOKUP(A17,[2]Pesos_Ponderados_Objetivos!$A$1:$F$5,6,0)))</f>
        <v>0.05</v>
      </c>
      <c r="K17" s="104">
        <v>0.2</v>
      </c>
      <c r="L17" s="8">
        <v>2022</v>
      </c>
      <c r="M17" s="15">
        <v>0.9</v>
      </c>
      <c r="N17" s="103"/>
      <c r="O17" s="103"/>
      <c r="P17" s="15"/>
      <c r="Q17" s="40"/>
    </row>
    <row r="18" spans="1:17" ht="39.6" hidden="1" x14ac:dyDescent="0.3">
      <c r="A18" s="125">
        <v>1</v>
      </c>
      <c r="B18" s="114" t="s">
        <v>55</v>
      </c>
      <c r="C18" s="133" t="s">
        <v>24</v>
      </c>
      <c r="D18" s="116" t="s">
        <v>112</v>
      </c>
      <c r="E18" s="126" t="s">
        <v>113</v>
      </c>
      <c r="F18" s="123" t="s">
        <v>114</v>
      </c>
      <c r="G18" s="123" t="s">
        <v>71</v>
      </c>
      <c r="H18" s="123" t="s">
        <v>84</v>
      </c>
      <c r="I18" s="123"/>
      <c r="J18" s="120">
        <f>IF(B18="Estratégico",VLOOKUP(A18,[2]Pesos_Ponderados_Objetivos!$A$1:$F$5,4,0),IF(B18="Táctico",VLOOKUP(A18,[2]Pesos_Ponderados_Objetivos!$A$1:$F$5,5,0),VLOOKUP(A18,[2]Pesos_Ponderados_Objetivos!$A$1:$F$5,6,0)))</f>
        <v>0.25</v>
      </c>
      <c r="K18" s="120">
        <v>0.4</v>
      </c>
      <c r="L18" s="121">
        <v>2022</v>
      </c>
      <c r="M18" s="122">
        <v>0.75</v>
      </c>
      <c r="N18" s="140"/>
      <c r="O18" s="140"/>
      <c r="P18" s="122"/>
      <c r="Q18" s="124"/>
    </row>
    <row r="19" spans="1:17" ht="79.2" hidden="1" x14ac:dyDescent="0.3">
      <c r="A19" s="113">
        <v>2</v>
      </c>
      <c r="B19" s="114" t="s">
        <v>49</v>
      </c>
      <c r="C19" s="135" t="s">
        <v>24</v>
      </c>
      <c r="D19" s="116" t="s">
        <v>115</v>
      </c>
      <c r="E19" s="123" t="s">
        <v>116</v>
      </c>
      <c r="F19" s="141" t="s">
        <v>117</v>
      </c>
      <c r="G19" s="121" t="s">
        <v>53</v>
      </c>
      <c r="H19" s="141" t="s">
        <v>77</v>
      </c>
      <c r="I19" s="141"/>
      <c r="J19" s="120">
        <f>IF(B19="Estratégico",VLOOKUP(A19,[2]Pesos_Ponderados_Objetivos!$A$1:$F$5,4,0),IF(B19="Táctico",VLOOKUP(A19,[2]Pesos_Ponderados_Objetivos!$A$1:$F$5,5,0),VLOOKUP(A19,[2]Pesos_Ponderados_Objetivos!$A$1:$F$5,6,0)))</f>
        <v>0.05</v>
      </c>
      <c r="K19" s="120">
        <v>0.2</v>
      </c>
      <c r="L19" s="121">
        <v>2022</v>
      </c>
      <c r="M19" s="122">
        <v>0.98</v>
      </c>
      <c r="N19" s="140"/>
      <c r="O19" s="140"/>
      <c r="P19" s="122"/>
      <c r="Q19" s="124"/>
    </row>
    <row r="20" spans="1:17" ht="39.6" hidden="1" x14ac:dyDescent="0.3">
      <c r="A20" s="6">
        <v>2</v>
      </c>
      <c r="B20" s="5" t="s">
        <v>55</v>
      </c>
      <c r="C20" s="7" t="s">
        <v>24</v>
      </c>
      <c r="D20" s="9" t="s">
        <v>118</v>
      </c>
      <c r="E20" s="9" t="s">
        <v>119</v>
      </c>
      <c r="F20" s="9" t="s">
        <v>120</v>
      </c>
      <c r="G20" s="8" t="s">
        <v>53</v>
      </c>
      <c r="H20" s="8" t="s">
        <v>121</v>
      </c>
      <c r="I20" s="8"/>
      <c r="J20" s="104">
        <f>IF(B20="Estratégico",VLOOKUP(A20,[2]Pesos_Ponderados_Objetivos!$A$1:$F$5,4,0),IF(B20="Táctico",VLOOKUP(A20,[2]Pesos_Ponderados_Objetivos!$A$1:$F$5,5,0),VLOOKUP(A20,[2]Pesos_Ponderados_Objetivos!$A$1:$F$5,6,0)))</f>
        <v>0.1</v>
      </c>
      <c r="K20" s="104">
        <v>0.2</v>
      </c>
      <c r="L20" s="8">
        <v>2022</v>
      </c>
      <c r="M20" s="14">
        <v>0.85</v>
      </c>
      <c r="N20" s="103"/>
      <c r="O20" s="103"/>
      <c r="P20" s="14"/>
      <c r="Q20" s="40"/>
    </row>
    <row r="21" spans="1:17" ht="66" hidden="1" x14ac:dyDescent="0.3">
      <c r="A21" s="3">
        <v>2</v>
      </c>
      <c r="B21" s="5" t="s">
        <v>49</v>
      </c>
      <c r="C21" s="23" t="s">
        <v>24</v>
      </c>
      <c r="D21" s="55" t="s">
        <v>122</v>
      </c>
      <c r="E21" s="57" t="s">
        <v>123</v>
      </c>
      <c r="F21" s="152" t="s">
        <v>124</v>
      </c>
      <c r="G21" s="52" t="s">
        <v>59</v>
      </c>
      <c r="H21" s="56" t="s">
        <v>84</v>
      </c>
      <c r="I21" s="10"/>
      <c r="J21" s="104">
        <f>IF(B21="Estratégico",VLOOKUP(A21,[2]Pesos_Ponderados_Objetivos!$A$1:$F$5,4,0),IF(B21="Táctico",VLOOKUP(A21,[2]Pesos_Ponderados_Objetivos!$A$1:$F$5,5,0),VLOOKUP(A21,[2]Pesos_Ponderados_Objetivos!$A$1:$F$5,6,0)))</f>
        <v>0.05</v>
      </c>
      <c r="K21" s="104">
        <v>0.2</v>
      </c>
      <c r="L21" s="8">
        <v>2022</v>
      </c>
      <c r="M21" s="15">
        <v>0.85</v>
      </c>
      <c r="N21" s="103"/>
      <c r="O21" s="103"/>
      <c r="P21" s="15"/>
      <c r="Q21" s="40"/>
    </row>
    <row r="22" spans="1:17" ht="52.8" hidden="1" x14ac:dyDescent="0.3">
      <c r="A22" s="6">
        <v>2</v>
      </c>
      <c r="B22" s="5" t="s">
        <v>73</v>
      </c>
      <c r="C22" s="7" t="s">
        <v>24</v>
      </c>
      <c r="D22" s="55" t="s">
        <v>125</v>
      </c>
      <c r="E22" s="55" t="s">
        <v>126</v>
      </c>
      <c r="F22" s="55" t="s">
        <v>127</v>
      </c>
      <c r="G22" s="52" t="s">
        <v>53</v>
      </c>
      <c r="H22" s="55" t="s">
        <v>84</v>
      </c>
      <c r="I22" s="9"/>
      <c r="J22" s="104">
        <f>IF(B22="Estratégico",VLOOKUP(A22,[2]Pesos_Ponderados_Objetivos!$A$1:$F$5,4,0),IF(B22="Táctico",VLOOKUP(A22,[2]Pesos_Ponderados_Objetivos!$A$1:$F$5,5,0),VLOOKUP(A22,[2]Pesos_Ponderados_Objetivos!$A$1:$F$5,6,0)))</f>
        <v>0.05</v>
      </c>
      <c r="K22" s="104">
        <v>0.2</v>
      </c>
      <c r="L22" s="8">
        <v>2022</v>
      </c>
      <c r="M22" s="15">
        <v>0.85</v>
      </c>
      <c r="N22" s="103"/>
      <c r="O22" s="103"/>
      <c r="P22" s="15"/>
      <c r="Q22" s="40"/>
    </row>
    <row r="23" spans="1:17" ht="52.8" hidden="1" x14ac:dyDescent="0.3">
      <c r="A23" s="6">
        <v>2</v>
      </c>
      <c r="B23" s="5" t="s">
        <v>49</v>
      </c>
      <c r="C23" s="7" t="s">
        <v>24</v>
      </c>
      <c r="D23" s="55" t="s">
        <v>128</v>
      </c>
      <c r="E23" s="55" t="s">
        <v>129</v>
      </c>
      <c r="F23" s="55" t="s">
        <v>130</v>
      </c>
      <c r="G23" s="52" t="s">
        <v>53</v>
      </c>
      <c r="H23" s="55" t="s">
        <v>84</v>
      </c>
      <c r="I23" s="12"/>
      <c r="J23" s="104">
        <f>IF(B23="Estratégico",VLOOKUP(A23,[2]Pesos_Ponderados_Objetivos!$A$1:$F$5,4,0),IF(B23="Táctico",VLOOKUP(A23,[2]Pesos_Ponderados_Objetivos!$A$1:$F$5,5,0),VLOOKUP(A23,[2]Pesos_Ponderados_Objetivos!$A$1:$F$5,6,0)))</f>
        <v>0.05</v>
      </c>
      <c r="K23" s="104">
        <v>0.2</v>
      </c>
      <c r="L23" s="8">
        <v>2022</v>
      </c>
      <c r="M23" s="15">
        <v>0.85</v>
      </c>
      <c r="N23" s="103"/>
      <c r="O23" s="103"/>
      <c r="P23" s="15"/>
      <c r="Q23" s="40"/>
    </row>
    <row r="24" spans="1:17" ht="79.2" hidden="1" x14ac:dyDescent="0.3">
      <c r="A24" s="125">
        <v>4</v>
      </c>
      <c r="B24" s="114" t="s">
        <v>55</v>
      </c>
      <c r="C24" s="133" t="s">
        <v>24</v>
      </c>
      <c r="D24" s="115" t="s">
        <v>131</v>
      </c>
      <c r="E24" s="115" t="s">
        <v>132</v>
      </c>
      <c r="F24" s="116" t="s">
        <v>133</v>
      </c>
      <c r="G24" s="117" t="s">
        <v>59</v>
      </c>
      <c r="H24" s="116" t="s">
        <v>77</v>
      </c>
      <c r="I24" s="123"/>
      <c r="J24" s="120">
        <f>IF(B24="Estratégico",VLOOKUP(A24,[2]Pesos_Ponderados_Objetivos!$A$1:$F$5,4,0),IF(B24="Táctico",VLOOKUP(A24,[2]Pesos_Ponderados_Objetivos!$A$1:$F$5,5,0),VLOOKUP(A24,[2]Pesos_Ponderados_Objetivos!$A$1:$F$5,6,0)))</f>
        <v>0.2</v>
      </c>
      <c r="K24" s="120">
        <v>0.2</v>
      </c>
      <c r="L24" s="121">
        <v>2022</v>
      </c>
      <c r="M24" s="123">
        <v>5</v>
      </c>
      <c r="N24" s="140"/>
      <c r="O24" s="140"/>
      <c r="P24" s="122"/>
      <c r="Q24" s="124"/>
    </row>
    <row r="25" spans="1:17" ht="52.8" hidden="1" x14ac:dyDescent="0.3">
      <c r="A25" s="6">
        <v>3</v>
      </c>
      <c r="B25" s="5" t="s">
        <v>55</v>
      </c>
      <c r="C25" s="7" t="s">
        <v>24</v>
      </c>
      <c r="D25" s="9" t="s">
        <v>134</v>
      </c>
      <c r="E25" s="9" t="s">
        <v>135</v>
      </c>
      <c r="F25" s="9" t="s">
        <v>136</v>
      </c>
      <c r="G25" s="8" t="s">
        <v>71</v>
      </c>
      <c r="H25" s="12" t="s">
        <v>60</v>
      </c>
      <c r="I25" s="12"/>
      <c r="J25" s="104">
        <f>IF(B25="Estratégico",VLOOKUP(A25,[2]Pesos_Ponderados_Objetivos!$A$1:$F$5,4,0),IF(B25="Táctico",VLOOKUP(A25,[2]Pesos_Ponderados_Objetivos!$A$1:$F$5,5,0),VLOOKUP(A25,[2]Pesos_Ponderados_Objetivos!$A$1:$F$5,6,0)))</f>
        <v>0.2</v>
      </c>
      <c r="K25" s="104">
        <v>0.2</v>
      </c>
      <c r="L25" s="8">
        <v>2022</v>
      </c>
      <c r="M25" s="15">
        <v>0.8</v>
      </c>
      <c r="N25" s="103">
        <v>8</v>
      </c>
      <c r="O25" s="103">
        <v>8</v>
      </c>
      <c r="P25" s="15">
        <v>1</v>
      </c>
      <c r="Q25" s="40"/>
    </row>
    <row r="26" spans="1:17" ht="52.8" hidden="1" x14ac:dyDescent="0.3">
      <c r="A26" s="3">
        <v>2</v>
      </c>
      <c r="B26" s="5" t="s">
        <v>49</v>
      </c>
      <c r="C26" s="3" t="s">
        <v>27</v>
      </c>
      <c r="D26" s="87" t="s">
        <v>50</v>
      </c>
      <c r="E26" s="87" t="s">
        <v>51</v>
      </c>
      <c r="F26" s="55" t="s">
        <v>52</v>
      </c>
      <c r="G26" s="52" t="s">
        <v>53</v>
      </c>
      <c r="H26" s="59" t="s">
        <v>54</v>
      </c>
      <c r="I26" s="10"/>
      <c r="J26" s="39">
        <f>IF(B26="Estratégico",VLOOKUP(A26,[2]Pesos_Ponderados_Objetivos!$A$1:$F$5,4,0),IF(B26="Táctico",VLOOKUP(A26,[2]Pesos_Ponderados_Objetivos!$A$1:$F$5,5,0),VLOOKUP(A26,[2]Pesos_Ponderados_Objetivos!$A$1:$F$5,6,0)))</f>
        <v>0.05</v>
      </c>
      <c r="K26" s="39">
        <v>0.2</v>
      </c>
      <c r="L26" s="8">
        <v>2023</v>
      </c>
      <c r="M26" s="15">
        <v>0.9</v>
      </c>
      <c r="N26" s="103"/>
      <c r="O26" s="103"/>
      <c r="P26" s="15"/>
      <c r="Q26" s="40"/>
    </row>
    <row r="27" spans="1:17" ht="52.8" hidden="1" x14ac:dyDescent="0.3">
      <c r="A27" s="6">
        <v>3</v>
      </c>
      <c r="B27" s="5" t="s">
        <v>55</v>
      </c>
      <c r="C27" s="6" t="s">
        <v>27</v>
      </c>
      <c r="D27" s="57" t="s">
        <v>56</v>
      </c>
      <c r="E27" s="11" t="s">
        <v>57</v>
      </c>
      <c r="F27" s="9" t="s">
        <v>58</v>
      </c>
      <c r="G27" s="8" t="s">
        <v>59</v>
      </c>
      <c r="H27" s="9" t="s">
        <v>60</v>
      </c>
      <c r="I27" s="9"/>
      <c r="J27" s="39">
        <f>IF(B27="Estratégico",VLOOKUP(A27,[2]Pesos_Ponderados_Objetivos!$A$1:$F$5,4,0),IF(B27="Táctico",VLOOKUP(A27,[2]Pesos_Ponderados_Objetivos!$A$1:$F$5,5,0),VLOOKUP(A27,[2]Pesos_Ponderados_Objetivos!$A$1:$F$5,6,0)))</f>
        <v>0.2</v>
      </c>
      <c r="K27" s="39">
        <v>0.2</v>
      </c>
      <c r="L27" s="8">
        <v>2023</v>
      </c>
      <c r="M27" s="9">
        <v>5</v>
      </c>
      <c r="N27" s="103"/>
      <c r="O27" s="103"/>
      <c r="P27" s="15"/>
      <c r="Q27" s="40"/>
    </row>
    <row r="28" spans="1:17" ht="39.6" hidden="1" x14ac:dyDescent="0.3">
      <c r="A28" s="6">
        <v>2</v>
      </c>
      <c r="B28" s="5" t="s">
        <v>49</v>
      </c>
      <c r="C28" s="6" t="s">
        <v>27</v>
      </c>
      <c r="D28" s="55" t="s">
        <v>61</v>
      </c>
      <c r="E28" s="55" t="s">
        <v>137</v>
      </c>
      <c r="F28" s="55" t="s">
        <v>63</v>
      </c>
      <c r="G28" s="52" t="s">
        <v>53</v>
      </c>
      <c r="H28" s="55" t="s">
        <v>64</v>
      </c>
      <c r="I28" s="12"/>
      <c r="J28" s="39">
        <f>IF(B28="Estratégico",VLOOKUP(A28,[2]Pesos_Ponderados_Objetivos!$A$1:$F$5,4,0),IF(B28="Táctico",VLOOKUP(A28,[2]Pesos_Ponderados_Objetivos!$A$1:$F$5,5,0),VLOOKUP(A28,[2]Pesos_Ponderados_Objetivos!$A$1:$F$5,6,0)))</f>
        <v>0.05</v>
      </c>
      <c r="K28" s="39">
        <v>0.2</v>
      </c>
      <c r="L28" s="8">
        <v>2023</v>
      </c>
      <c r="M28" s="15">
        <v>0.95</v>
      </c>
      <c r="N28" s="103">
        <v>1180</v>
      </c>
      <c r="O28" s="103">
        <v>1320</v>
      </c>
      <c r="P28" s="15">
        <f>+N28/O28</f>
        <v>0.89393939393939392</v>
      </c>
      <c r="Q28" s="40"/>
    </row>
    <row r="29" spans="1:17" ht="66" hidden="1" x14ac:dyDescent="0.3">
      <c r="A29" s="6">
        <v>2</v>
      </c>
      <c r="B29" s="5" t="s">
        <v>49</v>
      </c>
      <c r="C29" s="6" t="s">
        <v>27</v>
      </c>
      <c r="D29" s="55" t="s">
        <v>65</v>
      </c>
      <c r="E29" s="55" t="s">
        <v>66</v>
      </c>
      <c r="F29" s="55" t="s">
        <v>67</v>
      </c>
      <c r="G29" s="52" t="s">
        <v>138</v>
      </c>
      <c r="H29" s="55" t="s">
        <v>64</v>
      </c>
      <c r="I29" s="12"/>
      <c r="J29" s="39">
        <f>IF(B29="Estratégico",VLOOKUP(A29,[2]Pesos_Ponderados_Objetivos!$A$1:$F$5,4,0),IF(B29="Táctico",VLOOKUP(A29,[2]Pesos_Ponderados_Objetivos!$A$1:$F$5,5,0),VLOOKUP(A29,[2]Pesos_Ponderados_Objetivos!$A$1:$F$5,6,0)))</f>
        <v>0.05</v>
      </c>
      <c r="K29" s="39">
        <v>0.2</v>
      </c>
      <c r="L29" s="8">
        <v>2023</v>
      </c>
      <c r="M29" s="15">
        <v>0.15</v>
      </c>
      <c r="N29" s="103"/>
      <c r="O29" s="103"/>
      <c r="P29" s="15"/>
      <c r="Q29" s="40"/>
    </row>
    <row r="30" spans="1:17" ht="66" hidden="1" x14ac:dyDescent="0.3">
      <c r="A30" s="6">
        <v>4</v>
      </c>
      <c r="B30" s="5" t="s">
        <v>55</v>
      </c>
      <c r="C30" s="7" t="s">
        <v>16</v>
      </c>
      <c r="D30" s="55" t="s">
        <v>68</v>
      </c>
      <c r="E30" s="9" t="s">
        <v>69</v>
      </c>
      <c r="F30" s="9" t="s">
        <v>70</v>
      </c>
      <c r="G30" s="8" t="s">
        <v>71</v>
      </c>
      <c r="H30" s="12" t="s">
        <v>72</v>
      </c>
      <c r="I30" s="12"/>
      <c r="J30" s="39">
        <f>IF(B30="Estratégico",VLOOKUP(A30,[2]Pesos_Ponderados_Objetivos!$A$1:$F$5,4,0),IF(B30="Táctico",VLOOKUP(A30,[2]Pesos_Ponderados_Objetivos!$A$1:$F$5,5,0),VLOOKUP(A30,[2]Pesos_Ponderados_Objetivos!$A$1:$F$5,6,0)))</f>
        <v>0.2</v>
      </c>
      <c r="K30" s="39">
        <v>0.2</v>
      </c>
      <c r="L30" s="8">
        <v>2023</v>
      </c>
      <c r="M30" s="15">
        <v>0.5</v>
      </c>
      <c r="N30" s="103"/>
      <c r="O30" s="103"/>
      <c r="P30" s="15"/>
      <c r="Q30" s="40"/>
    </row>
    <row r="31" spans="1:17" ht="79.2" hidden="1" x14ac:dyDescent="0.3">
      <c r="A31" s="6">
        <v>1</v>
      </c>
      <c r="B31" s="5" t="s">
        <v>73</v>
      </c>
      <c r="C31" s="7" t="s">
        <v>16</v>
      </c>
      <c r="D31" s="55" t="s">
        <v>74</v>
      </c>
      <c r="E31" s="9" t="s">
        <v>139</v>
      </c>
      <c r="F31" s="9" t="s">
        <v>76</v>
      </c>
      <c r="G31" s="8" t="s">
        <v>53</v>
      </c>
      <c r="H31" s="9" t="s">
        <v>77</v>
      </c>
      <c r="I31" s="9"/>
      <c r="J31" s="39">
        <f>IF(B31="Estratégico",VLOOKUP(A31,[2]Pesos_Ponderados_Objetivos!$A$1:$F$5,4,0),IF(B31="Táctico",VLOOKUP(A31,[2]Pesos_Ponderados_Objetivos!$A$1:$F$5,5,0),VLOOKUP(A31,[2]Pesos_Ponderados_Objetivos!$A$1:$F$5,6,0)))</f>
        <v>0.15</v>
      </c>
      <c r="K31" s="39">
        <v>0.4</v>
      </c>
      <c r="L31" s="8">
        <v>2023</v>
      </c>
      <c r="M31" s="15">
        <v>1</v>
      </c>
      <c r="N31" s="103"/>
      <c r="O31" s="103"/>
      <c r="P31" s="15"/>
      <c r="Q31" s="40"/>
    </row>
    <row r="32" spans="1:17" ht="79.2" hidden="1" x14ac:dyDescent="0.3">
      <c r="A32" s="6">
        <v>2</v>
      </c>
      <c r="B32" s="5" t="s">
        <v>73</v>
      </c>
      <c r="C32" s="7" t="s">
        <v>16</v>
      </c>
      <c r="D32" s="55" t="s">
        <v>78</v>
      </c>
      <c r="E32" s="134" t="s">
        <v>79</v>
      </c>
      <c r="F32" s="9" t="s">
        <v>80</v>
      </c>
      <c r="G32" s="8" t="s">
        <v>53</v>
      </c>
      <c r="H32" s="9" t="s">
        <v>77</v>
      </c>
      <c r="I32" s="9"/>
      <c r="J32" s="39">
        <f>IF(B32="Estratégico",VLOOKUP(A32,[2]Pesos_Ponderados_Objetivos!$A$1:$F$5,4,0),IF(B32="Táctico",VLOOKUP(A32,[2]Pesos_Ponderados_Objetivos!$A$1:$F$5,5,0),VLOOKUP(A32,[2]Pesos_Ponderados_Objetivos!$A$1:$F$5,6,0)))</f>
        <v>0.05</v>
      </c>
      <c r="K32" s="39">
        <v>0.2</v>
      </c>
      <c r="L32" s="8">
        <v>2023</v>
      </c>
      <c r="M32" s="15">
        <v>1</v>
      </c>
      <c r="N32" s="103">
        <f>21325-8515</f>
        <v>12810</v>
      </c>
      <c r="O32" s="103">
        <v>21325</v>
      </c>
      <c r="P32" s="15">
        <f>+N32/O32</f>
        <v>0.60070339976553344</v>
      </c>
      <c r="Q32" s="40"/>
    </row>
    <row r="33" spans="1:20" ht="52.8" hidden="1" x14ac:dyDescent="0.3">
      <c r="A33" s="6">
        <v>1</v>
      </c>
      <c r="B33" s="5" t="s">
        <v>73</v>
      </c>
      <c r="C33" s="7" t="s">
        <v>16</v>
      </c>
      <c r="D33" s="55" t="s">
        <v>81</v>
      </c>
      <c r="E33" s="55" t="s">
        <v>140</v>
      </c>
      <c r="F33" s="55" t="s">
        <v>83</v>
      </c>
      <c r="G33" s="52" t="s">
        <v>53</v>
      </c>
      <c r="H33" s="55" t="s">
        <v>84</v>
      </c>
      <c r="I33" s="9"/>
      <c r="J33" s="39">
        <f>IF(B33="Estratégico",VLOOKUP(A33,[2]Pesos_Ponderados_Objetivos!$A$1:$F$5,4,0),IF(B33="Táctico",VLOOKUP(A33,[2]Pesos_Ponderados_Objetivos!$A$1:$F$5,5,0),VLOOKUP(A33,[2]Pesos_Ponderados_Objetivos!$A$1:$F$5,6,0)))</f>
        <v>0.15</v>
      </c>
      <c r="K33" s="39">
        <v>0.4</v>
      </c>
      <c r="L33" s="8">
        <v>2023</v>
      </c>
      <c r="M33" s="15">
        <v>0.8</v>
      </c>
      <c r="N33" s="103"/>
      <c r="O33" s="103"/>
      <c r="P33" s="15"/>
      <c r="Q33" s="40"/>
    </row>
    <row r="34" spans="1:20" ht="79.2" hidden="1" x14ac:dyDescent="0.3">
      <c r="A34" s="6">
        <v>2</v>
      </c>
      <c r="B34" s="5" t="s">
        <v>55</v>
      </c>
      <c r="C34" s="7" t="s">
        <v>16</v>
      </c>
      <c r="D34" s="55" t="s">
        <v>85</v>
      </c>
      <c r="E34" s="9" t="s">
        <v>86</v>
      </c>
      <c r="F34" s="9" t="s">
        <v>87</v>
      </c>
      <c r="G34" s="8" t="s">
        <v>71</v>
      </c>
      <c r="H34" s="9" t="s">
        <v>77</v>
      </c>
      <c r="I34" s="9"/>
      <c r="J34" s="39">
        <f>IF(B34="Estratégico",VLOOKUP(A34,[2]Pesos_Ponderados_Objetivos!$A$1:$F$5,4,0),IF(B34="Táctico",VLOOKUP(A34,[2]Pesos_Ponderados_Objetivos!$A$1:$F$5,5,0),VLOOKUP(A34,[2]Pesos_Ponderados_Objetivos!$A$1:$F$5,6,0)))</f>
        <v>0.1</v>
      </c>
      <c r="K34" s="39">
        <v>0.2</v>
      </c>
      <c r="L34" s="8">
        <v>2023</v>
      </c>
      <c r="M34" s="15">
        <v>0.85</v>
      </c>
      <c r="N34" s="103"/>
      <c r="O34" s="103"/>
      <c r="P34" s="15"/>
      <c r="Q34" s="40"/>
    </row>
    <row r="35" spans="1:20" ht="52.8" hidden="1" x14ac:dyDescent="0.3">
      <c r="A35" s="6">
        <v>2</v>
      </c>
      <c r="B35" s="5" t="s">
        <v>55</v>
      </c>
      <c r="C35" s="7" t="s">
        <v>31</v>
      </c>
      <c r="D35" s="94" t="s">
        <v>88</v>
      </c>
      <c r="E35" s="9" t="s">
        <v>89</v>
      </c>
      <c r="F35" s="9" t="s">
        <v>90</v>
      </c>
      <c r="G35" s="8" t="s">
        <v>53</v>
      </c>
      <c r="H35" s="99" t="s">
        <v>91</v>
      </c>
      <c r="I35" s="99"/>
      <c r="J35" s="39">
        <f>IF(B35="Estratégico",VLOOKUP(A35,[2]Pesos_Ponderados_Objetivos!$A$1:$F$5,4,0),IF(B35="Táctico",VLOOKUP(A35,[2]Pesos_Ponderados_Objetivos!$A$1:$F$5,5,0),VLOOKUP(A35,[2]Pesos_Ponderados_Objetivos!$A$1:$F$5,6,0)))</f>
        <v>0.1</v>
      </c>
      <c r="K35" s="39">
        <v>0.2</v>
      </c>
      <c r="L35" s="8">
        <v>2023</v>
      </c>
      <c r="M35" s="14">
        <v>0.95</v>
      </c>
      <c r="N35" s="103">
        <v>133281179584</v>
      </c>
      <c r="O35" s="103">
        <v>137212017000</v>
      </c>
      <c r="P35" s="14">
        <f>+N35/O35</f>
        <v>0.97135209071374562</v>
      </c>
      <c r="Q35" s="40"/>
    </row>
    <row r="36" spans="1:20" ht="39.6" hidden="1" x14ac:dyDescent="0.3">
      <c r="A36" s="6">
        <v>2</v>
      </c>
      <c r="B36" s="5" t="s">
        <v>55</v>
      </c>
      <c r="C36" s="7" t="s">
        <v>31</v>
      </c>
      <c r="D36" s="100" t="s">
        <v>92</v>
      </c>
      <c r="E36" s="9" t="s">
        <v>93</v>
      </c>
      <c r="F36" s="9" t="s">
        <v>94</v>
      </c>
      <c r="G36" s="8" t="s">
        <v>53</v>
      </c>
      <c r="H36" s="8" t="s">
        <v>91</v>
      </c>
      <c r="I36" s="8"/>
      <c r="J36" s="39">
        <f>IF(B36="Estratégico",VLOOKUP(A36,[2]Pesos_Ponderados_Objetivos!$A$1:$F$5,4,0),IF(B36="Táctico",VLOOKUP(A36,[2]Pesos_Ponderados_Objetivos!$A$1:$F$5,5,0),VLOOKUP(A36,[2]Pesos_Ponderados_Objetivos!$A$1:$F$5,6,0)))</f>
        <v>0.1</v>
      </c>
      <c r="K36" s="39">
        <v>0.2</v>
      </c>
      <c r="L36" s="8">
        <v>2023</v>
      </c>
      <c r="M36" s="14">
        <v>0.85</v>
      </c>
      <c r="N36" s="103">
        <v>71251879033</v>
      </c>
      <c r="O36" s="103">
        <v>100000000000</v>
      </c>
      <c r="P36" s="14">
        <f>+N36/O36</f>
        <v>0.71251879032999998</v>
      </c>
      <c r="Q36" s="40"/>
      <c r="T36" s="102"/>
    </row>
    <row r="37" spans="1:20" ht="52.8" hidden="1" x14ac:dyDescent="0.3">
      <c r="A37" s="6">
        <v>1</v>
      </c>
      <c r="B37" s="5" t="s">
        <v>55</v>
      </c>
      <c r="C37" s="7" t="s">
        <v>31</v>
      </c>
      <c r="D37" s="55" t="s">
        <v>95</v>
      </c>
      <c r="E37" s="87" t="s">
        <v>96</v>
      </c>
      <c r="F37" s="86" t="s">
        <v>97</v>
      </c>
      <c r="G37" s="52" t="s">
        <v>53</v>
      </c>
      <c r="H37" s="86" t="s">
        <v>98</v>
      </c>
      <c r="I37" s="8"/>
      <c r="J37" s="39">
        <f>IF(B37="Estratégico",VLOOKUP(A37,[2]Pesos_Ponderados_Objetivos!$A$1:$F$5,4,0),IF(B37="Táctico",VLOOKUP(A37,[2]Pesos_Ponderados_Objetivos!$A$1:$F$5,5,0),VLOOKUP(A37,[2]Pesos_Ponderados_Objetivos!$A$1:$F$5,6,0)))</f>
        <v>0.25</v>
      </c>
      <c r="K37" s="39">
        <v>0.2</v>
      </c>
      <c r="L37" s="8">
        <v>2023</v>
      </c>
      <c r="M37" s="14">
        <v>0.85</v>
      </c>
      <c r="N37" s="103">
        <v>7522168967</v>
      </c>
      <c r="O37" s="103">
        <v>8816000000</v>
      </c>
      <c r="P37" s="14">
        <f>+N37/O37</f>
        <v>0.85324058155626137</v>
      </c>
      <c r="Q37" s="40"/>
    </row>
    <row r="38" spans="1:20" ht="79.2" hidden="1" x14ac:dyDescent="0.3">
      <c r="A38" s="6">
        <v>1</v>
      </c>
      <c r="B38" s="5" t="s">
        <v>55</v>
      </c>
      <c r="C38" s="7" t="s">
        <v>31</v>
      </c>
      <c r="D38" s="55" t="s">
        <v>99</v>
      </c>
      <c r="E38" s="87" t="s">
        <v>100</v>
      </c>
      <c r="F38" s="86" t="s">
        <v>101</v>
      </c>
      <c r="G38" s="52" t="s">
        <v>53</v>
      </c>
      <c r="H38" s="86" t="s">
        <v>54</v>
      </c>
      <c r="I38" s="8"/>
      <c r="J38" s="39">
        <f>IF(B38="Estratégico",VLOOKUP(A38,[2]Pesos_Ponderados_Objetivos!$A$1:$F$5,4,0),IF(B38="Táctico",VLOOKUP(A38,[2]Pesos_Ponderados_Objetivos!$A$1:$F$5,5,0),VLOOKUP(A38,[2]Pesos_Ponderados_Objetivos!$A$1:$F$5,6,0)))</f>
        <v>0.25</v>
      </c>
      <c r="K38" s="39">
        <v>0.2</v>
      </c>
      <c r="L38" s="8">
        <v>2023</v>
      </c>
      <c r="M38" s="14">
        <v>0.95</v>
      </c>
      <c r="N38" s="103"/>
      <c r="O38" s="103"/>
      <c r="P38" s="14"/>
      <c r="Q38" s="40"/>
    </row>
    <row r="39" spans="1:20" ht="79.2" hidden="1" x14ac:dyDescent="0.3">
      <c r="A39" s="6">
        <v>2</v>
      </c>
      <c r="B39" s="5" t="s">
        <v>73</v>
      </c>
      <c r="C39" s="7" t="s">
        <v>24</v>
      </c>
      <c r="D39" s="94" t="s">
        <v>102</v>
      </c>
      <c r="E39" s="9" t="s">
        <v>103</v>
      </c>
      <c r="F39" s="9" t="s">
        <v>104</v>
      </c>
      <c r="G39" s="8" t="s">
        <v>71</v>
      </c>
      <c r="H39" s="9" t="s">
        <v>77</v>
      </c>
      <c r="I39" s="9"/>
      <c r="J39" s="39">
        <f>IF(B39="Estratégico",VLOOKUP(A39,[2]Pesos_Ponderados_Objetivos!$A$1:$F$5,4,0),IF(B39="Táctico",VLOOKUP(A39,[2]Pesos_Ponderados_Objetivos!$A$1:$F$5,5,0),VLOOKUP(A39,[2]Pesos_Ponderados_Objetivos!$A$1:$F$5,6,0)))</f>
        <v>0.05</v>
      </c>
      <c r="K39" s="39">
        <v>0.2</v>
      </c>
      <c r="L39" s="8">
        <v>2023</v>
      </c>
      <c r="M39" s="147">
        <v>3</v>
      </c>
      <c r="N39" s="145">
        <v>90.8</v>
      </c>
      <c r="O39" s="145"/>
      <c r="P39" s="145"/>
      <c r="Q39" s="40"/>
    </row>
    <row r="40" spans="1:20" ht="66" hidden="1" x14ac:dyDescent="0.3">
      <c r="A40" s="3">
        <v>1</v>
      </c>
      <c r="B40" s="5" t="s">
        <v>55</v>
      </c>
      <c r="C40" s="23" t="s">
        <v>24</v>
      </c>
      <c r="D40" s="55" t="s">
        <v>105</v>
      </c>
      <c r="E40" s="96" t="s">
        <v>106</v>
      </c>
      <c r="F40" s="97" t="s">
        <v>107</v>
      </c>
      <c r="G40" s="98" t="s">
        <v>71</v>
      </c>
      <c r="H40" s="98" t="s">
        <v>84</v>
      </c>
      <c r="I40" s="10"/>
      <c r="J40" s="39">
        <f>IF(B40="Estratégico",VLOOKUP(A40,[2]Pesos_Ponderados_Objetivos!$A$1:$F$5,4,0),IF(B40="Táctico",VLOOKUP(A40,[2]Pesos_Ponderados_Objetivos!$A$1:$F$5,5,0),VLOOKUP(A40,[2]Pesos_Ponderados_Objetivos!$A$1:$F$5,6,0)))</f>
        <v>0.25</v>
      </c>
      <c r="K40" s="39">
        <v>0.4</v>
      </c>
      <c r="L40" s="8">
        <v>2023</v>
      </c>
      <c r="M40" s="14">
        <v>0.6</v>
      </c>
      <c r="N40" s="129"/>
      <c r="O40" s="129"/>
      <c r="P40" s="15"/>
      <c r="Q40" s="40"/>
    </row>
    <row r="41" spans="1:20" ht="52.8" hidden="1" x14ac:dyDescent="0.3">
      <c r="A41" s="6">
        <v>2</v>
      </c>
      <c r="B41" s="5" t="s">
        <v>73</v>
      </c>
      <c r="C41" s="7" t="s">
        <v>24</v>
      </c>
      <c r="D41" s="100" t="s">
        <v>108</v>
      </c>
      <c r="E41" s="9" t="s">
        <v>109</v>
      </c>
      <c r="F41" s="9" t="s">
        <v>110</v>
      </c>
      <c r="G41" s="8" t="s">
        <v>53</v>
      </c>
      <c r="H41" s="12" t="s">
        <v>111</v>
      </c>
      <c r="I41" s="12"/>
      <c r="J41" s="39">
        <f>IF(B41="Estratégico",VLOOKUP(A41,[2]Pesos_Ponderados_Objetivos!$A$1:$F$5,4,0),IF(B41="Táctico",VLOOKUP(A41,[2]Pesos_Ponderados_Objetivos!$A$1:$F$5,5,0),VLOOKUP(A41,[2]Pesos_Ponderados_Objetivos!$A$1:$F$5,6,0)))</f>
        <v>0.05</v>
      </c>
      <c r="K41" s="39">
        <v>0.2</v>
      </c>
      <c r="L41" s="8">
        <v>2023</v>
      </c>
      <c r="M41" s="15">
        <v>0.9</v>
      </c>
      <c r="N41" s="129"/>
      <c r="O41" s="129"/>
      <c r="P41" s="15"/>
      <c r="Q41" s="40"/>
    </row>
    <row r="42" spans="1:20" ht="39.6" hidden="1" x14ac:dyDescent="0.3">
      <c r="A42" s="6">
        <v>1</v>
      </c>
      <c r="B42" s="5" t="s">
        <v>55</v>
      </c>
      <c r="C42" s="7" t="s">
        <v>24</v>
      </c>
      <c r="D42" s="55" t="s">
        <v>112</v>
      </c>
      <c r="E42" s="11" t="s">
        <v>113</v>
      </c>
      <c r="F42" s="9" t="s">
        <v>114</v>
      </c>
      <c r="G42" s="9" t="s">
        <v>71</v>
      </c>
      <c r="H42" s="9" t="s">
        <v>84</v>
      </c>
      <c r="I42" s="9"/>
      <c r="J42" s="39">
        <f>IF(B42="Estratégico",VLOOKUP(A42,[2]Pesos_Ponderados_Objetivos!$A$1:$F$5,4,0),IF(B42="Táctico",VLOOKUP(A42,[2]Pesos_Ponderados_Objetivos!$A$1:$F$5,5,0),VLOOKUP(A42,[2]Pesos_Ponderados_Objetivos!$A$1:$F$5,6,0)))</f>
        <v>0.25</v>
      </c>
      <c r="K42" s="39">
        <v>0.4</v>
      </c>
      <c r="L42" s="8">
        <v>2023</v>
      </c>
      <c r="M42" s="15">
        <v>0.75</v>
      </c>
      <c r="N42" s="129"/>
      <c r="O42" s="129"/>
      <c r="P42" s="15"/>
      <c r="Q42" s="40"/>
    </row>
    <row r="43" spans="1:20" ht="79.2" hidden="1" x14ac:dyDescent="0.3">
      <c r="A43" s="3">
        <v>2</v>
      </c>
      <c r="B43" s="5" t="s">
        <v>49</v>
      </c>
      <c r="C43" s="23" t="s">
        <v>24</v>
      </c>
      <c r="D43" s="94" t="s">
        <v>115</v>
      </c>
      <c r="E43" s="9" t="s">
        <v>116</v>
      </c>
      <c r="F43" s="4" t="s">
        <v>117</v>
      </c>
      <c r="G43" s="8" t="s">
        <v>53</v>
      </c>
      <c r="H43" s="4" t="s">
        <v>77</v>
      </c>
      <c r="I43" s="4"/>
      <c r="J43" s="39">
        <f>IF(B43="Estratégico",VLOOKUP(A43,[2]Pesos_Ponderados_Objetivos!$A$1:$F$5,4,0),IF(B43="Táctico",VLOOKUP(A43,[2]Pesos_Ponderados_Objetivos!$A$1:$F$5,5,0),VLOOKUP(A43,[2]Pesos_Ponderados_Objetivos!$A$1:$F$5,6,0)))</f>
        <v>0.05</v>
      </c>
      <c r="K43" s="39">
        <v>0.2</v>
      </c>
      <c r="L43" s="8">
        <v>2023</v>
      </c>
      <c r="M43" s="15">
        <v>0.98</v>
      </c>
      <c r="N43" s="129"/>
      <c r="O43" s="129"/>
      <c r="P43" s="15"/>
      <c r="Q43" s="40"/>
    </row>
    <row r="44" spans="1:20" ht="39.6" hidden="1" x14ac:dyDescent="0.3">
      <c r="A44" s="6">
        <v>2</v>
      </c>
      <c r="B44" s="5" t="s">
        <v>55</v>
      </c>
      <c r="C44" s="7" t="s">
        <v>24</v>
      </c>
      <c r="D44" s="100" t="s">
        <v>118</v>
      </c>
      <c r="E44" s="9" t="s">
        <v>119</v>
      </c>
      <c r="F44" s="9" t="s">
        <v>120</v>
      </c>
      <c r="G44" s="8" t="s">
        <v>53</v>
      </c>
      <c r="H44" s="8" t="s">
        <v>121</v>
      </c>
      <c r="I44" s="8"/>
      <c r="J44" s="39">
        <f>IF(B44="Estratégico",VLOOKUP(A44,[2]Pesos_Ponderados_Objetivos!$A$1:$F$5,4,0),IF(B44="Táctico",VLOOKUP(A44,[2]Pesos_Ponderados_Objetivos!$A$1:$F$5,5,0),VLOOKUP(A44,[2]Pesos_Ponderados_Objetivos!$A$1:$F$5,6,0)))</f>
        <v>0.1</v>
      </c>
      <c r="K44" s="39">
        <v>0.2</v>
      </c>
      <c r="L44" s="8">
        <v>2023</v>
      </c>
      <c r="M44" s="14">
        <v>0.85</v>
      </c>
      <c r="N44" s="14">
        <v>0.9</v>
      </c>
      <c r="O44" s="14">
        <v>1</v>
      </c>
      <c r="P44" s="14">
        <f>N44/O44</f>
        <v>0.9</v>
      </c>
      <c r="Q44" s="40"/>
    </row>
    <row r="45" spans="1:20" ht="66" hidden="1" x14ac:dyDescent="0.3">
      <c r="A45" s="3">
        <v>2</v>
      </c>
      <c r="B45" s="5" t="s">
        <v>49</v>
      </c>
      <c r="C45" s="23" t="s">
        <v>24</v>
      </c>
      <c r="D45" s="55" t="s">
        <v>122</v>
      </c>
      <c r="E45" s="57" t="s">
        <v>123</v>
      </c>
      <c r="F45" s="152" t="s">
        <v>124</v>
      </c>
      <c r="G45" s="52" t="s">
        <v>59</v>
      </c>
      <c r="H45" s="56" t="s">
        <v>84</v>
      </c>
      <c r="I45" s="10"/>
      <c r="J45" s="39">
        <f>IF(B45="Estratégico",VLOOKUP(A45,[2]Pesos_Ponderados_Objetivos!$A$1:$F$5,4,0),IF(B45="Táctico",VLOOKUP(A45,[2]Pesos_Ponderados_Objetivos!$A$1:$F$5,5,0),VLOOKUP(A45,[2]Pesos_Ponderados_Objetivos!$A$1:$F$5,6,0)))</f>
        <v>0.05</v>
      </c>
      <c r="K45" s="39">
        <v>0.2</v>
      </c>
      <c r="L45" s="8">
        <v>2023</v>
      </c>
      <c r="M45" s="15">
        <v>0.85</v>
      </c>
      <c r="N45" s="15">
        <v>0.67</v>
      </c>
      <c r="O45" s="15">
        <v>1</v>
      </c>
      <c r="P45" s="14">
        <f>N45/O45</f>
        <v>0.67</v>
      </c>
      <c r="Q45" s="40"/>
    </row>
    <row r="46" spans="1:20" ht="52.8" hidden="1" x14ac:dyDescent="0.3">
      <c r="A46" s="6">
        <v>2</v>
      </c>
      <c r="B46" s="5" t="s">
        <v>73</v>
      </c>
      <c r="C46" s="7" t="s">
        <v>24</v>
      </c>
      <c r="D46" s="55" t="s">
        <v>125</v>
      </c>
      <c r="E46" s="94" t="s">
        <v>126</v>
      </c>
      <c r="F46" s="94" t="s">
        <v>127</v>
      </c>
      <c r="G46" s="95" t="s">
        <v>53</v>
      </c>
      <c r="H46" s="94" t="s">
        <v>84</v>
      </c>
      <c r="I46" s="9"/>
      <c r="J46" s="39">
        <f>IF(B46="Estratégico",VLOOKUP(A46,[2]Pesos_Ponderados_Objetivos!$A$1:$F$5,4,0),IF(B46="Táctico",VLOOKUP(A46,[2]Pesos_Ponderados_Objetivos!$A$1:$F$5,5,0),VLOOKUP(A46,[2]Pesos_Ponderados_Objetivos!$A$1:$F$5,6,0)))</f>
        <v>0.05</v>
      </c>
      <c r="K46" s="39">
        <v>0.2</v>
      </c>
      <c r="L46" s="8">
        <v>2023</v>
      </c>
      <c r="M46" s="15">
        <v>0.85</v>
      </c>
      <c r="N46" s="15">
        <v>0.9</v>
      </c>
      <c r="O46" s="15">
        <v>1</v>
      </c>
      <c r="P46" s="15">
        <f>N46/O46</f>
        <v>0.9</v>
      </c>
      <c r="Q46" s="40"/>
    </row>
    <row r="47" spans="1:20" ht="52.8" hidden="1" x14ac:dyDescent="0.3">
      <c r="A47" s="6">
        <v>2</v>
      </c>
      <c r="B47" s="5" t="s">
        <v>49</v>
      </c>
      <c r="C47" s="7" t="s">
        <v>24</v>
      </c>
      <c r="D47" s="55" t="s">
        <v>128</v>
      </c>
      <c r="E47" s="55" t="s">
        <v>129</v>
      </c>
      <c r="F47" s="55" t="s">
        <v>130</v>
      </c>
      <c r="G47" s="52" t="s">
        <v>53</v>
      </c>
      <c r="H47" s="55" t="s">
        <v>84</v>
      </c>
      <c r="I47" s="12"/>
      <c r="J47" s="39">
        <f>IF(B47="Estratégico",VLOOKUP(A47,[2]Pesos_Ponderados_Objetivos!$A$1:$F$5,4,0),IF(B47="Táctico",VLOOKUP(A47,[2]Pesos_Ponderados_Objetivos!$A$1:$F$5,5,0),VLOOKUP(A47,[2]Pesos_Ponderados_Objetivos!$A$1:$F$5,6,0)))</f>
        <v>0.05</v>
      </c>
      <c r="K47" s="39">
        <v>0.2</v>
      </c>
      <c r="L47" s="8">
        <v>2023</v>
      </c>
      <c r="M47" s="15">
        <v>0.85</v>
      </c>
      <c r="N47" s="15">
        <v>0.91700000000000004</v>
      </c>
      <c r="O47" s="15">
        <v>1</v>
      </c>
      <c r="P47" s="142">
        <f>N47/O47</f>
        <v>0.91700000000000004</v>
      </c>
      <c r="Q47" s="40"/>
    </row>
    <row r="48" spans="1:20" ht="79.2" hidden="1" x14ac:dyDescent="0.3">
      <c r="A48" s="6">
        <v>4</v>
      </c>
      <c r="B48" s="5" t="s">
        <v>55</v>
      </c>
      <c r="C48" s="7" t="s">
        <v>24</v>
      </c>
      <c r="D48" s="101" t="s">
        <v>131</v>
      </c>
      <c r="E48" s="101" t="s">
        <v>132</v>
      </c>
      <c r="F48" s="94" t="s">
        <v>133</v>
      </c>
      <c r="G48" s="95" t="s">
        <v>59</v>
      </c>
      <c r="H48" s="94" t="s">
        <v>77</v>
      </c>
      <c r="I48" s="9"/>
      <c r="J48" s="39">
        <f>IF(B48="Estratégico",VLOOKUP(A48,[2]Pesos_Ponderados_Objetivos!$A$1:$F$5,4,0),IF(B48="Táctico",VLOOKUP(A48,[2]Pesos_Ponderados_Objetivos!$A$1:$F$5,5,0),VLOOKUP(A48,[2]Pesos_Ponderados_Objetivos!$A$1:$F$5,6,0)))</f>
        <v>0.2</v>
      </c>
      <c r="K48" s="39">
        <v>0.2</v>
      </c>
      <c r="L48" s="8">
        <v>2023</v>
      </c>
      <c r="M48" s="9">
        <v>5</v>
      </c>
      <c r="N48" s="129"/>
      <c r="O48" s="129"/>
      <c r="P48" s="15"/>
      <c r="Q48" s="40"/>
    </row>
    <row r="49" spans="1:17" ht="52.8" hidden="1" x14ac:dyDescent="0.3">
      <c r="A49" s="6">
        <v>3</v>
      </c>
      <c r="B49" s="5" t="s">
        <v>55</v>
      </c>
      <c r="C49" s="7" t="s">
        <v>24</v>
      </c>
      <c r="D49" s="100" t="s">
        <v>134</v>
      </c>
      <c r="E49" s="9" t="s">
        <v>135</v>
      </c>
      <c r="F49" s="9" t="s">
        <v>136</v>
      </c>
      <c r="G49" s="8" t="s">
        <v>71</v>
      </c>
      <c r="H49" s="12" t="s">
        <v>60</v>
      </c>
      <c r="I49" s="12"/>
      <c r="J49" s="39">
        <f>IF(B49="Estratégico",VLOOKUP(A49,[2]Pesos_Ponderados_Objetivos!$A$1:$F$5,4,0),IF(B49="Táctico",VLOOKUP(A49,[2]Pesos_Ponderados_Objetivos!$A$1:$F$5,5,0),VLOOKUP(A49,[2]Pesos_Ponderados_Objetivos!$A$1:$F$5,6,0)))</f>
        <v>0.2</v>
      </c>
      <c r="K49" s="39">
        <v>0.2</v>
      </c>
      <c r="L49" s="8">
        <v>2023</v>
      </c>
      <c r="M49" s="15">
        <v>0.8</v>
      </c>
      <c r="N49" s="129">
        <v>8</v>
      </c>
      <c r="O49" s="129">
        <v>8</v>
      </c>
      <c r="P49" s="15">
        <f>+N49/O49</f>
        <v>1</v>
      </c>
      <c r="Q49" s="40"/>
    </row>
    <row r="50" spans="1:17" ht="52.8" x14ac:dyDescent="0.3">
      <c r="A50" s="3">
        <v>2</v>
      </c>
      <c r="B50" s="5" t="s">
        <v>49</v>
      </c>
      <c r="C50" s="3" t="s">
        <v>27</v>
      </c>
      <c r="D50" s="87" t="s">
        <v>50</v>
      </c>
      <c r="E50" s="87" t="s">
        <v>51</v>
      </c>
      <c r="F50" s="55" t="s">
        <v>52</v>
      </c>
      <c r="G50" s="52" t="s">
        <v>53</v>
      </c>
      <c r="H50" s="59" t="s">
        <v>54</v>
      </c>
      <c r="I50" s="10"/>
      <c r="J50" s="39">
        <f>IF(B50="Estratégico",VLOOKUP(A50,[2]Pesos_Ponderados_Objetivos!$A$1:$F$5,4,0),IF(B50="Táctico",VLOOKUP(A50,[2]Pesos_Ponderados_Objetivos!$A$1:$F$5,5,0),VLOOKUP(A50,[2]Pesos_Ponderados_Objetivos!$A$1:$F$5,6,0)))</f>
        <v>0.05</v>
      </c>
      <c r="K50" s="39">
        <v>0.2</v>
      </c>
      <c r="L50" s="8">
        <v>2024</v>
      </c>
      <c r="M50" s="15">
        <v>0.9</v>
      </c>
      <c r="N50" s="129"/>
      <c r="O50" s="129"/>
      <c r="P50" s="15"/>
      <c r="Q50" s="40"/>
    </row>
    <row r="51" spans="1:17" ht="52.8" x14ac:dyDescent="0.3">
      <c r="A51" s="6">
        <v>3</v>
      </c>
      <c r="B51" s="5" t="s">
        <v>55</v>
      </c>
      <c r="C51" s="6" t="s">
        <v>27</v>
      </c>
      <c r="D51" s="57" t="s">
        <v>56</v>
      </c>
      <c r="E51" s="11" t="s">
        <v>57</v>
      </c>
      <c r="F51" s="9" t="s">
        <v>58</v>
      </c>
      <c r="G51" s="8" t="s">
        <v>59</v>
      </c>
      <c r="H51" s="9" t="s">
        <v>60</v>
      </c>
      <c r="I51" s="9"/>
      <c r="J51" s="39">
        <f>IF(B51="Estratégico",VLOOKUP(A51,[2]Pesos_Ponderados_Objetivos!$A$1:$F$5,4,0),IF(B51="Táctico",VLOOKUP(A51,[2]Pesos_Ponderados_Objetivos!$A$1:$F$5,5,0),VLOOKUP(A51,[2]Pesos_Ponderados_Objetivos!$A$1:$F$5,6,0)))</f>
        <v>0.2</v>
      </c>
      <c r="K51" s="39">
        <v>0.2</v>
      </c>
      <c r="L51" s="8">
        <v>2024</v>
      </c>
      <c r="M51" s="9">
        <v>5</v>
      </c>
      <c r="N51" s="129"/>
      <c r="O51" s="129"/>
      <c r="P51" s="15"/>
      <c r="Q51" s="40"/>
    </row>
    <row r="52" spans="1:17" ht="39.6" x14ac:dyDescent="0.3">
      <c r="A52" s="6">
        <v>2</v>
      </c>
      <c r="B52" s="5" t="s">
        <v>49</v>
      </c>
      <c r="C52" s="6" t="s">
        <v>27</v>
      </c>
      <c r="D52" s="154" t="s">
        <v>61</v>
      </c>
      <c r="E52" s="154" t="s">
        <v>137</v>
      </c>
      <c r="F52" s="154" t="s">
        <v>63</v>
      </c>
      <c r="G52" s="52" t="s">
        <v>53</v>
      </c>
      <c r="H52" s="55" t="s">
        <v>64</v>
      </c>
      <c r="I52" s="12"/>
      <c r="J52" s="39">
        <f>IF(B52="Estratégico",VLOOKUP(A52,[2]Pesos_Ponderados_Objetivos!$A$1:$F$5,4,0),IF(B52="Táctico",VLOOKUP(A52,[2]Pesos_Ponderados_Objetivos!$A$1:$F$5,5,0),VLOOKUP(A52,[2]Pesos_Ponderados_Objetivos!$A$1:$F$5,6,0)))</f>
        <v>0.05</v>
      </c>
      <c r="K52" s="39">
        <v>0.2</v>
      </c>
      <c r="L52" s="8">
        <v>2024</v>
      </c>
      <c r="M52" s="15">
        <v>0.95</v>
      </c>
      <c r="N52" s="129">
        <v>1180</v>
      </c>
      <c r="O52" s="129">
        <v>1320</v>
      </c>
      <c r="P52" s="15">
        <f>N52/O52</f>
        <v>0.89393939393939392</v>
      </c>
      <c r="Q52" s="40"/>
    </row>
    <row r="53" spans="1:17" ht="66" x14ac:dyDescent="0.3">
      <c r="A53" s="6">
        <v>2</v>
      </c>
      <c r="B53" s="5" t="s">
        <v>49</v>
      </c>
      <c r="C53" s="6" t="s">
        <v>27</v>
      </c>
      <c r="D53" s="55" t="s">
        <v>65</v>
      </c>
      <c r="E53" s="55" t="s">
        <v>66</v>
      </c>
      <c r="F53" s="55" t="s">
        <v>67</v>
      </c>
      <c r="G53" s="52" t="s">
        <v>138</v>
      </c>
      <c r="H53" s="55" t="s">
        <v>64</v>
      </c>
      <c r="I53" s="12"/>
      <c r="J53" s="39">
        <f>IF(B53="Estratégico",VLOOKUP(A53,[2]Pesos_Ponderados_Objetivos!$A$1:$F$5,4,0),IF(B53="Táctico",VLOOKUP(A53,[2]Pesos_Ponderados_Objetivos!$A$1:$F$5,5,0),VLOOKUP(A53,[2]Pesos_Ponderados_Objetivos!$A$1:$F$5,6,0)))</f>
        <v>0.05</v>
      </c>
      <c r="K53" s="39">
        <v>0.2</v>
      </c>
      <c r="L53" s="8">
        <v>2024</v>
      </c>
      <c r="M53" s="15">
        <v>0.15</v>
      </c>
      <c r="N53" s="129"/>
      <c r="O53" s="129"/>
      <c r="P53" s="15"/>
      <c r="Q53" s="40"/>
    </row>
    <row r="54" spans="1:17" ht="66" x14ac:dyDescent="0.3">
      <c r="A54" s="6">
        <v>4</v>
      </c>
      <c r="B54" s="5" t="s">
        <v>55</v>
      </c>
      <c r="C54" s="7" t="s">
        <v>16</v>
      </c>
      <c r="D54" s="55" t="s">
        <v>68</v>
      </c>
      <c r="E54" s="9" t="s">
        <v>69</v>
      </c>
      <c r="F54" s="9" t="s">
        <v>70</v>
      </c>
      <c r="G54" s="8" t="s">
        <v>71</v>
      </c>
      <c r="H54" s="12" t="s">
        <v>72</v>
      </c>
      <c r="I54" s="12"/>
      <c r="J54" s="39">
        <f>IF(B54="Estratégico",VLOOKUP(A54,[2]Pesos_Ponderados_Objetivos!$A$1:$F$5,4,0),IF(B54="Táctico",VLOOKUP(A54,[2]Pesos_Ponderados_Objetivos!$A$1:$F$5,5,0),VLOOKUP(A54,[2]Pesos_Ponderados_Objetivos!$A$1:$F$5,6,0)))</f>
        <v>0.2</v>
      </c>
      <c r="K54" s="39">
        <v>0.2</v>
      </c>
      <c r="L54" s="8">
        <v>2024</v>
      </c>
      <c r="M54" s="15">
        <v>0.5</v>
      </c>
      <c r="N54" s="129"/>
      <c r="O54" s="129"/>
      <c r="P54" s="15"/>
      <c r="Q54" s="40"/>
    </row>
    <row r="55" spans="1:17" ht="79.2" x14ac:dyDescent="0.3">
      <c r="A55" s="6">
        <v>1</v>
      </c>
      <c r="B55" s="5" t="s">
        <v>73</v>
      </c>
      <c r="C55" s="7" t="s">
        <v>16</v>
      </c>
      <c r="D55" s="55" t="s">
        <v>74</v>
      </c>
      <c r="E55" s="9" t="s">
        <v>139</v>
      </c>
      <c r="F55" s="9" t="s">
        <v>76</v>
      </c>
      <c r="G55" s="8" t="s">
        <v>53</v>
      </c>
      <c r="H55" s="9" t="s">
        <v>77</v>
      </c>
      <c r="I55" s="9"/>
      <c r="J55" s="39">
        <f>IF(B55="Estratégico",VLOOKUP(A55,[2]Pesos_Ponderados_Objetivos!$A$1:$F$5,4,0),IF(B55="Táctico",VLOOKUP(A55,[2]Pesos_Ponderados_Objetivos!$A$1:$F$5,5,0),VLOOKUP(A55,[2]Pesos_Ponderados_Objetivos!$A$1:$F$5,6,0)))</f>
        <v>0.15</v>
      </c>
      <c r="K55" s="39">
        <v>0.4</v>
      </c>
      <c r="L55" s="8">
        <v>2024</v>
      </c>
      <c r="M55" s="15">
        <v>1</v>
      </c>
      <c r="N55" s="129"/>
      <c r="O55" s="129"/>
      <c r="P55" s="15"/>
      <c r="Q55" s="40"/>
    </row>
    <row r="56" spans="1:17" ht="79.2" x14ac:dyDescent="0.3">
      <c r="A56" s="6">
        <v>2</v>
      </c>
      <c r="B56" s="5" t="s">
        <v>73</v>
      </c>
      <c r="C56" s="7" t="s">
        <v>16</v>
      </c>
      <c r="D56" s="55" t="s">
        <v>78</v>
      </c>
      <c r="E56" s="9" t="s">
        <v>79</v>
      </c>
      <c r="F56" s="9" t="s">
        <v>80</v>
      </c>
      <c r="G56" s="8" t="s">
        <v>53</v>
      </c>
      <c r="H56" s="9" t="s">
        <v>77</v>
      </c>
      <c r="I56" s="9"/>
      <c r="J56" s="39">
        <f>IF(B56="Estratégico",VLOOKUP(A56,[2]Pesos_Ponderados_Objetivos!$A$1:$F$5,4,0),IF(B56="Táctico",VLOOKUP(A56,[2]Pesos_Ponderados_Objetivos!$A$1:$F$5,5,0),VLOOKUP(A56,[2]Pesos_Ponderados_Objetivos!$A$1:$F$5,6,0)))</f>
        <v>0.05</v>
      </c>
      <c r="K56" s="39">
        <v>0.2</v>
      </c>
      <c r="L56" s="8">
        <v>2024</v>
      </c>
      <c r="M56" s="15">
        <v>1</v>
      </c>
      <c r="N56" s="129"/>
      <c r="O56" s="129"/>
      <c r="P56" s="15"/>
      <c r="Q56" s="40"/>
    </row>
    <row r="57" spans="1:17" ht="52.8" x14ac:dyDescent="0.3">
      <c r="A57" s="6">
        <v>1</v>
      </c>
      <c r="B57" s="5" t="s">
        <v>73</v>
      </c>
      <c r="C57" s="7" t="s">
        <v>16</v>
      </c>
      <c r="D57" s="55" t="s">
        <v>81</v>
      </c>
      <c r="E57" s="55" t="s">
        <v>140</v>
      </c>
      <c r="F57" s="55" t="s">
        <v>83</v>
      </c>
      <c r="G57" s="52" t="s">
        <v>53</v>
      </c>
      <c r="H57" s="55" t="s">
        <v>84</v>
      </c>
      <c r="I57" s="9"/>
      <c r="J57" s="39">
        <f>IF(B57="Estratégico",VLOOKUP(A57,[2]Pesos_Ponderados_Objetivos!$A$1:$F$5,4,0),IF(B57="Táctico",VLOOKUP(A57,[2]Pesos_Ponderados_Objetivos!$A$1:$F$5,5,0),VLOOKUP(A57,[2]Pesos_Ponderados_Objetivos!$A$1:$F$5,6,0)))</f>
        <v>0.15</v>
      </c>
      <c r="K57" s="39">
        <v>0.4</v>
      </c>
      <c r="L57" s="8">
        <v>2024</v>
      </c>
      <c r="M57" s="15">
        <v>0.8</v>
      </c>
      <c r="N57" s="129"/>
      <c r="O57" s="129"/>
      <c r="P57" s="15"/>
      <c r="Q57" s="40"/>
    </row>
    <row r="58" spans="1:17" ht="79.2" x14ac:dyDescent="0.3">
      <c r="A58" s="6">
        <v>2</v>
      </c>
      <c r="B58" s="5" t="s">
        <v>55</v>
      </c>
      <c r="C58" s="7" t="s">
        <v>16</v>
      </c>
      <c r="D58" s="55" t="s">
        <v>85</v>
      </c>
      <c r="E58" s="9" t="s">
        <v>86</v>
      </c>
      <c r="F58" s="9" t="s">
        <v>87</v>
      </c>
      <c r="G58" s="8" t="s">
        <v>71</v>
      </c>
      <c r="H58" s="9" t="s">
        <v>77</v>
      </c>
      <c r="I58" s="9"/>
      <c r="J58" s="39">
        <f>IF(B58="Estratégico",VLOOKUP(A58,[2]Pesos_Ponderados_Objetivos!$A$1:$F$5,4,0),IF(B58="Táctico",VLOOKUP(A58,[2]Pesos_Ponderados_Objetivos!$A$1:$F$5,5,0),VLOOKUP(A58,[2]Pesos_Ponderados_Objetivos!$A$1:$F$5,6,0)))</f>
        <v>0.1</v>
      </c>
      <c r="K58" s="39">
        <v>0.2</v>
      </c>
      <c r="L58" s="8">
        <v>2024</v>
      </c>
      <c r="M58" s="15">
        <v>0.85</v>
      </c>
      <c r="N58" s="129"/>
      <c r="O58" s="129"/>
      <c r="P58" s="15"/>
      <c r="Q58" s="40"/>
    </row>
    <row r="59" spans="1:17" ht="52.8" x14ac:dyDescent="0.3">
      <c r="A59" s="6">
        <v>2</v>
      </c>
      <c r="B59" s="5" t="s">
        <v>55</v>
      </c>
      <c r="C59" s="7" t="s">
        <v>31</v>
      </c>
      <c r="D59" s="94" t="s">
        <v>88</v>
      </c>
      <c r="E59" s="9" t="s">
        <v>89</v>
      </c>
      <c r="F59" s="9" t="s">
        <v>90</v>
      </c>
      <c r="G59" s="8" t="s">
        <v>53</v>
      </c>
      <c r="H59" s="99" t="s">
        <v>91</v>
      </c>
      <c r="I59" s="99"/>
      <c r="J59" s="39">
        <f>IF(B59="Estratégico",VLOOKUP(A59,[2]Pesos_Ponderados_Objetivos!$A$1:$F$5,4,0),IF(B59="Táctico",VLOOKUP(A59,[2]Pesos_Ponderados_Objetivos!$A$1:$F$5,5,0),VLOOKUP(A59,[2]Pesos_Ponderados_Objetivos!$A$1:$F$5,6,0)))</f>
        <v>0.1</v>
      </c>
      <c r="K59" s="39">
        <v>0.2</v>
      </c>
      <c r="L59" s="8">
        <v>2024</v>
      </c>
      <c r="M59" s="14">
        <v>0.95</v>
      </c>
      <c r="N59" s="155">
        <v>26859359223</v>
      </c>
      <c r="O59" s="155">
        <v>150751943000</v>
      </c>
      <c r="P59" s="15">
        <f>N59/O59</f>
        <v>0.17816924073078116</v>
      </c>
      <c r="Q59" s="40"/>
    </row>
    <row r="60" spans="1:17" ht="39.6" x14ac:dyDescent="0.3">
      <c r="A60" s="6">
        <v>2</v>
      </c>
      <c r="B60" s="5" t="s">
        <v>55</v>
      </c>
      <c r="C60" s="7" t="s">
        <v>31</v>
      </c>
      <c r="D60" s="100" t="s">
        <v>92</v>
      </c>
      <c r="E60" s="9" t="s">
        <v>93</v>
      </c>
      <c r="F60" s="9" t="s">
        <v>94</v>
      </c>
      <c r="G60" s="8" t="s">
        <v>53</v>
      </c>
      <c r="H60" s="8" t="s">
        <v>91</v>
      </c>
      <c r="I60" s="8"/>
      <c r="J60" s="39">
        <f>IF(B60="Estratégico",VLOOKUP(A60,[2]Pesos_Ponderados_Objetivos!$A$1:$F$5,4,0),IF(B60="Táctico",VLOOKUP(A60,[2]Pesos_Ponderados_Objetivos!$A$1:$F$5,5,0),VLOOKUP(A60,[2]Pesos_Ponderados_Objetivos!$A$1:$F$5,6,0)))</f>
        <v>0.1</v>
      </c>
      <c r="K60" s="39">
        <v>0.2</v>
      </c>
      <c r="L60" s="8">
        <v>2024</v>
      </c>
      <c r="M60" s="14">
        <v>0.85</v>
      </c>
      <c r="N60" s="155">
        <v>9110655833</v>
      </c>
      <c r="O60" s="129">
        <v>94135686070</v>
      </c>
      <c r="P60" s="15">
        <f>N60/O60</f>
        <v>9.6782168520291534E-2</v>
      </c>
      <c r="Q60" s="40"/>
    </row>
    <row r="61" spans="1:17" ht="52.8" x14ac:dyDescent="0.3">
      <c r="A61" s="6">
        <v>1</v>
      </c>
      <c r="B61" s="5" t="s">
        <v>55</v>
      </c>
      <c r="C61" s="7" t="s">
        <v>31</v>
      </c>
      <c r="D61" s="154" t="s">
        <v>95</v>
      </c>
      <c r="E61" s="87" t="s">
        <v>96</v>
      </c>
      <c r="F61" s="86" t="s">
        <v>97</v>
      </c>
      <c r="G61" s="52" t="s">
        <v>53</v>
      </c>
      <c r="H61" s="86" t="s">
        <v>98</v>
      </c>
      <c r="I61" s="8"/>
      <c r="J61" s="39">
        <f>IF(B61="Estratégico",VLOOKUP(A61,[2]Pesos_Ponderados_Objetivos!$A$1:$F$5,4,0),IF(B61="Táctico",VLOOKUP(A61,[2]Pesos_Ponderados_Objetivos!$A$1:$F$5,5,0),VLOOKUP(A61,[2]Pesos_Ponderados_Objetivos!$A$1:$F$5,6,0)))</f>
        <v>0.25</v>
      </c>
      <c r="K61" s="39">
        <v>0.2</v>
      </c>
      <c r="L61" s="8">
        <v>2024</v>
      </c>
      <c r="M61" s="14">
        <v>0.85</v>
      </c>
      <c r="N61" s="129">
        <v>2383906188</v>
      </c>
      <c r="O61" s="129">
        <v>8000000000</v>
      </c>
      <c r="P61" s="15">
        <f>N61/O61</f>
        <v>0.29798827350000001</v>
      </c>
      <c r="Q61" s="40"/>
    </row>
    <row r="62" spans="1:17" ht="79.2" x14ac:dyDescent="0.3">
      <c r="A62" s="6">
        <v>1</v>
      </c>
      <c r="B62" s="5" t="s">
        <v>55</v>
      </c>
      <c r="C62" s="7" t="s">
        <v>31</v>
      </c>
      <c r="D62" s="55" t="s">
        <v>99</v>
      </c>
      <c r="E62" s="87" t="s">
        <v>100</v>
      </c>
      <c r="F62" s="86" t="s">
        <v>101</v>
      </c>
      <c r="G62" s="52" t="s">
        <v>53</v>
      </c>
      <c r="H62" s="86" t="s">
        <v>54</v>
      </c>
      <c r="I62" s="8"/>
      <c r="J62" s="39">
        <f>IF(B62="Estratégico",VLOOKUP(A62,[2]Pesos_Ponderados_Objetivos!$A$1:$F$5,4,0),IF(B62="Táctico",VLOOKUP(A62,[2]Pesos_Ponderados_Objetivos!$A$1:$F$5,5,0),VLOOKUP(A62,[2]Pesos_Ponderados_Objetivos!$A$1:$F$5,6,0)))</f>
        <v>0.25</v>
      </c>
      <c r="K62" s="39">
        <v>0.2</v>
      </c>
      <c r="L62" s="8">
        <v>2024</v>
      </c>
      <c r="M62" s="14">
        <v>0.95</v>
      </c>
      <c r="N62" s="103"/>
      <c r="O62" s="103"/>
      <c r="P62" s="14"/>
      <c r="Q62" s="40"/>
    </row>
    <row r="63" spans="1:17" ht="79.2" x14ac:dyDescent="0.3">
      <c r="A63" s="6">
        <v>2</v>
      </c>
      <c r="B63" s="5" t="s">
        <v>73</v>
      </c>
      <c r="C63" s="7" t="s">
        <v>24</v>
      </c>
      <c r="D63" s="94" t="s">
        <v>102</v>
      </c>
      <c r="E63" s="9" t="s">
        <v>103</v>
      </c>
      <c r="F63" s="9" t="s">
        <v>104</v>
      </c>
      <c r="G63" s="8" t="s">
        <v>71</v>
      </c>
      <c r="H63" s="9" t="s">
        <v>77</v>
      </c>
      <c r="I63" s="9"/>
      <c r="J63" s="39">
        <f>IF(B63="Estratégico",VLOOKUP(A63,[2]Pesos_Ponderados_Objetivos!$A$1:$F$5,4,0),IF(B63="Táctico",VLOOKUP(A63,[2]Pesos_Ponderados_Objetivos!$A$1:$F$5,5,0),VLOOKUP(A63,[2]Pesos_Ponderados_Objetivos!$A$1:$F$5,6,0)))</f>
        <v>0.05</v>
      </c>
      <c r="K63" s="39">
        <v>0.2</v>
      </c>
      <c r="L63" s="8">
        <v>2024</v>
      </c>
      <c r="M63" s="147">
        <v>3</v>
      </c>
      <c r="N63" s="129"/>
      <c r="O63" s="129"/>
      <c r="P63" s="15"/>
      <c r="Q63" s="40"/>
    </row>
    <row r="64" spans="1:17" ht="66" x14ac:dyDescent="0.3">
      <c r="A64" s="3">
        <v>1</v>
      </c>
      <c r="B64" s="5" t="s">
        <v>55</v>
      </c>
      <c r="C64" s="23" t="s">
        <v>24</v>
      </c>
      <c r="D64" s="55" t="s">
        <v>105</v>
      </c>
      <c r="E64" s="96" t="s">
        <v>106</v>
      </c>
      <c r="F64" s="97" t="s">
        <v>107</v>
      </c>
      <c r="G64" s="98" t="s">
        <v>71</v>
      </c>
      <c r="H64" s="98" t="s">
        <v>84</v>
      </c>
      <c r="I64" s="10"/>
      <c r="J64" s="39">
        <f>IF(B64="Estratégico",VLOOKUP(A64,[2]Pesos_Ponderados_Objetivos!$A$1:$F$5,4,0),IF(B64="Táctico",VLOOKUP(A64,[2]Pesos_Ponderados_Objetivos!$A$1:$F$5,5,0),VLOOKUP(A64,[2]Pesos_Ponderados_Objetivos!$A$1:$F$5,6,0)))</f>
        <v>0.25</v>
      </c>
      <c r="K64" s="39">
        <v>0.4</v>
      </c>
      <c r="L64" s="8">
        <v>2024</v>
      </c>
      <c r="M64" s="14">
        <v>0.6</v>
      </c>
      <c r="N64" s="129"/>
      <c r="O64" s="129"/>
      <c r="P64" s="15"/>
      <c r="Q64" s="40"/>
    </row>
    <row r="65" spans="1:17" ht="52.8" x14ac:dyDescent="0.3">
      <c r="A65" s="6">
        <v>2</v>
      </c>
      <c r="B65" s="5" t="s">
        <v>73</v>
      </c>
      <c r="C65" s="7" t="s">
        <v>24</v>
      </c>
      <c r="D65" s="100" t="s">
        <v>108</v>
      </c>
      <c r="E65" s="9" t="s">
        <v>109</v>
      </c>
      <c r="F65" s="9" t="s">
        <v>110</v>
      </c>
      <c r="G65" s="8" t="s">
        <v>53</v>
      </c>
      <c r="H65" s="12" t="s">
        <v>111</v>
      </c>
      <c r="I65" s="12"/>
      <c r="J65" s="39">
        <f>IF(B65="Estratégico",VLOOKUP(A65,[2]Pesos_Ponderados_Objetivos!$A$1:$F$5,4,0),IF(B65="Táctico",VLOOKUP(A65,[2]Pesos_Ponderados_Objetivos!$A$1:$F$5,5,0),VLOOKUP(A65,[2]Pesos_Ponderados_Objetivos!$A$1:$F$5,6,0)))</f>
        <v>0.05</v>
      </c>
      <c r="K65" s="39">
        <v>0.2</v>
      </c>
      <c r="L65" s="8">
        <v>2024</v>
      </c>
      <c r="M65" s="15">
        <v>0.9</v>
      </c>
      <c r="N65" s="129"/>
      <c r="O65" s="129"/>
      <c r="P65" s="15"/>
      <c r="Q65" s="40"/>
    </row>
    <row r="66" spans="1:17" ht="39.6" x14ac:dyDescent="0.3">
      <c r="A66" s="6">
        <v>1</v>
      </c>
      <c r="B66" s="5" t="s">
        <v>55</v>
      </c>
      <c r="C66" s="7" t="s">
        <v>24</v>
      </c>
      <c r="D66" s="55" t="s">
        <v>112</v>
      </c>
      <c r="E66" s="11" t="s">
        <v>113</v>
      </c>
      <c r="F66" s="9" t="s">
        <v>114</v>
      </c>
      <c r="G66" s="9" t="s">
        <v>71</v>
      </c>
      <c r="H66" s="9" t="s">
        <v>84</v>
      </c>
      <c r="I66" s="9"/>
      <c r="J66" s="39">
        <f>IF(B66="Estratégico",VLOOKUP(A66,[2]Pesos_Ponderados_Objetivos!$A$1:$F$5,4,0),IF(B66="Táctico",VLOOKUP(A66,[2]Pesos_Ponderados_Objetivos!$A$1:$F$5,5,0),VLOOKUP(A66,[2]Pesos_Ponderados_Objetivos!$A$1:$F$5,6,0)))</f>
        <v>0.25</v>
      </c>
      <c r="K66" s="39">
        <v>0.4</v>
      </c>
      <c r="L66" s="8">
        <v>2024</v>
      </c>
      <c r="M66" s="15">
        <v>0.75</v>
      </c>
      <c r="N66" s="129"/>
      <c r="O66" s="129"/>
      <c r="P66" s="15"/>
      <c r="Q66" s="40"/>
    </row>
    <row r="67" spans="1:17" ht="79.2" x14ac:dyDescent="0.3">
      <c r="A67" s="3">
        <v>2</v>
      </c>
      <c r="B67" s="5" t="s">
        <v>49</v>
      </c>
      <c r="C67" s="23" t="s">
        <v>24</v>
      </c>
      <c r="D67" s="94" t="s">
        <v>115</v>
      </c>
      <c r="E67" s="9" t="s">
        <v>116</v>
      </c>
      <c r="F67" s="4" t="s">
        <v>117</v>
      </c>
      <c r="G67" s="8" t="s">
        <v>53</v>
      </c>
      <c r="H67" s="4" t="s">
        <v>77</v>
      </c>
      <c r="I67" s="4"/>
      <c r="J67" s="39">
        <f>IF(B67="Estratégico",VLOOKUP(A67,[2]Pesos_Ponderados_Objetivos!$A$1:$F$5,4,0),IF(B67="Táctico",VLOOKUP(A67,[2]Pesos_Ponderados_Objetivos!$A$1:$F$5,5,0),VLOOKUP(A67,[2]Pesos_Ponderados_Objetivos!$A$1:$F$5,6,0)))</f>
        <v>0.05</v>
      </c>
      <c r="K67" s="39">
        <v>0.2</v>
      </c>
      <c r="L67" s="8">
        <v>2024</v>
      </c>
      <c r="M67" s="15">
        <v>0.98</v>
      </c>
      <c r="N67" s="129"/>
      <c r="O67" s="129"/>
      <c r="P67" s="15"/>
      <c r="Q67" s="40"/>
    </row>
    <row r="68" spans="1:17" ht="39.6" x14ac:dyDescent="0.3">
      <c r="A68" s="6">
        <v>2</v>
      </c>
      <c r="B68" s="5" t="s">
        <v>55</v>
      </c>
      <c r="C68" s="7" t="s">
        <v>24</v>
      </c>
      <c r="D68" s="100" t="s">
        <v>118</v>
      </c>
      <c r="E68" s="9" t="s">
        <v>119</v>
      </c>
      <c r="F68" s="9" t="s">
        <v>120</v>
      </c>
      <c r="G68" s="8" t="s">
        <v>53</v>
      </c>
      <c r="H68" s="8" t="s">
        <v>121</v>
      </c>
      <c r="I68" s="8"/>
      <c r="J68" s="39">
        <f>IF(B68="Estratégico",VLOOKUP(A68,[2]Pesos_Ponderados_Objetivos!$A$1:$F$5,4,0),IF(B68="Táctico",VLOOKUP(A68,[2]Pesos_Ponderados_Objetivos!$A$1:$F$5,5,0),VLOOKUP(A68,[2]Pesos_Ponderados_Objetivos!$A$1:$F$5,6,0)))</f>
        <v>0.1</v>
      </c>
      <c r="K68" s="39">
        <v>0.2</v>
      </c>
      <c r="L68" s="8">
        <v>2024</v>
      </c>
      <c r="M68" s="14">
        <v>0.85</v>
      </c>
      <c r="N68" s="39">
        <v>0.27</v>
      </c>
      <c r="O68" s="39">
        <v>1</v>
      </c>
      <c r="P68" s="15">
        <f>N68/O68</f>
        <v>0.27</v>
      </c>
      <c r="Q68" s="40"/>
    </row>
    <row r="69" spans="1:17" ht="66" x14ac:dyDescent="0.3">
      <c r="A69" s="3">
        <v>2</v>
      </c>
      <c r="B69" s="5" t="s">
        <v>49</v>
      </c>
      <c r="C69" s="23" t="s">
        <v>24</v>
      </c>
      <c r="D69" s="55" t="s">
        <v>122</v>
      </c>
      <c r="E69" s="57" t="s">
        <v>123</v>
      </c>
      <c r="F69" s="152" t="s">
        <v>124</v>
      </c>
      <c r="G69" s="52" t="s">
        <v>59</v>
      </c>
      <c r="H69" s="56" t="s">
        <v>84</v>
      </c>
      <c r="I69" s="10"/>
      <c r="J69" s="39">
        <f>IF(B69="Estratégico",VLOOKUP(A69,[2]Pesos_Ponderados_Objetivos!$A$1:$F$5,4,0),IF(B69="Táctico",VLOOKUP(A69,[2]Pesos_Ponderados_Objetivos!$A$1:$F$5,5,0),VLOOKUP(A69,[2]Pesos_Ponderados_Objetivos!$A$1:$F$5,6,0)))</f>
        <v>0.05</v>
      </c>
      <c r="K69" s="39">
        <v>0.2</v>
      </c>
      <c r="L69" s="8">
        <v>2024</v>
      </c>
      <c r="M69" s="15">
        <v>0.85</v>
      </c>
      <c r="N69" s="129">
        <v>27</v>
      </c>
      <c r="O69" s="129">
        <v>32</v>
      </c>
      <c r="P69" s="15">
        <f>N69/O69</f>
        <v>0.84375</v>
      </c>
      <c r="Q69" s="40"/>
    </row>
    <row r="70" spans="1:17" ht="52.8" x14ac:dyDescent="0.3">
      <c r="A70" s="6">
        <v>2</v>
      </c>
      <c r="B70" s="5" t="s">
        <v>73</v>
      </c>
      <c r="C70" s="7" t="s">
        <v>24</v>
      </c>
      <c r="D70" s="55" t="s">
        <v>125</v>
      </c>
      <c r="E70" s="94" t="s">
        <v>126</v>
      </c>
      <c r="F70" s="94" t="s">
        <v>127</v>
      </c>
      <c r="G70" s="95" t="s">
        <v>53</v>
      </c>
      <c r="H70" s="94" t="s">
        <v>84</v>
      </c>
      <c r="I70" s="9"/>
      <c r="J70" s="39">
        <f>IF(B70="Estratégico",VLOOKUP(A70,[2]Pesos_Ponderados_Objetivos!$A$1:$F$5,4,0),IF(B70="Táctico",VLOOKUP(A70,[2]Pesos_Ponderados_Objetivos!$A$1:$F$5,5,0),VLOOKUP(A70,[2]Pesos_Ponderados_Objetivos!$A$1:$F$5,6,0)))</f>
        <v>0.05</v>
      </c>
      <c r="K70" s="39">
        <v>0.2</v>
      </c>
      <c r="L70" s="8">
        <v>2024</v>
      </c>
      <c r="M70" s="15">
        <v>0.85</v>
      </c>
      <c r="N70" s="151">
        <v>0.41</v>
      </c>
      <c r="O70" s="39">
        <v>1</v>
      </c>
      <c r="P70" s="15">
        <f>N70/O70</f>
        <v>0.41</v>
      </c>
      <c r="Q70" s="40"/>
    </row>
    <row r="71" spans="1:17" ht="52.8" x14ac:dyDescent="0.3">
      <c r="A71" s="6">
        <v>2</v>
      </c>
      <c r="B71" s="5" t="s">
        <v>49</v>
      </c>
      <c r="C71" s="7" t="s">
        <v>24</v>
      </c>
      <c r="D71" s="55" t="s">
        <v>128</v>
      </c>
      <c r="E71" s="55" t="s">
        <v>129</v>
      </c>
      <c r="F71" s="55" t="s">
        <v>130</v>
      </c>
      <c r="G71" s="52" t="s">
        <v>53</v>
      </c>
      <c r="H71" s="55" t="s">
        <v>84</v>
      </c>
      <c r="I71" s="12"/>
      <c r="J71" s="39">
        <f>IF(B71="Estratégico",VLOOKUP(A71,[2]Pesos_Ponderados_Objetivos!$A$1:$F$5,4,0),IF(B71="Táctico",VLOOKUP(A71,[2]Pesos_Ponderados_Objetivos!$A$1:$F$5,5,0),VLOOKUP(A71,[2]Pesos_Ponderados_Objetivos!$A$1:$F$5,6,0)))</f>
        <v>0.05</v>
      </c>
      <c r="K71" s="39">
        <v>0.2</v>
      </c>
      <c r="L71" s="8">
        <v>2024</v>
      </c>
      <c r="M71" s="15">
        <v>0.85</v>
      </c>
      <c r="N71" s="151">
        <v>0.22</v>
      </c>
      <c r="O71" s="39">
        <v>1</v>
      </c>
      <c r="P71" s="15">
        <f>N71/O71</f>
        <v>0.22</v>
      </c>
      <c r="Q71" s="40"/>
    </row>
    <row r="72" spans="1:17" ht="79.2" x14ac:dyDescent="0.3">
      <c r="A72" s="6">
        <v>4</v>
      </c>
      <c r="B72" s="5" t="s">
        <v>55</v>
      </c>
      <c r="C72" s="7" t="s">
        <v>24</v>
      </c>
      <c r="D72" s="101" t="s">
        <v>131</v>
      </c>
      <c r="E72" s="101" t="s">
        <v>132</v>
      </c>
      <c r="F72" s="94" t="s">
        <v>133</v>
      </c>
      <c r="G72" s="95" t="s">
        <v>59</v>
      </c>
      <c r="H72" s="94" t="s">
        <v>77</v>
      </c>
      <c r="I72" s="9"/>
      <c r="J72" s="39">
        <f>IF(B72="Estratégico",VLOOKUP(A72,[2]Pesos_Ponderados_Objetivos!$A$1:$F$5,4,0),IF(B72="Táctico",VLOOKUP(A72,[2]Pesos_Ponderados_Objetivos!$A$1:$F$5,5,0),VLOOKUP(A72,[2]Pesos_Ponderados_Objetivos!$A$1:$F$5,6,0)))</f>
        <v>0.2</v>
      </c>
      <c r="K72" s="39">
        <v>0.2</v>
      </c>
      <c r="L72" s="8">
        <v>2024</v>
      </c>
      <c r="M72" s="9">
        <v>5</v>
      </c>
      <c r="N72" s="129"/>
      <c r="O72" s="129"/>
      <c r="P72" s="15"/>
      <c r="Q72" s="40"/>
    </row>
    <row r="73" spans="1:17" ht="52.8" x14ac:dyDescent="0.3">
      <c r="A73" s="6">
        <v>3</v>
      </c>
      <c r="B73" s="5" t="s">
        <v>55</v>
      </c>
      <c r="C73" s="7" t="s">
        <v>24</v>
      </c>
      <c r="D73" s="100" t="s">
        <v>134</v>
      </c>
      <c r="E73" s="9" t="s">
        <v>135</v>
      </c>
      <c r="F73" s="9" t="s">
        <v>136</v>
      </c>
      <c r="G73" s="8" t="s">
        <v>71</v>
      </c>
      <c r="H73" s="12" t="s">
        <v>60</v>
      </c>
      <c r="I73" s="12"/>
      <c r="J73" s="39">
        <f>IF(B73="Estratégico",VLOOKUP(A73,[2]Pesos_Ponderados_Objetivos!$A$1:$F$5,4,0),IF(B73="Táctico",VLOOKUP(A73,[2]Pesos_Ponderados_Objetivos!$A$1:$F$5,5,0),VLOOKUP(A73,[2]Pesos_Ponderados_Objetivos!$A$1:$F$5,6,0)))</f>
        <v>0.2</v>
      </c>
      <c r="K73" s="39">
        <v>0.2</v>
      </c>
      <c r="L73" s="8">
        <v>2024</v>
      </c>
      <c r="M73" s="15">
        <v>0.8</v>
      </c>
      <c r="N73" s="148">
        <v>1</v>
      </c>
      <c r="O73" s="148">
        <v>8</v>
      </c>
      <c r="P73" s="149">
        <f>N73/O73</f>
        <v>0.125</v>
      </c>
      <c r="Q73" s="150"/>
    </row>
    <row r="74" spans="1:17" ht="52.8" hidden="1" x14ac:dyDescent="0.3">
      <c r="A74" s="3">
        <v>2</v>
      </c>
      <c r="B74" s="5" t="s">
        <v>49</v>
      </c>
      <c r="C74" s="3" t="s">
        <v>27</v>
      </c>
      <c r="D74" s="87" t="s">
        <v>50</v>
      </c>
      <c r="E74" s="87" t="s">
        <v>51</v>
      </c>
      <c r="F74" s="55" t="s">
        <v>52</v>
      </c>
      <c r="G74" s="52" t="s">
        <v>53</v>
      </c>
      <c r="H74" s="59" t="s">
        <v>54</v>
      </c>
      <c r="I74" s="10"/>
      <c r="J74" s="39">
        <f>IF(B74="Estratégico",VLOOKUP(A74,[2]Pesos_Ponderados_Objetivos!$A$1:$F$5,4,0),IF(B74="Táctico",VLOOKUP(A74,[2]Pesos_Ponderados_Objetivos!$A$1:$F$5,5,0),VLOOKUP(A74,[2]Pesos_Ponderados_Objetivos!$A$1:$F$5,6,0)))</f>
        <v>0.05</v>
      </c>
      <c r="K74" s="39">
        <v>0.2</v>
      </c>
      <c r="L74" s="8">
        <v>2025</v>
      </c>
      <c r="M74" s="15">
        <v>0.9</v>
      </c>
      <c r="N74" s="129"/>
      <c r="O74" s="129"/>
      <c r="P74" s="15"/>
      <c r="Q74" s="40"/>
    </row>
    <row r="75" spans="1:17" ht="52.8" hidden="1" x14ac:dyDescent="0.3">
      <c r="A75" s="6">
        <v>3</v>
      </c>
      <c r="B75" s="5" t="s">
        <v>55</v>
      </c>
      <c r="C75" s="6" t="s">
        <v>27</v>
      </c>
      <c r="D75" s="57" t="s">
        <v>56</v>
      </c>
      <c r="E75" s="11" t="s">
        <v>57</v>
      </c>
      <c r="F75" s="9" t="s">
        <v>58</v>
      </c>
      <c r="G75" s="8" t="s">
        <v>59</v>
      </c>
      <c r="H75" s="9" t="s">
        <v>60</v>
      </c>
      <c r="I75" s="9"/>
      <c r="J75" s="39">
        <f>IF(B75="Estratégico",VLOOKUP(A75,[2]Pesos_Ponderados_Objetivos!$A$1:$F$5,4,0),IF(B75="Táctico",VLOOKUP(A75,[2]Pesos_Ponderados_Objetivos!$A$1:$F$5,5,0),VLOOKUP(A75,[2]Pesos_Ponderados_Objetivos!$A$1:$F$5,6,0)))</f>
        <v>0.2</v>
      </c>
      <c r="K75" s="39">
        <v>0.2</v>
      </c>
      <c r="L75" s="8">
        <v>2025</v>
      </c>
      <c r="M75" s="9">
        <v>5</v>
      </c>
      <c r="N75" s="129"/>
      <c r="O75" s="129"/>
      <c r="P75" s="15"/>
      <c r="Q75" s="40"/>
    </row>
    <row r="76" spans="1:17" ht="39.6" hidden="1" x14ac:dyDescent="0.3">
      <c r="A76" s="6">
        <v>2</v>
      </c>
      <c r="B76" s="5" t="s">
        <v>49</v>
      </c>
      <c r="C76" s="6" t="s">
        <v>27</v>
      </c>
      <c r="D76" s="55" t="s">
        <v>61</v>
      </c>
      <c r="E76" s="55" t="s">
        <v>137</v>
      </c>
      <c r="F76" s="55" t="s">
        <v>63</v>
      </c>
      <c r="G76" s="52" t="s">
        <v>53</v>
      </c>
      <c r="H76" s="55" t="s">
        <v>64</v>
      </c>
      <c r="I76" s="12"/>
      <c r="J76" s="39">
        <f>IF(B76="Estratégico",VLOOKUP(A76,[2]Pesos_Ponderados_Objetivos!$A$1:$F$5,4,0),IF(B76="Táctico",VLOOKUP(A76,[2]Pesos_Ponderados_Objetivos!$A$1:$F$5,5,0),VLOOKUP(A76,[2]Pesos_Ponderados_Objetivos!$A$1:$F$5,6,0)))</f>
        <v>0.05</v>
      </c>
      <c r="K76" s="39">
        <v>0.2</v>
      </c>
      <c r="L76" s="8">
        <v>2025</v>
      </c>
      <c r="M76" s="15">
        <v>0.95</v>
      </c>
      <c r="N76" s="129"/>
      <c r="O76" s="129"/>
      <c r="P76" s="15"/>
      <c r="Q76" s="40"/>
    </row>
    <row r="77" spans="1:17" ht="66" hidden="1" x14ac:dyDescent="0.3">
      <c r="A77" s="6">
        <v>2</v>
      </c>
      <c r="B77" s="5" t="s">
        <v>49</v>
      </c>
      <c r="C77" s="6" t="s">
        <v>27</v>
      </c>
      <c r="D77" s="55" t="s">
        <v>65</v>
      </c>
      <c r="E77" s="55" t="s">
        <v>66</v>
      </c>
      <c r="F77" s="55" t="s">
        <v>67</v>
      </c>
      <c r="G77" s="52" t="s">
        <v>138</v>
      </c>
      <c r="H77" s="55" t="s">
        <v>64</v>
      </c>
      <c r="I77" s="12"/>
      <c r="J77" s="39">
        <f>IF(B77="Estratégico",VLOOKUP(A77,[2]Pesos_Ponderados_Objetivos!$A$1:$F$5,4,0),IF(B77="Táctico",VLOOKUP(A77,[2]Pesos_Ponderados_Objetivos!$A$1:$F$5,5,0),VLOOKUP(A77,[2]Pesos_Ponderados_Objetivos!$A$1:$F$5,6,0)))</f>
        <v>0.05</v>
      </c>
      <c r="K77" s="39">
        <v>0.2</v>
      </c>
      <c r="L77" s="8">
        <v>2025</v>
      </c>
      <c r="M77" s="15">
        <v>0.15</v>
      </c>
      <c r="N77" s="129"/>
      <c r="O77" s="129"/>
      <c r="P77" s="15"/>
      <c r="Q77" s="40"/>
    </row>
    <row r="78" spans="1:17" ht="66" hidden="1" x14ac:dyDescent="0.3">
      <c r="A78" s="6">
        <v>4</v>
      </c>
      <c r="B78" s="5" t="s">
        <v>55</v>
      </c>
      <c r="C78" s="7" t="s">
        <v>16</v>
      </c>
      <c r="D78" s="55" t="s">
        <v>68</v>
      </c>
      <c r="E78" s="9" t="s">
        <v>69</v>
      </c>
      <c r="F78" s="9" t="s">
        <v>70</v>
      </c>
      <c r="G78" s="8" t="s">
        <v>71</v>
      </c>
      <c r="H78" s="12" t="s">
        <v>72</v>
      </c>
      <c r="I78" s="12"/>
      <c r="J78" s="39">
        <f>IF(B78="Estratégico",VLOOKUP(A78,[2]Pesos_Ponderados_Objetivos!$A$1:$F$5,4,0),IF(B78="Táctico",VLOOKUP(A78,[2]Pesos_Ponderados_Objetivos!$A$1:$F$5,5,0),VLOOKUP(A78,[2]Pesos_Ponderados_Objetivos!$A$1:$F$5,6,0)))</f>
        <v>0.2</v>
      </c>
      <c r="K78" s="39">
        <v>0.2</v>
      </c>
      <c r="L78" s="8">
        <v>2025</v>
      </c>
      <c r="M78" s="15">
        <v>0.5</v>
      </c>
      <c r="N78" s="129"/>
      <c r="O78" s="129"/>
      <c r="P78" s="15"/>
      <c r="Q78" s="40"/>
    </row>
    <row r="79" spans="1:17" ht="79.2" hidden="1" x14ac:dyDescent="0.3">
      <c r="A79" s="6">
        <v>1</v>
      </c>
      <c r="B79" s="5" t="s">
        <v>73</v>
      </c>
      <c r="C79" s="7" t="s">
        <v>16</v>
      </c>
      <c r="D79" s="55" t="s">
        <v>74</v>
      </c>
      <c r="E79" s="9" t="s">
        <v>139</v>
      </c>
      <c r="F79" s="9" t="s">
        <v>76</v>
      </c>
      <c r="G79" s="8" t="s">
        <v>53</v>
      </c>
      <c r="H79" s="9" t="s">
        <v>77</v>
      </c>
      <c r="I79" s="9"/>
      <c r="J79" s="39">
        <f>IF(B79="Estratégico",VLOOKUP(A79,[2]Pesos_Ponderados_Objetivos!$A$1:$F$5,4,0),IF(B79="Táctico",VLOOKUP(A79,[2]Pesos_Ponderados_Objetivos!$A$1:$F$5,5,0),VLOOKUP(A79,[2]Pesos_Ponderados_Objetivos!$A$1:$F$5,6,0)))</f>
        <v>0.15</v>
      </c>
      <c r="K79" s="39">
        <v>0.4</v>
      </c>
      <c r="L79" s="8">
        <v>2025</v>
      </c>
      <c r="M79" s="15">
        <v>1</v>
      </c>
      <c r="N79" s="129"/>
      <c r="O79" s="129"/>
      <c r="P79" s="15"/>
      <c r="Q79" s="40"/>
    </row>
    <row r="80" spans="1:17" ht="79.2" hidden="1" x14ac:dyDescent="0.3">
      <c r="A80" s="6">
        <v>2</v>
      </c>
      <c r="B80" s="5" t="s">
        <v>73</v>
      </c>
      <c r="C80" s="7" t="s">
        <v>16</v>
      </c>
      <c r="D80" s="55" t="s">
        <v>78</v>
      </c>
      <c r="E80" s="9" t="s">
        <v>79</v>
      </c>
      <c r="F80" s="9" t="s">
        <v>80</v>
      </c>
      <c r="G80" s="8" t="s">
        <v>53</v>
      </c>
      <c r="H80" s="9" t="s">
        <v>77</v>
      </c>
      <c r="I80" s="9"/>
      <c r="J80" s="39">
        <f>IF(B80="Estratégico",VLOOKUP(A80,[2]Pesos_Ponderados_Objetivos!$A$1:$F$5,4,0),IF(B80="Táctico",VLOOKUP(A80,[2]Pesos_Ponderados_Objetivos!$A$1:$F$5,5,0),VLOOKUP(A80,[2]Pesos_Ponderados_Objetivos!$A$1:$F$5,6,0)))</f>
        <v>0.05</v>
      </c>
      <c r="K80" s="39">
        <v>0.2</v>
      </c>
      <c r="L80" s="8">
        <v>2025</v>
      </c>
      <c r="M80" s="15">
        <v>1</v>
      </c>
      <c r="N80" s="129"/>
      <c r="O80" s="129"/>
      <c r="P80" s="15"/>
      <c r="Q80" s="40"/>
    </row>
    <row r="81" spans="1:17" ht="52.8" hidden="1" x14ac:dyDescent="0.3">
      <c r="A81" s="6">
        <v>1</v>
      </c>
      <c r="B81" s="5" t="s">
        <v>73</v>
      </c>
      <c r="C81" s="7" t="s">
        <v>16</v>
      </c>
      <c r="D81" s="55" t="s">
        <v>81</v>
      </c>
      <c r="E81" s="55" t="s">
        <v>140</v>
      </c>
      <c r="F81" s="55" t="s">
        <v>83</v>
      </c>
      <c r="G81" s="52" t="s">
        <v>53</v>
      </c>
      <c r="H81" s="55" t="s">
        <v>84</v>
      </c>
      <c r="I81" s="9"/>
      <c r="J81" s="39">
        <f>IF(B81="Estratégico",VLOOKUP(A81,[2]Pesos_Ponderados_Objetivos!$A$1:$F$5,4,0),IF(B81="Táctico",VLOOKUP(A81,[2]Pesos_Ponderados_Objetivos!$A$1:$F$5,5,0),VLOOKUP(A81,[2]Pesos_Ponderados_Objetivos!$A$1:$F$5,6,0)))</f>
        <v>0.15</v>
      </c>
      <c r="K81" s="39">
        <v>0.4</v>
      </c>
      <c r="L81" s="8">
        <v>2025</v>
      </c>
      <c r="M81" s="15">
        <v>0.8</v>
      </c>
      <c r="N81" s="129"/>
      <c r="O81" s="129"/>
      <c r="P81" s="15"/>
      <c r="Q81" s="40"/>
    </row>
    <row r="82" spans="1:17" ht="79.2" hidden="1" x14ac:dyDescent="0.3">
      <c r="A82" s="6">
        <v>2</v>
      </c>
      <c r="B82" s="5" t="s">
        <v>55</v>
      </c>
      <c r="C82" s="7" t="s">
        <v>16</v>
      </c>
      <c r="D82" s="55" t="s">
        <v>85</v>
      </c>
      <c r="E82" s="9" t="s">
        <v>86</v>
      </c>
      <c r="F82" s="9" t="s">
        <v>87</v>
      </c>
      <c r="G82" s="8" t="s">
        <v>71</v>
      </c>
      <c r="H82" s="9" t="s">
        <v>77</v>
      </c>
      <c r="I82" s="9"/>
      <c r="J82" s="39">
        <f>IF(B82="Estratégico",VLOOKUP(A82,[2]Pesos_Ponderados_Objetivos!$A$1:$F$5,4,0),IF(B82="Táctico",VLOOKUP(A82,[2]Pesos_Ponderados_Objetivos!$A$1:$F$5,5,0),VLOOKUP(A82,[2]Pesos_Ponderados_Objetivos!$A$1:$F$5,6,0)))</f>
        <v>0.1</v>
      </c>
      <c r="K82" s="39">
        <v>0.2</v>
      </c>
      <c r="L82" s="8">
        <v>2025</v>
      </c>
      <c r="M82" s="15">
        <v>0.85</v>
      </c>
      <c r="N82" s="129"/>
      <c r="O82" s="129"/>
      <c r="P82" s="15"/>
      <c r="Q82" s="40"/>
    </row>
    <row r="83" spans="1:17" ht="52.8" hidden="1" x14ac:dyDescent="0.3">
      <c r="A83" s="6">
        <v>2</v>
      </c>
      <c r="B83" s="5" t="s">
        <v>55</v>
      </c>
      <c r="C83" s="7" t="s">
        <v>31</v>
      </c>
      <c r="D83" s="94" t="s">
        <v>88</v>
      </c>
      <c r="E83" s="9" t="s">
        <v>89</v>
      </c>
      <c r="F83" s="9" t="s">
        <v>90</v>
      </c>
      <c r="G83" s="8" t="s">
        <v>53</v>
      </c>
      <c r="H83" s="99" t="s">
        <v>91</v>
      </c>
      <c r="I83" s="99"/>
      <c r="J83" s="39">
        <f>IF(B83="Estratégico",VLOOKUP(A83,[2]Pesos_Ponderados_Objetivos!$A$1:$F$5,4,0),IF(B83="Táctico",VLOOKUP(A83,[2]Pesos_Ponderados_Objetivos!$A$1:$F$5,5,0),VLOOKUP(A83,[2]Pesos_Ponderados_Objetivos!$A$1:$F$5,6,0)))</f>
        <v>0.1</v>
      </c>
      <c r="K83" s="39">
        <v>0.2</v>
      </c>
      <c r="L83" s="8">
        <v>2025</v>
      </c>
      <c r="M83" s="14">
        <v>0.95</v>
      </c>
      <c r="N83" s="103"/>
      <c r="O83" s="103"/>
      <c r="P83" s="14"/>
      <c r="Q83" s="40"/>
    </row>
    <row r="84" spans="1:17" ht="39.6" hidden="1" x14ac:dyDescent="0.3">
      <c r="A84" s="6">
        <v>2</v>
      </c>
      <c r="B84" s="5" t="s">
        <v>55</v>
      </c>
      <c r="C84" s="7" t="s">
        <v>31</v>
      </c>
      <c r="D84" s="100" t="s">
        <v>92</v>
      </c>
      <c r="E84" s="9" t="s">
        <v>93</v>
      </c>
      <c r="F84" s="9" t="s">
        <v>94</v>
      </c>
      <c r="G84" s="8" t="s">
        <v>53</v>
      </c>
      <c r="H84" s="8" t="s">
        <v>91</v>
      </c>
      <c r="I84" s="8"/>
      <c r="J84" s="39">
        <f>IF(B84="Estratégico",VLOOKUP(A84,[2]Pesos_Ponderados_Objetivos!$A$1:$F$5,4,0),IF(B84="Táctico",VLOOKUP(A84,[2]Pesos_Ponderados_Objetivos!$A$1:$F$5,5,0),VLOOKUP(A84,[2]Pesos_Ponderados_Objetivos!$A$1:$F$5,6,0)))</f>
        <v>0.1</v>
      </c>
      <c r="K84" s="39">
        <v>0.2</v>
      </c>
      <c r="L84" s="8">
        <v>2025</v>
      </c>
      <c r="M84" s="14">
        <v>0.85</v>
      </c>
      <c r="N84" s="103"/>
      <c r="O84" s="103"/>
      <c r="P84" s="14"/>
      <c r="Q84" s="40"/>
    </row>
    <row r="85" spans="1:17" ht="52.8" hidden="1" x14ac:dyDescent="0.3">
      <c r="A85" s="6">
        <v>1</v>
      </c>
      <c r="B85" s="5" t="s">
        <v>55</v>
      </c>
      <c r="C85" s="7" t="s">
        <v>31</v>
      </c>
      <c r="D85" s="55" t="s">
        <v>95</v>
      </c>
      <c r="E85" s="87" t="s">
        <v>96</v>
      </c>
      <c r="F85" s="86" t="s">
        <v>97</v>
      </c>
      <c r="G85" s="52" t="s">
        <v>53</v>
      </c>
      <c r="H85" s="86" t="s">
        <v>98</v>
      </c>
      <c r="I85" s="8"/>
      <c r="J85" s="39">
        <f>IF(B85="Estratégico",VLOOKUP(A85,[2]Pesos_Ponderados_Objetivos!$A$1:$F$5,4,0),IF(B85="Táctico",VLOOKUP(A85,[2]Pesos_Ponderados_Objetivos!$A$1:$F$5,5,0),VLOOKUP(A85,[2]Pesos_Ponderados_Objetivos!$A$1:$F$5,6,0)))</f>
        <v>0.25</v>
      </c>
      <c r="K85" s="39">
        <v>0.2</v>
      </c>
      <c r="L85" s="8">
        <v>2025</v>
      </c>
      <c r="M85" s="14">
        <v>0.85</v>
      </c>
      <c r="N85" s="103"/>
      <c r="O85" s="103"/>
      <c r="P85" s="14"/>
      <c r="Q85" s="40"/>
    </row>
    <row r="86" spans="1:17" ht="79.2" hidden="1" x14ac:dyDescent="0.3">
      <c r="A86" s="6">
        <v>1</v>
      </c>
      <c r="B86" s="5" t="s">
        <v>55</v>
      </c>
      <c r="C86" s="7" t="s">
        <v>31</v>
      </c>
      <c r="D86" s="55" t="s">
        <v>99</v>
      </c>
      <c r="E86" s="87" t="s">
        <v>100</v>
      </c>
      <c r="F86" s="86" t="s">
        <v>101</v>
      </c>
      <c r="G86" s="52" t="s">
        <v>53</v>
      </c>
      <c r="H86" s="86" t="s">
        <v>54</v>
      </c>
      <c r="I86" s="8"/>
      <c r="J86" s="39">
        <f>IF(B86="Estratégico",VLOOKUP(A86,[2]Pesos_Ponderados_Objetivos!$A$1:$F$5,4,0),IF(B86="Táctico",VLOOKUP(A86,[2]Pesos_Ponderados_Objetivos!$A$1:$F$5,5,0),VLOOKUP(A86,[2]Pesos_Ponderados_Objetivos!$A$1:$F$5,6,0)))</f>
        <v>0.25</v>
      </c>
      <c r="K86" s="39">
        <v>0.2</v>
      </c>
      <c r="L86" s="8">
        <v>2025</v>
      </c>
      <c r="M86" s="14">
        <v>0.95</v>
      </c>
      <c r="N86" s="103"/>
      <c r="O86" s="103"/>
      <c r="P86" s="14"/>
      <c r="Q86" s="40"/>
    </row>
    <row r="87" spans="1:17" ht="79.2" hidden="1" x14ac:dyDescent="0.3">
      <c r="A87" s="6">
        <v>2</v>
      </c>
      <c r="B87" s="5" t="s">
        <v>73</v>
      </c>
      <c r="C87" s="7" t="s">
        <v>24</v>
      </c>
      <c r="D87" s="94" t="s">
        <v>102</v>
      </c>
      <c r="E87" s="9" t="s">
        <v>103</v>
      </c>
      <c r="F87" s="9" t="s">
        <v>104</v>
      </c>
      <c r="G87" s="8" t="s">
        <v>71</v>
      </c>
      <c r="H87" s="9" t="s">
        <v>77</v>
      </c>
      <c r="I87" s="9"/>
      <c r="J87" s="39">
        <f>IF(B87="Estratégico",VLOOKUP(A87,[2]Pesos_Ponderados_Objetivos!$A$1:$F$5,4,0),IF(B87="Táctico",VLOOKUP(A87,[2]Pesos_Ponderados_Objetivos!$A$1:$F$5,5,0),VLOOKUP(A87,[2]Pesos_Ponderados_Objetivos!$A$1:$F$5,6,0)))</f>
        <v>0.05</v>
      </c>
      <c r="K87" s="39">
        <v>0.2</v>
      </c>
      <c r="L87" s="8">
        <v>2025</v>
      </c>
      <c r="M87" s="147">
        <v>3</v>
      </c>
      <c r="N87" s="129"/>
      <c r="O87" s="129"/>
      <c r="P87" s="15"/>
      <c r="Q87" s="40"/>
    </row>
    <row r="88" spans="1:17" ht="66" hidden="1" x14ac:dyDescent="0.3">
      <c r="A88" s="3">
        <v>1</v>
      </c>
      <c r="B88" s="5" t="s">
        <v>55</v>
      </c>
      <c r="C88" s="23" t="s">
        <v>24</v>
      </c>
      <c r="D88" s="55" t="s">
        <v>105</v>
      </c>
      <c r="E88" s="96" t="s">
        <v>106</v>
      </c>
      <c r="F88" s="97" t="s">
        <v>107</v>
      </c>
      <c r="G88" s="98" t="s">
        <v>71</v>
      </c>
      <c r="H88" s="98" t="s">
        <v>84</v>
      </c>
      <c r="I88" s="10"/>
      <c r="J88" s="39">
        <f>IF(B88="Estratégico",VLOOKUP(A88,[2]Pesos_Ponderados_Objetivos!$A$1:$F$5,4,0),IF(B88="Táctico",VLOOKUP(A88,[2]Pesos_Ponderados_Objetivos!$A$1:$F$5,5,0),VLOOKUP(A88,[2]Pesos_Ponderados_Objetivos!$A$1:$F$5,6,0)))</f>
        <v>0.25</v>
      </c>
      <c r="K88" s="39">
        <v>0.4</v>
      </c>
      <c r="L88" s="8">
        <v>2025</v>
      </c>
      <c r="M88" s="14">
        <v>0.6</v>
      </c>
      <c r="N88" s="129"/>
      <c r="O88" s="129"/>
      <c r="P88" s="15"/>
      <c r="Q88" s="40"/>
    </row>
    <row r="89" spans="1:17" ht="52.8" hidden="1" x14ac:dyDescent="0.3">
      <c r="A89" s="6">
        <v>2</v>
      </c>
      <c r="B89" s="5" t="s">
        <v>73</v>
      </c>
      <c r="C89" s="7" t="s">
        <v>24</v>
      </c>
      <c r="D89" s="100" t="s">
        <v>108</v>
      </c>
      <c r="E89" s="9" t="s">
        <v>109</v>
      </c>
      <c r="F89" s="9" t="s">
        <v>110</v>
      </c>
      <c r="G89" s="8" t="s">
        <v>53</v>
      </c>
      <c r="H89" s="12" t="s">
        <v>111</v>
      </c>
      <c r="I89" s="12"/>
      <c r="J89" s="39">
        <f>IF(B89="Estratégico",VLOOKUP(A89,[2]Pesos_Ponderados_Objetivos!$A$1:$F$5,4,0),IF(B89="Táctico",VLOOKUP(A89,[2]Pesos_Ponderados_Objetivos!$A$1:$F$5,5,0),VLOOKUP(A89,[2]Pesos_Ponderados_Objetivos!$A$1:$F$5,6,0)))</f>
        <v>0.05</v>
      </c>
      <c r="K89" s="39">
        <v>0.2</v>
      </c>
      <c r="L89" s="8">
        <v>2025</v>
      </c>
      <c r="M89" s="15">
        <v>0.9</v>
      </c>
      <c r="N89" s="129"/>
      <c r="O89" s="129"/>
      <c r="P89" s="15"/>
      <c r="Q89" s="40"/>
    </row>
    <row r="90" spans="1:17" ht="39.6" hidden="1" x14ac:dyDescent="0.3">
      <c r="A90" s="6">
        <v>1</v>
      </c>
      <c r="B90" s="5" t="s">
        <v>55</v>
      </c>
      <c r="C90" s="7" t="s">
        <v>24</v>
      </c>
      <c r="D90" s="55" t="s">
        <v>112</v>
      </c>
      <c r="E90" s="11" t="s">
        <v>113</v>
      </c>
      <c r="F90" s="9" t="s">
        <v>114</v>
      </c>
      <c r="G90" s="9" t="s">
        <v>71</v>
      </c>
      <c r="H90" s="9" t="s">
        <v>84</v>
      </c>
      <c r="I90" s="9"/>
      <c r="J90" s="39">
        <f>IF(B90="Estratégico",VLOOKUP(A90,[2]Pesos_Ponderados_Objetivos!$A$1:$F$5,4,0),IF(B90="Táctico",VLOOKUP(A90,[2]Pesos_Ponderados_Objetivos!$A$1:$F$5,5,0),VLOOKUP(A90,[2]Pesos_Ponderados_Objetivos!$A$1:$F$5,6,0)))</f>
        <v>0.25</v>
      </c>
      <c r="K90" s="39">
        <v>0.4</v>
      </c>
      <c r="L90" s="8">
        <v>2025</v>
      </c>
      <c r="M90" s="15">
        <v>0.75</v>
      </c>
      <c r="N90" s="129"/>
      <c r="O90" s="129"/>
      <c r="P90" s="15"/>
      <c r="Q90" s="40"/>
    </row>
    <row r="91" spans="1:17" ht="79.2" hidden="1" x14ac:dyDescent="0.3">
      <c r="A91" s="3">
        <v>2</v>
      </c>
      <c r="B91" s="5" t="s">
        <v>49</v>
      </c>
      <c r="C91" s="23" t="s">
        <v>24</v>
      </c>
      <c r="D91" s="94" t="s">
        <v>115</v>
      </c>
      <c r="E91" s="9" t="s">
        <v>116</v>
      </c>
      <c r="F91" s="4" t="s">
        <v>117</v>
      </c>
      <c r="G91" s="8" t="s">
        <v>53</v>
      </c>
      <c r="H91" s="4" t="s">
        <v>77</v>
      </c>
      <c r="I91" s="4"/>
      <c r="J91" s="39">
        <f>IF(B91="Estratégico",VLOOKUP(A91,[2]Pesos_Ponderados_Objetivos!$A$1:$F$5,4,0),IF(B91="Táctico",VLOOKUP(A91,[2]Pesos_Ponderados_Objetivos!$A$1:$F$5,5,0),VLOOKUP(A91,[2]Pesos_Ponderados_Objetivos!$A$1:$F$5,6,0)))</f>
        <v>0.05</v>
      </c>
      <c r="K91" s="39">
        <v>0.2</v>
      </c>
      <c r="L91" s="8">
        <v>2025</v>
      </c>
      <c r="M91" s="15">
        <v>0.98</v>
      </c>
      <c r="N91" s="129"/>
      <c r="O91" s="129"/>
      <c r="P91" s="15"/>
      <c r="Q91" s="40"/>
    </row>
    <row r="92" spans="1:17" ht="39.6" hidden="1" x14ac:dyDescent="0.3">
      <c r="A92" s="6">
        <v>2</v>
      </c>
      <c r="B92" s="5" t="s">
        <v>55</v>
      </c>
      <c r="C92" s="7" t="s">
        <v>24</v>
      </c>
      <c r="D92" s="100" t="s">
        <v>118</v>
      </c>
      <c r="E92" s="9" t="s">
        <v>119</v>
      </c>
      <c r="F92" s="9" t="s">
        <v>120</v>
      </c>
      <c r="G92" s="8" t="s">
        <v>53</v>
      </c>
      <c r="H92" s="8" t="s">
        <v>121</v>
      </c>
      <c r="I92" s="8"/>
      <c r="J92" s="39">
        <f>IF(B92="Estratégico",VLOOKUP(A92,[2]Pesos_Ponderados_Objetivos!$A$1:$F$5,4,0),IF(B92="Táctico",VLOOKUP(A92,[2]Pesos_Ponderados_Objetivos!$A$1:$F$5,5,0),VLOOKUP(A92,[2]Pesos_Ponderados_Objetivos!$A$1:$F$5,6,0)))</f>
        <v>0.1</v>
      </c>
      <c r="K92" s="39">
        <v>0.2</v>
      </c>
      <c r="L92" s="8">
        <v>2025</v>
      </c>
      <c r="M92" s="14">
        <v>0.85</v>
      </c>
      <c r="N92" s="103"/>
      <c r="O92" s="103"/>
      <c r="P92" s="14"/>
      <c r="Q92" s="40"/>
    </row>
    <row r="93" spans="1:17" ht="66" hidden="1" x14ac:dyDescent="0.3">
      <c r="A93" s="3">
        <v>2</v>
      </c>
      <c r="B93" s="5" t="s">
        <v>49</v>
      </c>
      <c r="C93" s="23" t="s">
        <v>24</v>
      </c>
      <c r="D93" s="55" t="s">
        <v>122</v>
      </c>
      <c r="E93" s="57" t="s">
        <v>123</v>
      </c>
      <c r="F93" s="152" t="s">
        <v>124</v>
      </c>
      <c r="G93" s="52" t="s">
        <v>59</v>
      </c>
      <c r="H93" s="56" t="s">
        <v>84</v>
      </c>
      <c r="I93" s="10"/>
      <c r="J93" s="39">
        <f>IF(B93="Estratégico",VLOOKUP(A93,[2]Pesos_Ponderados_Objetivos!$A$1:$F$5,4,0),IF(B93="Táctico",VLOOKUP(A93,[2]Pesos_Ponderados_Objetivos!$A$1:$F$5,5,0),VLOOKUP(A93,[2]Pesos_Ponderados_Objetivos!$A$1:$F$5,6,0)))</f>
        <v>0.05</v>
      </c>
      <c r="K93" s="39">
        <v>0.2</v>
      </c>
      <c r="L93" s="8">
        <v>2025</v>
      </c>
      <c r="M93" s="15">
        <v>0.85</v>
      </c>
      <c r="N93" s="129"/>
      <c r="O93" s="129"/>
      <c r="P93" s="15"/>
      <c r="Q93" s="40"/>
    </row>
    <row r="94" spans="1:17" ht="52.8" hidden="1" x14ac:dyDescent="0.3">
      <c r="A94" s="6">
        <v>2</v>
      </c>
      <c r="B94" s="5" t="s">
        <v>73</v>
      </c>
      <c r="C94" s="7" t="s">
        <v>24</v>
      </c>
      <c r="D94" s="55" t="s">
        <v>125</v>
      </c>
      <c r="E94" s="94" t="s">
        <v>126</v>
      </c>
      <c r="F94" s="94" t="s">
        <v>127</v>
      </c>
      <c r="G94" s="95" t="s">
        <v>53</v>
      </c>
      <c r="H94" s="94" t="s">
        <v>84</v>
      </c>
      <c r="I94" s="9"/>
      <c r="J94" s="39">
        <f>IF(B94="Estratégico",VLOOKUP(A94,[2]Pesos_Ponderados_Objetivos!$A$1:$F$5,4,0),IF(B94="Táctico",VLOOKUP(A94,[2]Pesos_Ponderados_Objetivos!$A$1:$F$5,5,0),VLOOKUP(A94,[2]Pesos_Ponderados_Objetivos!$A$1:$F$5,6,0)))</f>
        <v>0.05</v>
      </c>
      <c r="K94" s="39">
        <v>0.2</v>
      </c>
      <c r="L94" s="8">
        <v>2025</v>
      </c>
      <c r="M94" s="15">
        <v>0.85</v>
      </c>
      <c r="N94" s="129"/>
      <c r="O94" s="129"/>
      <c r="P94" s="15"/>
      <c r="Q94" s="40"/>
    </row>
    <row r="95" spans="1:17" ht="52.8" hidden="1" x14ac:dyDescent="0.3">
      <c r="A95" s="6">
        <v>2</v>
      </c>
      <c r="B95" s="5" t="s">
        <v>49</v>
      </c>
      <c r="C95" s="7" t="s">
        <v>24</v>
      </c>
      <c r="D95" s="55" t="s">
        <v>128</v>
      </c>
      <c r="E95" s="55" t="s">
        <v>129</v>
      </c>
      <c r="F95" s="55" t="s">
        <v>130</v>
      </c>
      <c r="G95" s="52" t="s">
        <v>53</v>
      </c>
      <c r="H95" s="55" t="s">
        <v>84</v>
      </c>
      <c r="I95" s="12"/>
      <c r="J95" s="39">
        <f>IF(B95="Estratégico",VLOOKUP(A95,[2]Pesos_Ponderados_Objetivos!$A$1:$F$5,4,0),IF(B95="Táctico",VLOOKUP(A95,[2]Pesos_Ponderados_Objetivos!$A$1:$F$5,5,0),VLOOKUP(A95,[2]Pesos_Ponderados_Objetivos!$A$1:$F$5,6,0)))</f>
        <v>0.05</v>
      </c>
      <c r="K95" s="39">
        <v>0.2</v>
      </c>
      <c r="L95" s="8">
        <v>2025</v>
      </c>
      <c r="M95" s="15">
        <v>0.85</v>
      </c>
      <c r="N95" s="129"/>
      <c r="O95" s="129"/>
      <c r="P95" s="15"/>
      <c r="Q95" s="40"/>
    </row>
    <row r="96" spans="1:17" ht="79.2" hidden="1" x14ac:dyDescent="0.3">
      <c r="A96" s="6">
        <v>4</v>
      </c>
      <c r="B96" s="5" t="s">
        <v>55</v>
      </c>
      <c r="C96" s="7" t="s">
        <v>24</v>
      </c>
      <c r="D96" s="101" t="s">
        <v>131</v>
      </c>
      <c r="E96" s="101" t="s">
        <v>132</v>
      </c>
      <c r="F96" s="94" t="s">
        <v>133</v>
      </c>
      <c r="G96" s="95" t="s">
        <v>59</v>
      </c>
      <c r="H96" s="94" t="s">
        <v>77</v>
      </c>
      <c r="I96" s="9"/>
      <c r="J96" s="39">
        <f>IF(B96="Estratégico",VLOOKUP(A96,[2]Pesos_Ponderados_Objetivos!$A$1:$F$5,4,0),IF(B96="Táctico",VLOOKUP(A96,[2]Pesos_Ponderados_Objetivos!$A$1:$F$5,5,0),VLOOKUP(A96,[2]Pesos_Ponderados_Objetivos!$A$1:$F$5,6,0)))</f>
        <v>0.2</v>
      </c>
      <c r="K96" s="39">
        <v>0.2</v>
      </c>
      <c r="L96" s="8">
        <v>2025</v>
      </c>
      <c r="M96" s="9">
        <v>5</v>
      </c>
      <c r="N96" s="129"/>
      <c r="O96" s="129"/>
      <c r="P96" s="15"/>
      <c r="Q96" s="40"/>
    </row>
    <row r="97" spans="1:17" ht="52.8" hidden="1" x14ac:dyDescent="0.3">
      <c r="A97" s="6">
        <v>3</v>
      </c>
      <c r="B97" s="5" t="s">
        <v>55</v>
      </c>
      <c r="C97" s="7" t="s">
        <v>24</v>
      </c>
      <c r="D97" s="100" t="s">
        <v>134</v>
      </c>
      <c r="E97" s="9" t="s">
        <v>135</v>
      </c>
      <c r="F97" s="9" t="s">
        <v>136</v>
      </c>
      <c r="G97" s="8" t="s">
        <v>71</v>
      </c>
      <c r="H97" s="12" t="s">
        <v>60</v>
      </c>
      <c r="I97" s="12"/>
      <c r="J97" s="39">
        <f>IF(B97="Estratégico",VLOOKUP(A97,[2]Pesos_Ponderados_Objetivos!$A$1:$F$5,4,0),IF(B97="Táctico",VLOOKUP(A97,[2]Pesos_Ponderados_Objetivos!$A$1:$F$5,5,0),VLOOKUP(A97,[2]Pesos_Ponderados_Objetivos!$A$1:$F$5,6,0)))</f>
        <v>0.2</v>
      </c>
      <c r="K97" s="39">
        <v>0.2</v>
      </c>
      <c r="L97" s="8">
        <v>2025</v>
      </c>
      <c r="M97" s="15">
        <v>0.8</v>
      </c>
      <c r="N97" s="129"/>
      <c r="O97" s="129"/>
      <c r="P97" s="15"/>
      <c r="Q97" s="40"/>
    </row>
    <row r="98" spans="1:17" ht="52.8" hidden="1" x14ac:dyDescent="0.3">
      <c r="A98" s="3">
        <v>2</v>
      </c>
      <c r="B98" s="5" t="s">
        <v>49</v>
      </c>
      <c r="C98" s="3" t="s">
        <v>27</v>
      </c>
      <c r="D98" s="87" t="s">
        <v>50</v>
      </c>
      <c r="E98" s="87" t="s">
        <v>51</v>
      </c>
      <c r="F98" s="55" t="s">
        <v>52</v>
      </c>
      <c r="G98" s="52" t="s">
        <v>53</v>
      </c>
      <c r="H98" s="59" t="s">
        <v>54</v>
      </c>
      <c r="I98" s="10"/>
      <c r="J98" s="39">
        <f>IF(B98="Estratégico",VLOOKUP(A98,[2]Pesos_Ponderados_Objetivos!$A$1:$F$5,4,0),IF(B98="Táctico",VLOOKUP(A98,[2]Pesos_Ponderados_Objetivos!$A$1:$F$5,5,0),VLOOKUP(A98,[2]Pesos_Ponderados_Objetivos!$A$1:$F$5,6,0)))</f>
        <v>0.05</v>
      </c>
      <c r="K98" s="39">
        <v>0.2</v>
      </c>
      <c r="L98" s="8">
        <v>2026</v>
      </c>
      <c r="M98" s="15">
        <v>0.9</v>
      </c>
      <c r="N98" s="129"/>
      <c r="O98" s="129"/>
      <c r="P98" s="15"/>
      <c r="Q98" s="40"/>
    </row>
    <row r="99" spans="1:17" ht="52.8" hidden="1" x14ac:dyDescent="0.3">
      <c r="A99" s="6">
        <v>3</v>
      </c>
      <c r="B99" s="5" t="s">
        <v>55</v>
      </c>
      <c r="C99" s="6" t="s">
        <v>27</v>
      </c>
      <c r="D99" s="57" t="s">
        <v>56</v>
      </c>
      <c r="E99" s="11" t="s">
        <v>57</v>
      </c>
      <c r="F99" s="9" t="s">
        <v>58</v>
      </c>
      <c r="G99" s="8" t="s">
        <v>59</v>
      </c>
      <c r="H99" s="9" t="s">
        <v>60</v>
      </c>
      <c r="I99" s="9"/>
      <c r="J99" s="39">
        <f>IF(B99="Estratégico",VLOOKUP(A99,[2]Pesos_Ponderados_Objetivos!$A$1:$F$5,4,0),IF(B99="Táctico",VLOOKUP(A99,[2]Pesos_Ponderados_Objetivos!$A$1:$F$5,5,0),VLOOKUP(A99,[2]Pesos_Ponderados_Objetivos!$A$1:$F$5,6,0)))</f>
        <v>0.2</v>
      </c>
      <c r="K99" s="39">
        <v>0.2</v>
      </c>
      <c r="L99" s="8">
        <v>2026</v>
      </c>
      <c r="M99" s="9">
        <v>5</v>
      </c>
      <c r="N99" s="129"/>
      <c r="O99" s="129"/>
      <c r="P99" s="15"/>
      <c r="Q99" s="40"/>
    </row>
    <row r="100" spans="1:17" ht="39.6" hidden="1" x14ac:dyDescent="0.3">
      <c r="A100" s="6">
        <v>2</v>
      </c>
      <c r="B100" s="5" t="s">
        <v>49</v>
      </c>
      <c r="C100" s="6" t="s">
        <v>27</v>
      </c>
      <c r="D100" s="55" t="s">
        <v>61</v>
      </c>
      <c r="E100" s="55" t="s">
        <v>137</v>
      </c>
      <c r="F100" s="55" t="s">
        <v>63</v>
      </c>
      <c r="G100" s="52" t="s">
        <v>53</v>
      </c>
      <c r="H100" s="55" t="s">
        <v>64</v>
      </c>
      <c r="I100" s="12"/>
      <c r="J100" s="39">
        <f>IF(B100="Estratégico",VLOOKUP(A100,[2]Pesos_Ponderados_Objetivos!$A$1:$F$5,4,0),IF(B100="Táctico",VLOOKUP(A100,[2]Pesos_Ponderados_Objetivos!$A$1:$F$5,5,0),VLOOKUP(A100,[2]Pesos_Ponderados_Objetivos!$A$1:$F$5,6,0)))</f>
        <v>0.05</v>
      </c>
      <c r="K100" s="39">
        <v>0.2</v>
      </c>
      <c r="L100" s="8">
        <v>2026</v>
      </c>
      <c r="M100" s="15">
        <v>0.95</v>
      </c>
      <c r="N100" s="129"/>
      <c r="O100" s="129"/>
      <c r="P100" s="15"/>
      <c r="Q100" s="40"/>
    </row>
    <row r="101" spans="1:17" ht="66" hidden="1" x14ac:dyDescent="0.3">
      <c r="A101" s="6">
        <v>2</v>
      </c>
      <c r="B101" s="5" t="s">
        <v>49</v>
      </c>
      <c r="C101" s="6" t="s">
        <v>27</v>
      </c>
      <c r="D101" s="55" t="s">
        <v>65</v>
      </c>
      <c r="E101" s="55" t="s">
        <v>66</v>
      </c>
      <c r="F101" s="55" t="s">
        <v>67</v>
      </c>
      <c r="G101" s="52" t="s">
        <v>138</v>
      </c>
      <c r="H101" s="55" t="s">
        <v>64</v>
      </c>
      <c r="I101" s="12"/>
      <c r="J101" s="39">
        <f>IF(B101="Estratégico",VLOOKUP(A101,[2]Pesos_Ponderados_Objetivos!$A$1:$F$5,4,0),IF(B101="Táctico",VLOOKUP(A101,[2]Pesos_Ponderados_Objetivos!$A$1:$F$5,5,0),VLOOKUP(A101,[2]Pesos_Ponderados_Objetivos!$A$1:$F$5,6,0)))</f>
        <v>0.05</v>
      </c>
      <c r="K101" s="39">
        <v>0.2</v>
      </c>
      <c r="L101" s="8">
        <v>2026</v>
      </c>
      <c r="M101" s="15">
        <v>0.15</v>
      </c>
      <c r="N101" s="129"/>
      <c r="O101" s="129"/>
      <c r="P101" s="15"/>
      <c r="Q101" s="40"/>
    </row>
    <row r="102" spans="1:17" ht="66" hidden="1" x14ac:dyDescent="0.3">
      <c r="A102" s="6">
        <v>4</v>
      </c>
      <c r="B102" s="5" t="s">
        <v>55</v>
      </c>
      <c r="C102" s="7" t="s">
        <v>16</v>
      </c>
      <c r="D102" s="55" t="s">
        <v>68</v>
      </c>
      <c r="E102" s="9" t="s">
        <v>69</v>
      </c>
      <c r="F102" s="9" t="s">
        <v>70</v>
      </c>
      <c r="G102" s="8" t="s">
        <v>71</v>
      </c>
      <c r="H102" s="12" t="s">
        <v>72</v>
      </c>
      <c r="I102" s="12"/>
      <c r="J102" s="39">
        <f>IF(B102="Estratégico",VLOOKUP(A102,[2]Pesos_Ponderados_Objetivos!$A$1:$F$5,4,0),IF(B102="Táctico",VLOOKUP(A102,[2]Pesos_Ponderados_Objetivos!$A$1:$F$5,5,0),VLOOKUP(A102,[2]Pesos_Ponderados_Objetivos!$A$1:$F$5,6,0)))</f>
        <v>0.2</v>
      </c>
      <c r="K102" s="39">
        <v>0.2</v>
      </c>
      <c r="L102" s="8">
        <v>2026</v>
      </c>
      <c r="M102" s="15">
        <v>0.5</v>
      </c>
      <c r="N102" s="129"/>
      <c r="O102" s="129"/>
      <c r="P102" s="15"/>
      <c r="Q102" s="40"/>
    </row>
    <row r="103" spans="1:17" ht="79.2" hidden="1" x14ac:dyDescent="0.3">
      <c r="A103" s="6">
        <v>1</v>
      </c>
      <c r="B103" s="5" t="s">
        <v>73</v>
      </c>
      <c r="C103" s="7" t="s">
        <v>16</v>
      </c>
      <c r="D103" s="55" t="s">
        <v>74</v>
      </c>
      <c r="E103" s="9" t="s">
        <v>139</v>
      </c>
      <c r="F103" s="9" t="s">
        <v>76</v>
      </c>
      <c r="G103" s="8" t="s">
        <v>53</v>
      </c>
      <c r="H103" s="9" t="s">
        <v>77</v>
      </c>
      <c r="I103" s="9"/>
      <c r="J103" s="39">
        <f>IF(B103="Estratégico",VLOOKUP(A103,[2]Pesos_Ponderados_Objetivos!$A$1:$F$5,4,0),IF(B103="Táctico",VLOOKUP(A103,[2]Pesos_Ponderados_Objetivos!$A$1:$F$5,5,0),VLOOKUP(A103,[2]Pesos_Ponderados_Objetivos!$A$1:$F$5,6,0)))</f>
        <v>0.15</v>
      </c>
      <c r="K103" s="39">
        <v>0.4</v>
      </c>
      <c r="L103" s="8">
        <v>2026</v>
      </c>
      <c r="M103" s="15">
        <v>1</v>
      </c>
      <c r="N103" s="129"/>
      <c r="O103" s="129"/>
      <c r="P103" s="15"/>
      <c r="Q103" s="40"/>
    </row>
    <row r="104" spans="1:17" ht="79.2" hidden="1" x14ac:dyDescent="0.3">
      <c r="A104" s="6">
        <v>2</v>
      </c>
      <c r="B104" s="5" t="s">
        <v>73</v>
      </c>
      <c r="C104" s="7" t="s">
        <v>16</v>
      </c>
      <c r="D104" s="55" t="s">
        <v>78</v>
      </c>
      <c r="E104" s="9" t="s">
        <v>79</v>
      </c>
      <c r="F104" s="9" t="s">
        <v>80</v>
      </c>
      <c r="G104" s="8" t="s">
        <v>53</v>
      </c>
      <c r="H104" s="9" t="s">
        <v>77</v>
      </c>
      <c r="I104" s="9"/>
      <c r="J104" s="39">
        <f>IF(B104="Estratégico",VLOOKUP(A104,[2]Pesos_Ponderados_Objetivos!$A$1:$F$5,4,0),IF(B104="Táctico",VLOOKUP(A104,[2]Pesos_Ponderados_Objetivos!$A$1:$F$5,5,0),VLOOKUP(A104,[2]Pesos_Ponderados_Objetivos!$A$1:$F$5,6,0)))</f>
        <v>0.05</v>
      </c>
      <c r="K104" s="39">
        <v>0.2</v>
      </c>
      <c r="L104" s="8">
        <v>2026</v>
      </c>
      <c r="M104" s="15">
        <v>1</v>
      </c>
      <c r="N104" s="129"/>
      <c r="O104" s="129"/>
      <c r="P104" s="15"/>
      <c r="Q104" s="40"/>
    </row>
    <row r="105" spans="1:17" ht="52.8" hidden="1" x14ac:dyDescent="0.3">
      <c r="A105" s="6">
        <v>1</v>
      </c>
      <c r="B105" s="5" t="s">
        <v>73</v>
      </c>
      <c r="C105" s="7" t="s">
        <v>16</v>
      </c>
      <c r="D105" s="55" t="s">
        <v>81</v>
      </c>
      <c r="E105" s="55" t="s">
        <v>140</v>
      </c>
      <c r="F105" s="55" t="s">
        <v>83</v>
      </c>
      <c r="G105" s="52" t="s">
        <v>53</v>
      </c>
      <c r="H105" s="55" t="s">
        <v>84</v>
      </c>
      <c r="I105" s="9"/>
      <c r="J105" s="39">
        <f>IF(B105="Estratégico",VLOOKUP(A105,[2]Pesos_Ponderados_Objetivos!$A$1:$F$5,4,0),IF(B105="Táctico",VLOOKUP(A105,[2]Pesos_Ponderados_Objetivos!$A$1:$F$5,5,0),VLOOKUP(A105,[2]Pesos_Ponderados_Objetivos!$A$1:$F$5,6,0)))</f>
        <v>0.15</v>
      </c>
      <c r="K105" s="39">
        <v>0.4</v>
      </c>
      <c r="L105" s="8">
        <v>2026</v>
      </c>
      <c r="M105" s="15">
        <v>0.8</v>
      </c>
      <c r="N105" s="129"/>
      <c r="O105" s="129"/>
      <c r="P105" s="15"/>
      <c r="Q105" s="40"/>
    </row>
    <row r="106" spans="1:17" ht="79.2" hidden="1" x14ac:dyDescent="0.3">
      <c r="A106" s="6">
        <v>2</v>
      </c>
      <c r="B106" s="5" t="s">
        <v>55</v>
      </c>
      <c r="C106" s="7" t="s">
        <v>16</v>
      </c>
      <c r="D106" s="55" t="s">
        <v>85</v>
      </c>
      <c r="E106" s="9" t="s">
        <v>86</v>
      </c>
      <c r="F106" s="9" t="s">
        <v>87</v>
      </c>
      <c r="G106" s="8" t="s">
        <v>71</v>
      </c>
      <c r="H106" s="9" t="s">
        <v>77</v>
      </c>
      <c r="I106" s="9"/>
      <c r="J106" s="39">
        <f>IF(B106="Estratégico",VLOOKUP(A106,[2]Pesos_Ponderados_Objetivos!$A$1:$F$5,4,0),IF(B106="Táctico",VLOOKUP(A106,[2]Pesos_Ponderados_Objetivos!$A$1:$F$5,5,0),VLOOKUP(A106,[2]Pesos_Ponderados_Objetivos!$A$1:$F$5,6,0)))</f>
        <v>0.1</v>
      </c>
      <c r="K106" s="39">
        <v>0.2</v>
      </c>
      <c r="L106" s="8">
        <v>2026</v>
      </c>
      <c r="M106" s="15">
        <v>0.85</v>
      </c>
      <c r="N106" s="129"/>
      <c r="O106" s="129"/>
      <c r="P106" s="15"/>
      <c r="Q106" s="40"/>
    </row>
    <row r="107" spans="1:17" ht="52.8" hidden="1" x14ac:dyDescent="0.3">
      <c r="A107" s="6">
        <v>2</v>
      </c>
      <c r="B107" s="5" t="s">
        <v>55</v>
      </c>
      <c r="C107" s="7" t="s">
        <v>31</v>
      </c>
      <c r="D107" s="94" t="s">
        <v>88</v>
      </c>
      <c r="E107" s="9" t="s">
        <v>89</v>
      </c>
      <c r="F107" s="9" t="s">
        <v>90</v>
      </c>
      <c r="G107" s="8" t="s">
        <v>53</v>
      </c>
      <c r="H107" s="99" t="s">
        <v>91</v>
      </c>
      <c r="I107" s="99"/>
      <c r="J107" s="39">
        <f>IF(B107="Estratégico",VLOOKUP(A107,[2]Pesos_Ponderados_Objetivos!$A$1:$F$5,4,0),IF(B107="Táctico",VLOOKUP(A107,[2]Pesos_Ponderados_Objetivos!$A$1:$F$5,5,0),VLOOKUP(A107,[2]Pesos_Ponderados_Objetivos!$A$1:$F$5,6,0)))</f>
        <v>0.1</v>
      </c>
      <c r="K107" s="39">
        <v>0.2</v>
      </c>
      <c r="L107" s="8">
        <v>2026</v>
      </c>
      <c r="M107" s="14">
        <v>0.95</v>
      </c>
      <c r="N107" s="103"/>
      <c r="O107" s="103"/>
      <c r="P107" s="14"/>
      <c r="Q107" s="40"/>
    </row>
    <row r="108" spans="1:17" ht="39.6" hidden="1" x14ac:dyDescent="0.3">
      <c r="A108" s="6">
        <v>2</v>
      </c>
      <c r="B108" s="5" t="s">
        <v>55</v>
      </c>
      <c r="C108" s="7" t="s">
        <v>31</v>
      </c>
      <c r="D108" s="100" t="s">
        <v>92</v>
      </c>
      <c r="E108" s="9" t="s">
        <v>93</v>
      </c>
      <c r="F108" s="9" t="s">
        <v>94</v>
      </c>
      <c r="G108" s="8" t="s">
        <v>53</v>
      </c>
      <c r="H108" s="8" t="s">
        <v>91</v>
      </c>
      <c r="I108" s="8"/>
      <c r="J108" s="39">
        <f>IF(B108="Estratégico",VLOOKUP(A108,[2]Pesos_Ponderados_Objetivos!$A$1:$F$5,4,0),IF(B108="Táctico",VLOOKUP(A108,[2]Pesos_Ponderados_Objetivos!$A$1:$F$5,5,0),VLOOKUP(A108,[2]Pesos_Ponderados_Objetivos!$A$1:$F$5,6,0)))</f>
        <v>0.1</v>
      </c>
      <c r="K108" s="39">
        <v>0.2</v>
      </c>
      <c r="L108" s="8">
        <v>2026</v>
      </c>
      <c r="M108" s="14">
        <v>0.85</v>
      </c>
      <c r="N108" s="103"/>
      <c r="O108" s="103"/>
      <c r="P108" s="14"/>
      <c r="Q108" s="40"/>
    </row>
    <row r="109" spans="1:17" ht="52.8" hidden="1" x14ac:dyDescent="0.3">
      <c r="A109" s="6">
        <v>1</v>
      </c>
      <c r="B109" s="5" t="s">
        <v>55</v>
      </c>
      <c r="C109" s="7" t="s">
        <v>31</v>
      </c>
      <c r="D109" s="55" t="s">
        <v>95</v>
      </c>
      <c r="E109" s="87" t="s">
        <v>96</v>
      </c>
      <c r="F109" s="86" t="s">
        <v>97</v>
      </c>
      <c r="G109" s="52" t="s">
        <v>53</v>
      </c>
      <c r="H109" s="86" t="s">
        <v>98</v>
      </c>
      <c r="I109" s="8"/>
      <c r="J109" s="39">
        <f>IF(B109="Estratégico",VLOOKUP(A109,[2]Pesos_Ponderados_Objetivos!$A$1:$F$5,4,0),IF(B109="Táctico",VLOOKUP(A109,[2]Pesos_Ponderados_Objetivos!$A$1:$F$5,5,0),VLOOKUP(A109,[2]Pesos_Ponderados_Objetivos!$A$1:$F$5,6,0)))</f>
        <v>0.25</v>
      </c>
      <c r="K109" s="39">
        <v>0.2</v>
      </c>
      <c r="L109" s="8">
        <v>2026</v>
      </c>
      <c r="M109" s="14">
        <v>0.85</v>
      </c>
      <c r="N109" s="103"/>
      <c r="O109" s="103"/>
      <c r="P109" s="14"/>
      <c r="Q109" s="40"/>
    </row>
    <row r="110" spans="1:17" ht="79.2" hidden="1" x14ac:dyDescent="0.3">
      <c r="A110" s="6">
        <v>1</v>
      </c>
      <c r="B110" s="5" t="s">
        <v>55</v>
      </c>
      <c r="C110" s="7" t="s">
        <v>31</v>
      </c>
      <c r="D110" s="55" t="s">
        <v>99</v>
      </c>
      <c r="E110" s="87" t="s">
        <v>100</v>
      </c>
      <c r="F110" s="86" t="s">
        <v>101</v>
      </c>
      <c r="G110" s="52" t="s">
        <v>53</v>
      </c>
      <c r="H110" s="86" t="s">
        <v>54</v>
      </c>
      <c r="I110" s="8"/>
      <c r="J110" s="39">
        <f>IF(B110="Estratégico",VLOOKUP(A110,[2]Pesos_Ponderados_Objetivos!$A$1:$F$5,4,0),IF(B110="Táctico",VLOOKUP(A110,[2]Pesos_Ponderados_Objetivos!$A$1:$F$5,5,0),VLOOKUP(A110,[2]Pesos_Ponderados_Objetivos!$A$1:$F$5,6,0)))</f>
        <v>0.25</v>
      </c>
      <c r="K110" s="39">
        <v>0.2</v>
      </c>
      <c r="L110" s="8">
        <v>2026</v>
      </c>
      <c r="M110" s="14">
        <v>0.95</v>
      </c>
      <c r="N110" s="103"/>
      <c r="O110" s="103"/>
      <c r="P110" s="14"/>
      <c r="Q110" s="40"/>
    </row>
    <row r="111" spans="1:17" ht="79.2" hidden="1" x14ac:dyDescent="0.3">
      <c r="A111" s="6">
        <v>2</v>
      </c>
      <c r="B111" s="5" t="s">
        <v>73</v>
      </c>
      <c r="C111" s="7" t="s">
        <v>24</v>
      </c>
      <c r="D111" s="94" t="s">
        <v>102</v>
      </c>
      <c r="E111" s="9" t="s">
        <v>103</v>
      </c>
      <c r="F111" s="9" t="s">
        <v>104</v>
      </c>
      <c r="G111" s="8" t="s">
        <v>71</v>
      </c>
      <c r="H111" s="9" t="s">
        <v>77</v>
      </c>
      <c r="I111" s="9"/>
      <c r="J111" s="39">
        <f>IF(B111="Estratégico",VLOOKUP(A111,[2]Pesos_Ponderados_Objetivos!$A$1:$F$5,4,0),IF(B111="Táctico",VLOOKUP(A111,[2]Pesos_Ponderados_Objetivos!$A$1:$F$5,5,0),VLOOKUP(A111,[2]Pesos_Ponderados_Objetivos!$A$1:$F$5,6,0)))</f>
        <v>0.05</v>
      </c>
      <c r="K111" s="39">
        <v>0.2</v>
      </c>
      <c r="L111" s="8">
        <v>2026</v>
      </c>
      <c r="M111" s="147">
        <v>3</v>
      </c>
      <c r="N111" s="129"/>
      <c r="O111" s="129"/>
      <c r="P111" s="15"/>
      <c r="Q111" s="40"/>
    </row>
    <row r="112" spans="1:17" ht="66" hidden="1" x14ac:dyDescent="0.3">
      <c r="A112" s="3">
        <v>1</v>
      </c>
      <c r="B112" s="5" t="s">
        <v>55</v>
      </c>
      <c r="C112" s="23" t="s">
        <v>24</v>
      </c>
      <c r="D112" s="55" t="s">
        <v>105</v>
      </c>
      <c r="E112" s="96" t="s">
        <v>106</v>
      </c>
      <c r="F112" s="97" t="s">
        <v>107</v>
      </c>
      <c r="G112" s="98" t="s">
        <v>71</v>
      </c>
      <c r="H112" s="98" t="s">
        <v>84</v>
      </c>
      <c r="I112" s="10"/>
      <c r="J112" s="39">
        <f>IF(B112="Estratégico",VLOOKUP(A112,[2]Pesos_Ponderados_Objetivos!$A$1:$F$5,4,0),IF(B112="Táctico",VLOOKUP(A112,[2]Pesos_Ponderados_Objetivos!$A$1:$F$5,5,0),VLOOKUP(A112,[2]Pesos_Ponderados_Objetivos!$A$1:$F$5,6,0)))</f>
        <v>0.25</v>
      </c>
      <c r="K112" s="39">
        <v>0.4</v>
      </c>
      <c r="L112" s="8">
        <v>2026</v>
      </c>
      <c r="M112" s="14">
        <v>0.6</v>
      </c>
      <c r="N112" s="129"/>
      <c r="O112" s="129"/>
      <c r="P112" s="15"/>
      <c r="Q112" s="40"/>
    </row>
    <row r="113" spans="1:17" ht="52.8" hidden="1" x14ac:dyDescent="0.3">
      <c r="A113" s="6">
        <v>2</v>
      </c>
      <c r="B113" s="5" t="s">
        <v>73</v>
      </c>
      <c r="C113" s="7" t="s">
        <v>24</v>
      </c>
      <c r="D113" s="100" t="s">
        <v>108</v>
      </c>
      <c r="E113" s="9" t="s">
        <v>109</v>
      </c>
      <c r="F113" s="9" t="s">
        <v>110</v>
      </c>
      <c r="G113" s="8" t="s">
        <v>53</v>
      </c>
      <c r="H113" s="12" t="s">
        <v>111</v>
      </c>
      <c r="I113" s="12"/>
      <c r="J113" s="39">
        <f>IF(B113="Estratégico",VLOOKUP(A113,[2]Pesos_Ponderados_Objetivos!$A$1:$F$5,4,0),IF(B113="Táctico",VLOOKUP(A113,[2]Pesos_Ponderados_Objetivos!$A$1:$F$5,5,0),VLOOKUP(A113,[2]Pesos_Ponderados_Objetivos!$A$1:$F$5,6,0)))</f>
        <v>0.05</v>
      </c>
      <c r="K113" s="39">
        <v>0.2</v>
      </c>
      <c r="L113" s="8">
        <v>2026</v>
      </c>
      <c r="M113" s="15">
        <v>0.9</v>
      </c>
      <c r="N113" s="129"/>
      <c r="O113" s="129"/>
      <c r="P113" s="15"/>
      <c r="Q113" s="40"/>
    </row>
    <row r="114" spans="1:17" ht="39.6" hidden="1" x14ac:dyDescent="0.3">
      <c r="A114" s="6">
        <v>1</v>
      </c>
      <c r="B114" s="5" t="s">
        <v>55</v>
      </c>
      <c r="C114" s="7" t="s">
        <v>24</v>
      </c>
      <c r="D114" s="55" t="s">
        <v>112</v>
      </c>
      <c r="E114" s="11" t="s">
        <v>113</v>
      </c>
      <c r="F114" s="9" t="s">
        <v>114</v>
      </c>
      <c r="G114" s="9" t="s">
        <v>71</v>
      </c>
      <c r="H114" s="9" t="s">
        <v>84</v>
      </c>
      <c r="I114" s="9"/>
      <c r="J114" s="39">
        <f>IF(B114="Estratégico",VLOOKUP(A114,[2]Pesos_Ponderados_Objetivos!$A$1:$F$5,4,0),IF(B114="Táctico",VLOOKUP(A114,[2]Pesos_Ponderados_Objetivos!$A$1:$F$5,5,0),VLOOKUP(A114,[2]Pesos_Ponderados_Objetivos!$A$1:$F$5,6,0)))</f>
        <v>0.25</v>
      </c>
      <c r="K114" s="39">
        <v>0.4</v>
      </c>
      <c r="L114" s="8">
        <v>2026</v>
      </c>
      <c r="M114" s="15">
        <v>0.75</v>
      </c>
      <c r="N114" s="129"/>
      <c r="O114" s="129"/>
      <c r="P114" s="15"/>
      <c r="Q114" s="40"/>
    </row>
    <row r="115" spans="1:17" ht="79.2" hidden="1" x14ac:dyDescent="0.3">
      <c r="A115" s="3">
        <v>2</v>
      </c>
      <c r="B115" s="5" t="s">
        <v>49</v>
      </c>
      <c r="C115" s="23" t="s">
        <v>24</v>
      </c>
      <c r="D115" s="94" t="s">
        <v>115</v>
      </c>
      <c r="E115" s="9" t="s">
        <v>116</v>
      </c>
      <c r="F115" s="4" t="s">
        <v>117</v>
      </c>
      <c r="G115" s="8" t="s">
        <v>53</v>
      </c>
      <c r="H115" s="4" t="s">
        <v>77</v>
      </c>
      <c r="I115" s="4"/>
      <c r="J115" s="39">
        <f>IF(B115="Estratégico",VLOOKUP(A115,[2]Pesos_Ponderados_Objetivos!$A$1:$F$5,4,0),IF(B115="Táctico",VLOOKUP(A115,[2]Pesos_Ponderados_Objetivos!$A$1:$F$5,5,0),VLOOKUP(A115,[2]Pesos_Ponderados_Objetivos!$A$1:$F$5,6,0)))</f>
        <v>0.05</v>
      </c>
      <c r="K115" s="39">
        <v>0.2</v>
      </c>
      <c r="L115" s="8">
        <v>2026</v>
      </c>
      <c r="M115" s="15">
        <v>0.98</v>
      </c>
      <c r="N115" s="129"/>
      <c r="O115" s="129"/>
      <c r="P115" s="15"/>
      <c r="Q115" s="40"/>
    </row>
    <row r="116" spans="1:17" ht="39.6" hidden="1" x14ac:dyDescent="0.3">
      <c r="A116" s="6">
        <v>2</v>
      </c>
      <c r="B116" s="5" t="s">
        <v>55</v>
      </c>
      <c r="C116" s="7" t="s">
        <v>24</v>
      </c>
      <c r="D116" s="100" t="s">
        <v>118</v>
      </c>
      <c r="E116" s="9" t="s">
        <v>119</v>
      </c>
      <c r="F116" s="9" t="s">
        <v>120</v>
      </c>
      <c r="G116" s="8" t="s">
        <v>53</v>
      </c>
      <c r="H116" s="8" t="s">
        <v>121</v>
      </c>
      <c r="I116" s="8"/>
      <c r="J116" s="39">
        <f>IF(B116="Estratégico",VLOOKUP(A116,[2]Pesos_Ponderados_Objetivos!$A$1:$F$5,4,0),IF(B116="Táctico",VLOOKUP(A116,[2]Pesos_Ponderados_Objetivos!$A$1:$F$5,5,0),VLOOKUP(A116,[2]Pesos_Ponderados_Objetivos!$A$1:$F$5,6,0)))</f>
        <v>0.1</v>
      </c>
      <c r="K116" s="39">
        <v>0.2</v>
      </c>
      <c r="L116" s="8">
        <v>2026</v>
      </c>
      <c r="M116" s="14">
        <v>0.85</v>
      </c>
      <c r="N116" s="103"/>
      <c r="O116" s="103"/>
      <c r="P116" s="14"/>
      <c r="Q116" s="40"/>
    </row>
    <row r="117" spans="1:17" ht="66" hidden="1" x14ac:dyDescent="0.3">
      <c r="A117" s="3">
        <v>2</v>
      </c>
      <c r="B117" s="5" t="s">
        <v>49</v>
      </c>
      <c r="C117" s="23" t="s">
        <v>24</v>
      </c>
      <c r="D117" s="55" t="s">
        <v>122</v>
      </c>
      <c r="E117" s="57" t="s">
        <v>123</v>
      </c>
      <c r="F117" s="152" t="s">
        <v>124</v>
      </c>
      <c r="G117" s="52" t="s">
        <v>59</v>
      </c>
      <c r="H117" s="56" t="s">
        <v>84</v>
      </c>
      <c r="I117" s="10"/>
      <c r="J117" s="39">
        <f>IF(B117="Estratégico",VLOOKUP(A117,[2]Pesos_Ponderados_Objetivos!$A$1:$F$5,4,0),IF(B117="Táctico",VLOOKUP(A117,[2]Pesos_Ponderados_Objetivos!$A$1:$F$5,5,0),VLOOKUP(A117,[2]Pesos_Ponderados_Objetivos!$A$1:$F$5,6,0)))</f>
        <v>0.05</v>
      </c>
      <c r="K117" s="39">
        <v>0.2</v>
      </c>
      <c r="L117" s="8">
        <v>2026</v>
      </c>
      <c r="M117" s="15">
        <v>0.85</v>
      </c>
      <c r="N117" s="129"/>
      <c r="O117" s="129"/>
      <c r="P117" s="15"/>
      <c r="Q117" s="40"/>
    </row>
    <row r="118" spans="1:17" ht="52.8" hidden="1" x14ac:dyDescent="0.3">
      <c r="A118" s="6">
        <v>2</v>
      </c>
      <c r="B118" s="5" t="s">
        <v>73</v>
      </c>
      <c r="C118" s="7" t="s">
        <v>24</v>
      </c>
      <c r="D118" s="55" t="s">
        <v>125</v>
      </c>
      <c r="E118" s="94" t="s">
        <v>126</v>
      </c>
      <c r="F118" s="94" t="s">
        <v>127</v>
      </c>
      <c r="G118" s="95" t="s">
        <v>53</v>
      </c>
      <c r="H118" s="94" t="s">
        <v>84</v>
      </c>
      <c r="I118" s="9"/>
      <c r="J118" s="39">
        <f>IF(B118="Estratégico",VLOOKUP(A118,[2]Pesos_Ponderados_Objetivos!$A$1:$F$5,4,0),IF(B118="Táctico",VLOOKUP(A118,[2]Pesos_Ponderados_Objetivos!$A$1:$F$5,5,0),VLOOKUP(A118,[2]Pesos_Ponderados_Objetivos!$A$1:$F$5,6,0)))</f>
        <v>0.05</v>
      </c>
      <c r="K118" s="39">
        <v>0.2</v>
      </c>
      <c r="L118" s="8">
        <v>2026</v>
      </c>
      <c r="M118" s="15">
        <v>0.85</v>
      </c>
      <c r="N118" s="129"/>
      <c r="O118" s="129"/>
      <c r="P118" s="15"/>
      <c r="Q118" s="40"/>
    </row>
    <row r="119" spans="1:17" ht="52.8" hidden="1" x14ac:dyDescent="0.3">
      <c r="A119" s="6">
        <v>2</v>
      </c>
      <c r="B119" s="5" t="s">
        <v>49</v>
      </c>
      <c r="C119" s="7" t="s">
        <v>24</v>
      </c>
      <c r="D119" s="55" t="s">
        <v>128</v>
      </c>
      <c r="E119" s="55" t="s">
        <v>129</v>
      </c>
      <c r="F119" s="55" t="s">
        <v>130</v>
      </c>
      <c r="G119" s="52" t="s">
        <v>53</v>
      </c>
      <c r="H119" s="55" t="s">
        <v>84</v>
      </c>
      <c r="I119" s="12"/>
      <c r="J119" s="39">
        <f>IF(B119="Estratégico",VLOOKUP(A119,[2]Pesos_Ponderados_Objetivos!$A$1:$F$5,4,0),IF(B119="Táctico",VLOOKUP(A119,[2]Pesos_Ponderados_Objetivos!$A$1:$F$5,5,0),VLOOKUP(A119,[2]Pesos_Ponderados_Objetivos!$A$1:$F$5,6,0)))</f>
        <v>0.05</v>
      </c>
      <c r="K119" s="39">
        <v>0.2</v>
      </c>
      <c r="L119" s="8">
        <v>2026</v>
      </c>
      <c r="M119" s="15">
        <v>0.85</v>
      </c>
      <c r="N119" s="129"/>
      <c r="O119" s="129"/>
      <c r="P119" s="15"/>
      <c r="Q119" s="40"/>
    </row>
    <row r="120" spans="1:17" ht="79.2" hidden="1" x14ac:dyDescent="0.3">
      <c r="A120" s="6">
        <v>4</v>
      </c>
      <c r="B120" s="5" t="s">
        <v>55</v>
      </c>
      <c r="C120" s="7" t="s">
        <v>24</v>
      </c>
      <c r="D120" s="101" t="s">
        <v>131</v>
      </c>
      <c r="E120" s="101" t="s">
        <v>132</v>
      </c>
      <c r="F120" s="94" t="s">
        <v>133</v>
      </c>
      <c r="G120" s="95" t="s">
        <v>59</v>
      </c>
      <c r="H120" s="94" t="s">
        <v>77</v>
      </c>
      <c r="I120" s="9"/>
      <c r="J120" s="39">
        <f>IF(B120="Estratégico",VLOOKUP(A120,[2]Pesos_Ponderados_Objetivos!$A$1:$F$5,4,0),IF(B120="Táctico",VLOOKUP(A120,[2]Pesos_Ponderados_Objetivos!$A$1:$F$5,5,0),VLOOKUP(A120,[2]Pesos_Ponderados_Objetivos!$A$1:$F$5,6,0)))</f>
        <v>0.2</v>
      </c>
      <c r="K120" s="39">
        <v>0.2</v>
      </c>
      <c r="L120" s="8">
        <v>2026</v>
      </c>
      <c r="M120" s="9">
        <v>5</v>
      </c>
      <c r="N120" s="129"/>
      <c r="O120" s="129"/>
      <c r="P120" s="15"/>
      <c r="Q120" s="40"/>
    </row>
    <row r="121" spans="1:17" ht="52.8" hidden="1" x14ac:dyDescent="0.3">
      <c r="A121" s="6">
        <v>3</v>
      </c>
      <c r="B121" s="5" t="s">
        <v>55</v>
      </c>
      <c r="C121" s="7" t="s">
        <v>24</v>
      </c>
      <c r="D121" s="100" t="s">
        <v>134</v>
      </c>
      <c r="E121" s="9" t="s">
        <v>135</v>
      </c>
      <c r="F121" s="9" t="s">
        <v>136</v>
      </c>
      <c r="G121" s="8" t="s">
        <v>71</v>
      </c>
      <c r="H121" s="12" t="s">
        <v>60</v>
      </c>
      <c r="I121" s="12"/>
      <c r="J121" s="39">
        <f>IF(B121="Estratégico",VLOOKUP(A121,[2]Pesos_Ponderados_Objetivos!$A$1:$F$5,4,0),IF(B121="Táctico",VLOOKUP(A121,[2]Pesos_Ponderados_Objetivos!$A$1:$F$5,5,0),VLOOKUP(A121,[2]Pesos_Ponderados_Objetivos!$A$1:$F$5,6,0)))</f>
        <v>0.2</v>
      </c>
      <c r="K121" s="39">
        <v>0.2</v>
      </c>
      <c r="L121" s="8">
        <v>2026</v>
      </c>
      <c r="M121" s="15">
        <v>0.8</v>
      </c>
      <c r="N121" s="129"/>
      <c r="O121" s="129"/>
      <c r="P121" s="15"/>
      <c r="Q121" s="40"/>
    </row>
    <row r="146" spans="14:14" x14ac:dyDescent="0.3">
      <c r="N146" s="130">
        <v>59</v>
      </c>
    </row>
  </sheetData>
  <autoFilter ref="A1:Q121">
    <filterColumn colId="11">
      <filters>
        <filter val="2024"/>
      </filters>
    </filterColumn>
  </autoFilter>
  <sortState ref="A2:S26">
    <sortCondition ref="C2:C26"/>
    <sortCondition ref="D2:D26"/>
    <sortCondition ref="L2:L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3"/>
  <sheetViews>
    <sheetView zoomScale="85" zoomScaleNormal="85" workbookViewId="0">
      <selection activeCell="A28" sqref="A3:A28"/>
    </sheetView>
  </sheetViews>
  <sheetFormatPr defaultColWidth="13.5" defaultRowHeight="13.2" x14ac:dyDescent="0.25"/>
  <cols>
    <col min="1" max="1" width="18.875" style="64" customWidth="1"/>
    <col min="2" max="2" width="20.875" style="64" customWidth="1"/>
    <col min="3" max="3" width="17.875" style="41" customWidth="1"/>
    <col min="4" max="4" width="48.5" style="41" customWidth="1"/>
    <col min="5" max="5" width="44.375" style="41" customWidth="1"/>
    <col min="6" max="6" width="46.375" style="41" customWidth="1"/>
    <col min="7" max="7" width="19" style="41" customWidth="1"/>
    <col min="8" max="8" width="18.625" style="41" customWidth="1"/>
    <col min="9" max="20" width="18.625" style="41" hidden="1" customWidth="1"/>
    <col min="21" max="21" width="21" style="41" customWidth="1"/>
    <col min="22" max="16384" width="13.5" style="41"/>
  </cols>
  <sheetData>
    <row r="1" spans="1:21" ht="32.25" customHeight="1" x14ac:dyDescent="0.25">
      <c r="A1" s="179" t="s">
        <v>141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</row>
    <row r="2" spans="1:21" ht="26.4" x14ac:dyDescent="0.25">
      <c r="A2" s="42" t="s">
        <v>32</v>
      </c>
      <c r="B2" s="43" t="s">
        <v>33</v>
      </c>
      <c r="C2" s="44" t="s">
        <v>34</v>
      </c>
      <c r="D2" s="44" t="s">
        <v>35</v>
      </c>
      <c r="E2" s="44" t="s">
        <v>36</v>
      </c>
      <c r="F2" s="44" t="s">
        <v>37</v>
      </c>
      <c r="G2" s="44" t="s">
        <v>38</v>
      </c>
      <c r="H2" s="45" t="s">
        <v>39</v>
      </c>
      <c r="I2" s="45" t="s">
        <v>40</v>
      </c>
      <c r="J2" s="46" t="s">
        <v>142</v>
      </c>
      <c r="K2" s="46" t="s">
        <v>143</v>
      </c>
      <c r="L2" s="47" t="s">
        <v>144</v>
      </c>
      <c r="M2" s="46" t="s">
        <v>145</v>
      </c>
      <c r="N2" s="46" t="s">
        <v>146</v>
      </c>
      <c r="O2" s="46" t="s">
        <v>147</v>
      </c>
      <c r="P2" s="46" t="s">
        <v>148</v>
      </c>
      <c r="Q2" s="46" t="s">
        <v>149</v>
      </c>
      <c r="R2" s="46" t="s">
        <v>150</v>
      </c>
      <c r="S2" s="46" t="s">
        <v>151</v>
      </c>
      <c r="T2" s="46" t="s">
        <v>152</v>
      </c>
      <c r="U2" s="43" t="s">
        <v>153</v>
      </c>
    </row>
    <row r="3" spans="1:21" ht="52.8" x14ac:dyDescent="0.25">
      <c r="A3" s="48" t="s">
        <v>154</v>
      </c>
      <c r="B3" s="48" t="s">
        <v>155</v>
      </c>
      <c r="C3" s="49" t="s">
        <v>156</v>
      </c>
      <c r="D3" s="93" t="s">
        <v>92</v>
      </c>
      <c r="E3" s="51" t="s">
        <v>93</v>
      </c>
      <c r="F3" s="51" t="s">
        <v>157</v>
      </c>
      <c r="G3" s="50" t="s">
        <v>53</v>
      </c>
      <c r="H3" s="50" t="s">
        <v>91</v>
      </c>
      <c r="I3" s="50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</row>
    <row r="4" spans="1:21" ht="39.6" x14ac:dyDescent="0.25">
      <c r="A4" s="48" t="s">
        <v>154</v>
      </c>
      <c r="B4" s="48" t="s">
        <v>155</v>
      </c>
      <c r="C4" s="54" t="s">
        <v>158</v>
      </c>
      <c r="D4" s="95" t="s">
        <v>118</v>
      </c>
      <c r="E4" s="55" t="s">
        <v>159</v>
      </c>
      <c r="F4" s="55" t="s">
        <v>160</v>
      </c>
      <c r="G4" s="52" t="s">
        <v>53</v>
      </c>
      <c r="H4" s="52" t="s">
        <v>121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</row>
    <row r="5" spans="1:21" ht="66" x14ac:dyDescent="0.25">
      <c r="A5" s="48" t="s">
        <v>154</v>
      </c>
      <c r="B5" s="48" t="s">
        <v>155</v>
      </c>
      <c r="C5" s="54" t="s">
        <v>156</v>
      </c>
      <c r="D5" s="94" t="s">
        <v>88</v>
      </c>
      <c r="E5" s="55" t="s">
        <v>89</v>
      </c>
      <c r="F5" s="55" t="s">
        <v>161</v>
      </c>
      <c r="G5" s="52" t="s">
        <v>53</v>
      </c>
      <c r="H5" s="52" t="s">
        <v>91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</row>
    <row r="6" spans="1:21" ht="66" x14ac:dyDescent="0.25">
      <c r="A6" s="56" t="s">
        <v>162</v>
      </c>
      <c r="B6" s="48" t="s">
        <v>155</v>
      </c>
      <c r="C6" s="54" t="s">
        <v>158</v>
      </c>
      <c r="D6" s="94" t="s">
        <v>105</v>
      </c>
      <c r="E6" s="57" t="s">
        <v>106</v>
      </c>
      <c r="F6" s="55" t="s">
        <v>163</v>
      </c>
      <c r="G6" s="55" t="s">
        <v>71</v>
      </c>
      <c r="H6" s="55" t="s">
        <v>84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61" t="s">
        <v>164</v>
      </c>
    </row>
    <row r="7" spans="1:21" ht="39.6" x14ac:dyDescent="0.25">
      <c r="A7" s="56" t="s">
        <v>162</v>
      </c>
      <c r="B7" s="48" t="s">
        <v>155</v>
      </c>
      <c r="C7" s="54" t="s">
        <v>158</v>
      </c>
      <c r="D7" s="94" t="s">
        <v>112</v>
      </c>
      <c r="E7" s="57" t="s">
        <v>113</v>
      </c>
      <c r="F7" s="55" t="s">
        <v>114</v>
      </c>
      <c r="G7" s="55" t="s">
        <v>71</v>
      </c>
      <c r="H7" s="55" t="s">
        <v>84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61" t="s">
        <v>164</v>
      </c>
    </row>
    <row r="8" spans="1:21" ht="52.8" x14ac:dyDescent="0.25">
      <c r="A8" s="56" t="s">
        <v>162</v>
      </c>
      <c r="B8" s="48" t="s">
        <v>155</v>
      </c>
      <c r="C8" s="54" t="s">
        <v>156</v>
      </c>
      <c r="D8" s="86" t="s">
        <v>165</v>
      </c>
      <c r="E8" s="87" t="s">
        <v>96</v>
      </c>
      <c r="F8" s="86" t="s">
        <v>97</v>
      </c>
      <c r="G8" s="52" t="s">
        <v>53</v>
      </c>
      <c r="H8" s="86" t="s">
        <v>98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3"/>
    </row>
    <row r="9" spans="1:21" ht="52.8" x14ac:dyDescent="0.25">
      <c r="A9" s="56" t="s">
        <v>162</v>
      </c>
      <c r="B9" s="48" t="s">
        <v>155</v>
      </c>
      <c r="C9" s="54" t="s">
        <v>156</v>
      </c>
      <c r="D9" s="86" t="s">
        <v>166</v>
      </c>
      <c r="E9" s="87" t="s">
        <v>100</v>
      </c>
      <c r="F9" s="86" t="s">
        <v>101</v>
      </c>
      <c r="G9" s="52" t="s">
        <v>53</v>
      </c>
      <c r="H9" s="86" t="s">
        <v>54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3"/>
    </row>
    <row r="10" spans="1:21" ht="39.6" x14ac:dyDescent="0.25">
      <c r="A10" s="48" t="s">
        <v>167</v>
      </c>
      <c r="B10" s="48" t="s">
        <v>155</v>
      </c>
      <c r="C10" s="54" t="s">
        <v>168</v>
      </c>
      <c r="D10" s="52" t="s">
        <v>68</v>
      </c>
      <c r="E10" s="55" t="s">
        <v>169</v>
      </c>
      <c r="F10" s="55" t="s">
        <v>170</v>
      </c>
      <c r="G10" s="52" t="s">
        <v>71</v>
      </c>
      <c r="H10" s="55" t="s">
        <v>72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8" t="s">
        <v>171</v>
      </c>
    </row>
    <row r="11" spans="1:21" ht="39.6" x14ac:dyDescent="0.25">
      <c r="A11" s="48" t="s">
        <v>172</v>
      </c>
      <c r="B11" s="48" t="s">
        <v>155</v>
      </c>
      <c r="C11" s="54" t="s">
        <v>158</v>
      </c>
      <c r="D11" s="94" t="s">
        <v>173</v>
      </c>
      <c r="E11" s="55" t="s">
        <v>135</v>
      </c>
      <c r="F11" s="55" t="s">
        <v>136</v>
      </c>
      <c r="G11" s="52" t="s">
        <v>71</v>
      </c>
      <c r="H11" s="55" t="s">
        <v>60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3"/>
    </row>
    <row r="12" spans="1:21" ht="52.8" x14ac:dyDescent="0.25">
      <c r="A12" s="48" t="s">
        <v>154</v>
      </c>
      <c r="B12" s="48" t="s">
        <v>155</v>
      </c>
      <c r="C12" s="54" t="s">
        <v>168</v>
      </c>
      <c r="D12" s="55" t="s">
        <v>85</v>
      </c>
      <c r="E12" s="55" t="s">
        <v>174</v>
      </c>
      <c r="F12" s="55" t="s">
        <v>87</v>
      </c>
      <c r="G12" s="52" t="s">
        <v>71</v>
      </c>
      <c r="H12" s="55" t="s">
        <v>77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3"/>
    </row>
    <row r="13" spans="1:21" ht="52.8" x14ac:dyDescent="0.25">
      <c r="A13" s="48" t="s">
        <v>172</v>
      </c>
      <c r="B13" s="48" t="s">
        <v>155</v>
      </c>
      <c r="C13" s="48" t="s">
        <v>175</v>
      </c>
      <c r="D13" s="57" t="s">
        <v>56</v>
      </c>
      <c r="E13" s="57" t="s">
        <v>57</v>
      </c>
      <c r="F13" s="55" t="s">
        <v>58</v>
      </c>
      <c r="G13" s="52" t="s">
        <v>59</v>
      </c>
      <c r="H13" s="55" t="s">
        <v>60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8" t="s">
        <v>171</v>
      </c>
    </row>
    <row r="14" spans="1:21" ht="66" x14ac:dyDescent="0.25">
      <c r="A14" s="48" t="s">
        <v>167</v>
      </c>
      <c r="B14" s="48" t="s">
        <v>155</v>
      </c>
      <c r="C14" s="54" t="s">
        <v>158</v>
      </c>
      <c r="D14" s="101" t="s">
        <v>131</v>
      </c>
      <c r="E14" s="57" t="s">
        <v>132</v>
      </c>
      <c r="F14" s="55" t="s">
        <v>133</v>
      </c>
      <c r="G14" s="52" t="s">
        <v>59</v>
      </c>
      <c r="H14" s="55" t="s">
        <v>77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8" t="s">
        <v>171</v>
      </c>
    </row>
    <row r="15" spans="1:21" ht="39.6" x14ac:dyDescent="0.25">
      <c r="A15" s="48" t="s">
        <v>154</v>
      </c>
      <c r="B15" s="48" t="s">
        <v>176</v>
      </c>
      <c r="C15" s="77" t="s">
        <v>158</v>
      </c>
      <c r="D15" s="94" t="s">
        <v>108</v>
      </c>
      <c r="E15" s="55" t="s">
        <v>109</v>
      </c>
      <c r="F15" s="55" t="s">
        <v>177</v>
      </c>
      <c r="G15" s="52" t="s">
        <v>53</v>
      </c>
      <c r="H15" s="59" t="s">
        <v>111</v>
      </c>
      <c r="I15" s="59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3"/>
    </row>
    <row r="16" spans="1:21" ht="39.6" x14ac:dyDescent="0.25">
      <c r="A16" s="48" t="s">
        <v>154</v>
      </c>
      <c r="B16" s="48" t="s">
        <v>176</v>
      </c>
      <c r="C16" s="77" t="s">
        <v>158</v>
      </c>
      <c r="D16" s="94" t="s">
        <v>102</v>
      </c>
      <c r="E16" s="55" t="s">
        <v>103</v>
      </c>
      <c r="F16" s="55" t="s">
        <v>104</v>
      </c>
      <c r="G16" s="52" t="s">
        <v>71</v>
      </c>
      <c r="H16" s="59" t="s">
        <v>77</v>
      </c>
      <c r="I16" s="59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3"/>
    </row>
    <row r="17" spans="1:21" ht="39.6" x14ac:dyDescent="0.25">
      <c r="A17" s="48" t="s">
        <v>162</v>
      </c>
      <c r="B17" s="48" t="s">
        <v>176</v>
      </c>
      <c r="C17" s="77" t="s">
        <v>168</v>
      </c>
      <c r="D17" s="55" t="s">
        <v>74</v>
      </c>
      <c r="E17" s="55" t="s">
        <v>139</v>
      </c>
      <c r="F17" s="55" t="s">
        <v>178</v>
      </c>
      <c r="G17" s="52" t="s">
        <v>53</v>
      </c>
      <c r="H17" s="59" t="s">
        <v>77</v>
      </c>
      <c r="I17" s="59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60"/>
    </row>
    <row r="18" spans="1:21" ht="52.8" x14ac:dyDescent="0.25">
      <c r="A18" s="48" t="s">
        <v>162</v>
      </c>
      <c r="B18" s="48" t="s">
        <v>176</v>
      </c>
      <c r="C18" s="77" t="s">
        <v>168</v>
      </c>
      <c r="D18" s="55" t="s">
        <v>81</v>
      </c>
      <c r="E18" s="55" t="s">
        <v>140</v>
      </c>
      <c r="F18" s="55" t="s">
        <v>83</v>
      </c>
      <c r="G18" s="52" t="s">
        <v>53</v>
      </c>
      <c r="H18" s="55" t="s">
        <v>84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61" t="s">
        <v>164</v>
      </c>
    </row>
    <row r="19" spans="1:21" ht="39.6" x14ac:dyDescent="0.25">
      <c r="A19" s="48" t="s">
        <v>154</v>
      </c>
      <c r="B19" s="48" t="s">
        <v>176</v>
      </c>
      <c r="C19" s="77" t="s">
        <v>168</v>
      </c>
      <c r="D19" s="55" t="s">
        <v>78</v>
      </c>
      <c r="E19" s="55" t="s">
        <v>79</v>
      </c>
      <c r="F19" s="55" t="s">
        <v>179</v>
      </c>
      <c r="G19" s="52" t="s">
        <v>53</v>
      </c>
      <c r="H19" s="59" t="s">
        <v>77</v>
      </c>
      <c r="I19" s="59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60"/>
    </row>
    <row r="20" spans="1:21" ht="52.8" x14ac:dyDescent="0.25">
      <c r="A20" s="48" t="s">
        <v>154</v>
      </c>
      <c r="B20" s="48" t="s">
        <v>176</v>
      </c>
      <c r="C20" s="77" t="s">
        <v>158</v>
      </c>
      <c r="D20" s="94" t="s">
        <v>125</v>
      </c>
      <c r="E20" s="55" t="s">
        <v>126</v>
      </c>
      <c r="F20" s="55" t="s">
        <v>127</v>
      </c>
      <c r="G20" s="52" t="s">
        <v>53</v>
      </c>
      <c r="H20" s="55" t="s">
        <v>84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60"/>
    </row>
    <row r="21" spans="1:21" ht="52.8" x14ac:dyDescent="0.25">
      <c r="A21" s="48" t="s">
        <v>154</v>
      </c>
      <c r="B21" s="48" t="s">
        <v>180</v>
      </c>
      <c r="C21" s="48" t="s">
        <v>158</v>
      </c>
      <c r="D21" s="94" t="s">
        <v>122</v>
      </c>
      <c r="E21" s="101" t="s">
        <v>123</v>
      </c>
      <c r="F21" s="180" t="s">
        <v>124</v>
      </c>
      <c r="G21" s="95" t="s">
        <v>59</v>
      </c>
      <c r="H21" s="182" t="s">
        <v>84</v>
      </c>
      <c r="I21" s="56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53"/>
    </row>
    <row r="22" spans="1:21" ht="52.8" x14ac:dyDescent="0.25">
      <c r="A22" s="56"/>
      <c r="B22" s="48"/>
      <c r="C22" s="38" t="s">
        <v>181</v>
      </c>
      <c r="D22" s="80" t="s">
        <v>182</v>
      </c>
      <c r="E22" s="57" t="s">
        <v>183</v>
      </c>
      <c r="F22" s="181"/>
      <c r="G22" s="52" t="s">
        <v>59</v>
      </c>
      <c r="H22" s="183"/>
      <c r="I22" s="6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53"/>
    </row>
    <row r="23" spans="1:21" ht="39.6" x14ac:dyDescent="0.25">
      <c r="A23" s="56"/>
      <c r="B23" s="48"/>
      <c r="C23" s="38" t="s">
        <v>181</v>
      </c>
      <c r="D23" s="80" t="s">
        <v>182</v>
      </c>
      <c r="E23" s="57" t="s">
        <v>184</v>
      </c>
      <c r="F23" s="181"/>
      <c r="G23" s="52" t="s">
        <v>59</v>
      </c>
      <c r="H23" s="184"/>
      <c r="I23" s="63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53"/>
    </row>
    <row r="24" spans="1:21" ht="52.8" x14ac:dyDescent="0.25">
      <c r="A24" s="48" t="s">
        <v>154</v>
      </c>
      <c r="B24" s="48" t="s">
        <v>180</v>
      </c>
      <c r="C24" s="54" t="s">
        <v>158</v>
      </c>
      <c r="D24" s="94" t="s">
        <v>128</v>
      </c>
      <c r="E24" s="94" t="s">
        <v>129</v>
      </c>
      <c r="F24" s="94" t="s">
        <v>130</v>
      </c>
      <c r="G24" s="95" t="s">
        <v>53</v>
      </c>
      <c r="H24" s="94" t="s">
        <v>84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3"/>
    </row>
    <row r="25" spans="1:21" ht="39.6" x14ac:dyDescent="0.25">
      <c r="A25" s="48" t="s">
        <v>154</v>
      </c>
      <c r="B25" s="48" t="s">
        <v>180</v>
      </c>
      <c r="C25" s="48" t="s">
        <v>175</v>
      </c>
      <c r="D25" s="55" t="s">
        <v>61</v>
      </c>
      <c r="E25" s="55" t="s">
        <v>137</v>
      </c>
      <c r="F25" s="55" t="s">
        <v>63</v>
      </c>
      <c r="G25" s="52" t="s">
        <v>53</v>
      </c>
      <c r="H25" s="55" t="s">
        <v>64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3"/>
    </row>
    <row r="26" spans="1:21" ht="39.6" x14ac:dyDescent="0.25">
      <c r="A26" s="48" t="s">
        <v>154</v>
      </c>
      <c r="B26" s="48" t="s">
        <v>180</v>
      </c>
      <c r="C26" s="54" t="s">
        <v>158</v>
      </c>
      <c r="D26" s="94" t="s">
        <v>115</v>
      </c>
      <c r="E26" s="55" t="s">
        <v>116</v>
      </c>
      <c r="F26" s="55" t="s">
        <v>117</v>
      </c>
      <c r="G26" s="52" t="s">
        <v>53</v>
      </c>
      <c r="H26" s="59" t="s">
        <v>77</v>
      </c>
      <c r="I26" s="59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8" t="s">
        <v>164</v>
      </c>
    </row>
    <row r="27" spans="1:21" ht="52.8" x14ac:dyDescent="0.25">
      <c r="A27" s="48">
        <v>2</v>
      </c>
      <c r="B27" s="48" t="s">
        <v>180</v>
      </c>
      <c r="C27" s="48" t="s">
        <v>175</v>
      </c>
      <c r="D27" s="55" t="s">
        <v>65</v>
      </c>
      <c r="E27" s="55" t="s">
        <v>66</v>
      </c>
      <c r="F27" s="55" t="s">
        <v>67</v>
      </c>
      <c r="G27" s="52" t="s">
        <v>138</v>
      </c>
      <c r="H27" s="55" t="s">
        <v>64</v>
      </c>
      <c r="I27" s="59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3"/>
    </row>
    <row r="28" spans="1:21" ht="39.6" x14ac:dyDescent="0.25">
      <c r="A28" s="48" t="s">
        <v>154</v>
      </c>
      <c r="B28" s="48" t="s">
        <v>180</v>
      </c>
      <c r="C28" s="48" t="s">
        <v>175</v>
      </c>
      <c r="D28" s="87" t="s">
        <v>50</v>
      </c>
      <c r="E28" s="87" t="s">
        <v>51</v>
      </c>
      <c r="F28" s="55" t="s">
        <v>52</v>
      </c>
      <c r="G28" s="52" t="s">
        <v>53</v>
      </c>
      <c r="H28" s="59" t="s">
        <v>54</v>
      </c>
      <c r="I28" s="59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8" t="s">
        <v>164</v>
      </c>
    </row>
    <row r="29" spans="1:21" x14ac:dyDescent="0.25">
      <c r="C29" s="65"/>
      <c r="E29" s="66"/>
    </row>
    <row r="30" spans="1:21" x14ac:dyDescent="0.25">
      <c r="C30" s="65"/>
      <c r="E30" s="66"/>
    </row>
    <row r="31" spans="1:21" x14ac:dyDescent="0.25">
      <c r="C31" s="65"/>
      <c r="E31" s="66"/>
    </row>
    <row r="32" spans="1:21" x14ac:dyDescent="0.25">
      <c r="C32" s="65"/>
      <c r="E32" s="66"/>
    </row>
    <row r="34" spans="1:21" x14ac:dyDescent="0.25">
      <c r="B34" s="81" t="s">
        <v>185</v>
      </c>
    </row>
    <row r="35" spans="1:21" ht="39.6" x14ac:dyDescent="0.25">
      <c r="A35" s="48" t="s">
        <v>154</v>
      </c>
      <c r="B35" s="79" t="s">
        <v>176</v>
      </c>
      <c r="C35" s="75" t="s">
        <v>186</v>
      </c>
      <c r="D35" s="52" t="s">
        <v>187</v>
      </c>
      <c r="E35" s="55" t="s">
        <v>188</v>
      </c>
      <c r="F35" s="55" t="s">
        <v>189</v>
      </c>
      <c r="G35" s="52" t="s">
        <v>53</v>
      </c>
      <c r="H35" s="55" t="s">
        <v>98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61" t="s">
        <v>164</v>
      </c>
    </row>
    <row r="36" spans="1:21" ht="39.6" x14ac:dyDescent="0.25">
      <c r="A36" s="48"/>
      <c r="B36" s="48"/>
      <c r="C36" s="75" t="s">
        <v>186</v>
      </c>
      <c r="D36" s="55" t="s">
        <v>190</v>
      </c>
      <c r="E36" s="55" t="s">
        <v>191</v>
      </c>
      <c r="F36" s="55" t="s">
        <v>192</v>
      </c>
      <c r="G36" s="52" t="s">
        <v>71</v>
      </c>
      <c r="H36" s="55" t="s">
        <v>193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3"/>
    </row>
    <row r="37" spans="1:21" ht="39.6" x14ac:dyDescent="0.25">
      <c r="A37" s="48"/>
      <c r="B37" s="48"/>
      <c r="C37" s="75" t="s">
        <v>186</v>
      </c>
      <c r="D37" s="55" t="s">
        <v>194</v>
      </c>
      <c r="E37" s="55" t="s">
        <v>195</v>
      </c>
      <c r="F37" s="55" t="s">
        <v>196</v>
      </c>
      <c r="G37" s="52" t="s">
        <v>71</v>
      </c>
      <c r="H37" s="55" t="s">
        <v>193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3"/>
    </row>
    <row r="43" spans="1:21" x14ac:dyDescent="0.25">
      <c r="E43" s="82"/>
    </row>
  </sheetData>
  <autoFilter ref="A2:U28"/>
  <mergeCells count="3">
    <mergeCell ref="A1:U1"/>
    <mergeCell ref="F21:F23"/>
    <mergeCell ref="H21:H23"/>
  </mergeCells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B25" sqref="B25:C25"/>
    </sheetView>
  </sheetViews>
  <sheetFormatPr defaultColWidth="12" defaultRowHeight="13.8" x14ac:dyDescent="0.3"/>
  <cols>
    <col min="1" max="1" width="16" customWidth="1"/>
    <col min="2" max="2" width="97" customWidth="1"/>
    <col min="3" max="3" width="26.375" customWidth="1"/>
  </cols>
  <sheetData>
    <row r="1" spans="1:6" x14ac:dyDescent="0.3">
      <c r="A1" s="16"/>
      <c r="B1" s="16"/>
      <c r="C1" s="17" t="s">
        <v>197</v>
      </c>
      <c r="D1" s="18" t="s">
        <v>55</v>
      </c>
      <c r="E1" s="17" t="s">
        <v>73</v>
      </c>
      <c r="F1" s="17" t="s">
        <v>49</v>
      </c>
    </row>
    <row r="2" spans="1:6" ht="34.200000000000003" x14ac:dyDescent="0.3">
      <c r="A2" s="17">
        <v>1</v>
      </c>
      <c r="B2" s="19" t="s">
        <v>18</v>
      </c>
      <c r="C2" s="20">
        <v>0.4</v>
      </c>
      <c r="D2" s="20">
        <v>0.25</v>
      </c>
      <c r="E2" s="20">
        <v>0.15</v>
      </c>
      <c r="F2" s="21"/>
    </row>
    <row r="3" spans="1:6" ht="34.200000000000003" x14ac:dyDescent="0.3">
      <c r="A3" s="17">
        <v>2</v>
      </c>
      <c r="B3" s="22" t="s">
        <v>20</v>
      </c>
      <c r="C3" s="20">
        <v>0.2</v>
      </c>
      <c r="D3" s="20">
        <v>0.1</v>
      </c>
      <c r="E3" s="20">
        <v>0.05</v>
      </c>
      <c r="F3" s="20">
        <v>0.05</v>
      </c>
    </row>
    <row r="4" spans="1:6" ht="22.8" x14ac:dyDescent="0.3">
      <c r="A4" s="17">
        <v>3</v>
      </c>
      <c r="B4" s="22" t="s">
        <v>23</v>
      </c>
      <c r="C4" s="20">
        <v>0.2</v>
      </c>
      <c r="D4" s="20">
        <v>0.2</v>
      </c>
      <c r="E4" s="21"/>
      <c r="F4" s="21"/>
    </row>
    <row r="5" spans="1:6" ht="45.6" x14ac:dyDescent="0.3">
      <c r="A5" s="17">
        <v>4</v>
      </c>
      <c r="B5" s="22" t="s">
        <v>26</v>
      </c>
      <c r="C5" s="20">
        <v>0.2</v>
      </c>
      <c r="D5" s="20">
        <v>0.2</v>
      </c>
      <c r="E5" s="21"/>
      <c r="F5" s="21"/>
    </row>
    <row r="7" spans="1:6" x14ac:dyDescent="0.3">
      <c r="A7" s="83" t="s">
        <v>34</v>
      </c>
      <c r="B7" s="83" t="s">
        <v>198</v>
      </c>
    </row>
    <row r="8" spans="1:6" ht="57" x14ac:dyDescent="0.3">
      <c r="A8" s="70" t="s">
        <v>158</v>
      </c>
      <c r="B8" s="85" t="s">
        <v>199</v>
      </c>
    </row>
    <row r="9" spans="1:6" ht="45.6" x14ac:dyDescent="0.3">
      <c r="A9" s="70" t="s">
        <v>200</v>
      </c>
      <c r="B9" s="85" t="s">
        <v>201</v>
      </c>
    </row>
    <row r="10" spans="1:6" ht="68.400000000000006" x14ac:dyDescent="0.3">
      <c r="A10" s="73" t="s">
        <v>175</v>
      </c>
      <c r="B10" s="85" t="s">
        <v>202</v>
      </c>
    </row>
    <row r="11" spans="1:6" ht="69.599999999999994" x14ac:dyDescent="0.3">
      <c r="A11" s="70" t="s">
        <v>203</v>
      </c>
      <c r="B11" s="84" t="s">
        <v>204</v>
      </c>
    </row>
    <row r="13" spans="1:6" ht="36" x14ac:dyDescent="0.3">
      <c r="A13" s="67" t="s">
        <v>205</v>
      </c>
      <c r="B13" s="68" t="s">
        <v>206</v>
      </c>
      <c r="C13" s="68" t="s">
        <v>34</v>
      </c>
      <c r="D13" s="67" t="s">
        <v>207</v>
      </c>
    </row>
    <row r="14" spans="1:6" x14ac:dyDescent="0.3">
      <c r="A14" s="190" t="s">
        <v>208</v>
      </c>
      <c r="B14" s="69" t="s">
        <v>155</v>
      </c>
      <c r="C14" s="70" t="s">
        <v>158</v>
      </c>
      <c r="D14" s="76">
        <v>2</v>
      </c>
    </row>
    <row r="15" spans="1:6" x14ac:dyDescent="0.3">
      <c r="A15" s="190"/>
      <c r="B15" s="69" t="s">
        <v>155</v>
      </c>
      <c r="C15" s="88" t="s">
        <v>203</v>
      </c>
      <c r="D15" s="89">
        <v>2</v>
      </c>
    </row>
    <row r="16" spans="1:6" x14ac:dyDescent="0.3">
      <c r="A16" s="191"/>
      <c r="B16" s="69" t="s">
        <v>176</v>
      </c>
      <c r="C16" s="70" t="s">
        <v>200</v>
      </c>
      <c r="D16" s="76">
        <v>2</v>
      </c>
    </row>
    <row r="17" spans="1:4" x14ac:dyDescent="0.3">
      <c r="A17" s="191"/>
      <c r="B17" s="192" t="s">
        <v>209</v>
      </c>
      <c r="C17" s="193"/>
      <c r="D17" s="72">
        <f>SUM(D14:D16)</f>
        <v>6</v>
      </c>
    </row>
    <row r="18" spans="1:4" x14ac:dyDescent="0.3">
      <c r="A18" s="190" t="s">
        <v>210</v>
      </c>
      <c r="B18" s="188" t="s">
        <v>155</v>
      </c>
      <c r="C18" s="70" t="s">
        <v>158</v>
      </c>
      <c r="D18" s="76">
        <v>1</v>
      </c>
    </row>
    <row r="19" spans="1:4" x14ac:dyDescent="0.3">
      <c r="A19" s="190"/>
      <c r="B19" s="194"/>
      <c r="C19" s="71" t="s">
        <v>203</v>
      </c>
      <c r="D19" s="76">
        <v>2</v>
      </c>
    </row>
    <row r="20" spans="1:4" x14ac:dyDescent="0.3">
      <c r="A20" s="190"/>
      <c r="B20" s="189"/>
      <c r="C20" s="71" t="s">
        <v>168</v>
      </c>
      <c r="D20" s="76">
        <v>1</v>
      </c>
    </row>
    <row r="21" spans="1:4" x14ac:dyDescent="0.3">
      <c r="A21" s="190"/>
      <c r="B21" s="188" t="s">
        <v>176</v>
      </c>
      <c r="C21" s="70" t="s">
        <v>158</v>
      </c>
      <c r="D21" s="76">
        <v>4</v>
      </c>
    </row>
    <row r="22" spans="1:4" x14ac:dyDescent="0.3">
      <c r="A22" s="190"/>
      <c r="B22" s="189"/>
      <c r="C22" s="71" t="s">
        <v>168</v>
      </c>
      <c r="D22" s="76">
        <v>1</v>
      </c>
    </row>
    <row r="23" spans="1:4" x14ac:dyDescent="0.3">
      <c r="A23" s="190"/>
      <c r="B23" s="195" t="s">
        <v>180</v>
      </c>
      <c r="C23" s="70" t="s">
        <v>158</v>
      </c>
      <c r="D23" s="76">
        <v>3</v>
      </c>
    </row>
    <row r="24" spans="1:4" ht="31.5" customHeight="1" x14ac:dyDescent="0.3">
      <c r="A24" s="190"/>
      <c r="B24" s="195"/>
      <c r="C24" s="73" t="s">
        <v>175</v>
      </c>
      <c r="D24" s="78">
        <v>3</v>
      </c>
    </row>
    <row r="25" spans="1:4" x14ac:dyDescent="0.3">
      <c r="A25" s="191"/>
      <c r="B25" s="192" t="s">
        <v>209</v>
      </c>
      <c r="C25" s="193"/>
      <c r="D25" s="72">
        <f>SUM(D18:D24)</f>
        <v>15</v>
      </c>
    </row>
    <row r="26" spans="1:4" x14ac:dyDescent="0.3">
      <c r="A26" s="196" t="s">
        <v>211</v>
      </c>
      <c r="B26" s="188" t="s">
        <v>155</v>
      </c>
      <c r="C26" s="70" t="s">
        <v>158</v>
      </c>
      <c r="D26" s="76">
        <v>1</v>
      </c>
    </row>
    <row r="27" spans="1:4" ht="22.8" x14ac:dyDescent="0.3">
      <c r="A27" s="196"/>
      <c r="B27" s="189"/>
      <c r="C27" s="73" t="s">
        <v>175</v>
      </c>
      <c r="D27" s="78">
        <v>1</v>
      </c>
    </row>
    <row r="28" spans="1:4" x14ac:dyDescent="0.3">
      <c r="A28" s="196"/>
      <c r="B28" s="197" t="s">
        <v>209</v>
      </c>
      <c r="C28" s="197"/>
      <c r="D28" s="72">
        <f>SUM(D26:D27)</f>
        <v>2</v>
      </c>
    </row>
    <row r="29" spans="1:4" x14ac:dyDescent="0.3">
      <c r="A29" s="196" t="s">
        <v>212</v>
      </c>
      <c r="B29" s="188" t="s">
        <v>155</v>
      </c>
      <c r="C29" s="70" t="s">
        <v>158</v>
      </c>
      <c r="D29" s="76">
        <v>1</v>
      </c>
    </row>
    <row r="30" spans="1:4" x14ac:dyDescent="0.3">
      <c r="A30" s="196"/>
      <c r="B30" s="189"/>
      <c r="C30" s="71" t="s">
        <v>168</v>
      </c>
      <c r="D30" s="76">
        <v>1</v>
      </c>
    </row>
    <row r="31" spans="1:4" x14ac:dyDescent="0.3">
      <c r="A31" s="196"/>
      <c r="B31" s="197" t="s">
        <v>209</v>
      </c>
      <c r="C31" s="197"/>
      <c r="D31" s="72">
        <f>+D29+D30</f>
        <v>2</v>
      </c>
    </row>
    <row r="32" spans="1:4" x14ac:dyDescent="0.3">
      <c r="A32" s="185" t="s">
        <v>213</v>
      </c>
      <c r="B32" s="186"/>
      <c r="C32" s="187"/>
      <c r="D32" s="74">
        <f>+D17+D25+D28+D31</f>
        <v>25</v>
      </c>
    </row>
  </sheetData>
  <mergeCells count="14">
    <mergeCell ref="A32:C32"/>
    <mergeCell ref="B29:B30"/>
    <mergeCell ref="A14:A17"/>
    <mergeCell ref="B17:C17"/>
    <mergeCell ref="A18:A25"/>
    <mergeCell ref="B18:B20"/>
    <mergeCell ref="B21:B22"/>
    <mergeCell ref="B23:B24"/>
    <mergeCell ref="B25:C25"/>
    <mergeCell ref="A26:A28"/>
    <mergeCell ref="B26:B27"/>
    <mergeCell ref="B28:C28"/>
    <mergeCell ref="A29:A31"/>
    <mergeCell ref="B31:C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34"/>
  <sheetViews>
    <sheetView topLeftCell="AL1" zoomScale="120" zoomScaleNormal="120" workbookViewId="0">
      <selection activeCell="AM3" sqref="AM3"/>
    </sheetView>
  </sheetViews>
  <sheetFormatPr defaultColWidth="12" defaultRowHeight="13.8" x14ac:dyDescent="0.3"/>
  <cols>
    <col min="1" max="1" width="63.125" customWidth="1"/>
    <col min="4" max="4" width="67.5" bestFit="1" customWidth="1"/>
    <col min="5" max="5" width="23" customWidth="1"/>
    <col min="6" max="6" width="16.625" customWidth="1"/>
    <col min="7" max="7" width="21.375" customWidth="1"/>
    <col min="8" max="8" width="16.625" customWidth="1"/>
    <col min="9" max="9" width="24.625" customWidth="1"/>
    <col min="10" max="10" width="11.875" customWidth="1"/>
    <col min="11" max="11" width="12.375" bestFit="1" customWidth="1"/>
    <col min="13" max="13" width="12.375" bestFit="1" customWidth="1"/>
    <col min="16" max="16" width="10.75" customWidth="1"/>
    <col min="17" max="17" width="16.625" customWidth="1"/>
    <col min="18" max="18" width="21.375" customWidth="1"/>
    <col min="19" max="19" width="16.625" customWidth="1"/>
    <col min="20" max="20" width="24.625" customWidth="1"/>
    <col min="26" max="26" width="44.625" bestFit="1" customWidth="1"/>
    <col min="27" max="27" width="11.75" customWidth="1"/>
    <col min="28" max="28" width="16.625" customWidth="1"/>
    <col min="29" max="29" width="21.375" customWidth="1"/>
    <col min="30" max="30" width="16.625" customWidth="1"/>
    <col min="31" max="31" width="24.625" customWidth="1"/>
    <col min="37" max="37" width="100.875" bestFit="1" customWidth="1"/>
    <col min="38" max="38" width="10.75" customWidth="1"/>
    <col min="39" max="39" width="13.125" customWidth="1"/>
    <col min="40" max="40" width="17.75" customWidth="1"/>
    <col min="41" max="41" width="13.125" customWidth="1"/>
    <col min="42" max="42" width="21" customWidth="1"/>
    <col min="50" max="50" width="10.75" customWidth="1"/>
    <col min="51" max="51" width="13.125" customWidth="1"/>
    <col min="52" max="52" width="17.75" customWidth="1"/>
    <col min="53" max="53" width="13.125" customWidth="1"/>
    <col min="54" max="54" width="13.625" customWidth="1"/>
    <col min="61" max="61" width="10.75" customWidth="1"/>
    <col min="62" max="62" width="13.125" customWidth="1"/>
    <col min="63" max="63" width="17.75" customWidth="1"/>
    <col min="64" max="64" width="13.125" customWidth="1"/>
    <col min="65" max="65" width="13.625" customWidth="1"/>
    <col min="72" max="72" width="10.75" customWidth="1"/>
    <col min="73" max="73" width="13.125" customWidth="1"/>
    <col min="74" max="74" width="17.75" customWidth="1"/>
    <col min="75" max="75" width="13.125" customWidth="1"/>
    <col min="76" max="76" width="13.625" customWidth="1"/>
    <col min="83" max="83" width="10.75" customWidth="1"/>
    <col min="84" max="84" width="13.125" customWidth="1"/>
    <col min="85" max="85" width="17.75" customWidth="1"/>
    <col min="86" max="86" width="13.125" customWidth="1"/>
    <col min="87" max="87" width="13.625" customWidth="1"/>
    <col min="96" max="96" width="61.625" customWidth="1"/>
    <col min="106" max="106" width="72.875" bestFit="1" customWidth="1"/>
    <col min="116" max="116" width="39.375" customWidth="1"/>
    <col min="126" max="126" width="40.625" customWidth="1"/>
  </cols>
  <sheetData>
    <row r="1" spans="1:129" x14ac:dyDescent="0.3">
      <c r="D1" s="13" t="s">
        <v>34</v>
      </c>
      <c r="E1" t="s">
        <v>27</v>
      </c>
      <c r="F1" s="2">
        <f>IF(M1&gt;0,+L1/M1,"")</f>
        <v>0.62732589048378518</v>
      </c>
      <c r="G1" s="25">
        <f>IF(M1&gt;0,1-F1,"")</f>
        <v>0.37267410951621482</v>
      </c>
      <c r="H1" s="25">
        <v>1</v>
      </c>
      <c r="I1" s="25"/>
      <c r="L1">
        <f>SUM(L4:L200)</f>
        <v>1.7878787878787879E-2</v>
      </c>
      <c r="M1">
        <f>SUM(M4:M200)</f>
        <v>2.8500000000000004E-2</v>
      </c>
      <c r="O1" s="13" t="s">
        <v>34</v>
      </c>
      <c r="P1" t="s">
        <v>16</v>
      </c>
      <c r="Q1" s="2">
        <f>IF(X1&gt;0,+W1/X1,"")</f>
        <v>0.60070339976553344</v>
      </c>
      <c r="R1" s="25">
        <f>IF(X1&gt;0,1-Q1,"")</f>
        <v>0.39929660023446656</v>
      </c>
      <c r="S1" s="25">
        <v>1</v>
      </c>
      <c r="T1" s="25"/>
      <c r="W1">
        <f>SUM(W4:W200)</f>
        <v>6.0070339976553352E-3</v>
      </c>
      <c r="X1">
        <f>SUM(X4:X200)</f>
        <v>1.0000000000000002E-2</v>
      </c>
      <c r="Z1" s="13" t="s">
        <v>34</v>
      </c>
      <c r="AA1" t="s">
        <v>31</v>
      </c>
      <c r="AB1" s="2">
        <f>IF(AI1&gt;0,+AH1/AI1,"")</f>
        <v>0.41077659685226936</v>
      </c>
      <c r="AC1" s="25">
        <f>IF(AI1&gt;0,1-AB1,"")</f>
        <v>0.58922340314773058</v>
      </c>
      <c r="AD1" s="25">
        <v>1</v>
      </c>
      <c r="AE1" s="25"/>
      <c r="AH1">
        <f>SUM(AH4:AH200)</f>
        <v>9.6737888558709448E-2</v>
      </c>
      <c r="AI1">
        <f>SUM(AI4:AI200)</f>
        <v>0.23550000000000004</v>
      </c>
      <c r="AK1" s="13" t="s">
        <v>34</v>
      </c>
      <c r="AL1" t="s">
        <v>24</v>
      </c>
      <c r="AM1" s="2">
        <f>IF(AT1&gt;0,+AS1/AT1,"")</f>
        <v>0.51188388625592407</v>
      </c>
      <c r="AN1" s="25">
        <f>IF(AT1&gt;0,1-AM1,"")</f>
        <v>0.48811611374407593</v>
      </c>
      <c r="AO1" s="25">
        <v>1</v>
      </c>
      <c r="AP1" s="25"/>
      <c r="AS1">
        <f>SUM(AS4:AS200)</f>
        <v>0.10800750000000001</v>
      </c>
      <c r="AT1">
        <f>SUM(AT4:AT200)</f>
        <v>0.21100000000000005</v>
      </c>
      <c r="AW1" s="13" t="s">
        <v>32</v>
      </c>
      <c r="AX1" s="24">
        <v>1</v>
      </c>
      <c r="AY1" s="2">
        <f>IF(BF1&gt;0,+BE1/BF1,"")</f>
        <v>0.45146229610049471</v>
      </c>
      <c r="AZ1" s="25">
        <f>IF(BF1&gt;0,1-AY1,"")</f>
        <v>0.54853770389950529</v>
      </c>
      <c r="BA1" s="25">
        <v>1</v>
      </c>
      <c r="BB1" s="25"/>
      <c r="BE1">
        <f>SUM(BE4:BE200)</f>
        <v>0.28780721376406537</v>
      </c>
      <c r="BF1">
        <f>SUM(BF4:BF200)</f>
        <v>0.63749999999999996</v>
      </c>
      <c r="BH1" s="13" t="s">
        <v>32</v>
      </c>
      <c r="BI1" s="24">
        <v>2</v>
      </c>
      <c r="BJ1" s="2">
        <f>IF(BQ1&gt;0,+BP1/BQ1,"")</f>
        <v>0.43763634146083347</v>
      </c>
      <c r="BK1" s="25">
        <f>IF(BQ1&gt;0,1-BJ1,"")</f>
        <v>0.56236365853916648</v>
      </c>
      <c r="BL1" s="25">
        <v>1</v>
      </c>
      <c r="BM1" s="25"/>
      <c r="BP1">
        <f>SUM(BP4:BP200)</f>
        <v>0.49781133841169795</v>
      </c>
      <c r="BQ1">
        <f>SUM(BQ4:BQ200)</f>
        <v>1.1374999999999997</v>
      </c>
      <c r="BS1" s="13" t="s">
        <v>32</v>
      </c>
      <c r="BT1" s="24">
        <v>3</v>
      </c>
      <c r="BU1" s="2">
        <f>IF(CB1&gt;0,+CA1/CB1,"")</f>
        <v>0.46874999999999994</v>
      </c>
      <c r="BV1" s="25">
        <f>IF(CB1&gt;0,1-BU1,"")</f>
        <v>0.53125</v>
      </c>
      <c r="BW1" s="25">
        <v>1</v>
      </c>
      <c r="BX1" s="25"/>
      <c r="CA1">
        <f>SUM(CA4:CA200)</f>
        <v>0.22500000000000001</v>
      </c>
      <c r="CB1">
        <f>SUM(CB4:CB200)</f>
        <v>0.48000000000000009</v>
      </c>
      <c r="CD1" s="13" t="s">
        <v>32</v>
      </c>
      <c r="CE1" s="24">
        <v>4</v>
      </c>
      <c r="CF1" s="2" t="str">
        <f>IF(CM1&gt;0,+CL1/CM1,"")</f>
        <v/>
      </c>
      <c r="CG1" s="25" t="str">
        <f>IF(CM1&gt;0,1-CF1,"")</f>
        <v/>
      </c>
      <c r="CH1" s="25">
        <v>1</v>
      </c>
      <c r="CI1" s="25"/>
      <c r="CL1">
        <f>SUM(CL4:CL200)</f>
        <v>0</v>
      </c>
      <c r="CM1">
        <f>SUM(CM4:CM200)</f>
        <v>0</v>
      </c>
    </row>
    <row r="3" spans="1:129" x14ac:dyDescent="0.3">
      <c r="A3" s="13" t="s">
        <v>229</v>
      </c>
      <c r="D3" s="13" t="s">
        <v>35</v>
      </c>
      <c r="E3" s="13" t="s">
        <v>43</v>
      </c>
      <c r="F3" t="s">
        <v>214</v>
      </c>
      <c r="G3" t="s">
        <v>215</v>
      </c>
      <c r="H3" t="s">
        <v>216</v>
      </c>
      <c r="I3" t="s">
        <v>217</v>
      </c>
      <c r="J3" t="s">
        <v>218</v>
      </c>
      <c r="K3" t="s">
        <v>43</v>
      </c>
      <c r="L3" t="s">
        <v>219</v>
      </c>
      <c r="M3" t="s">
        <v>220</v>
      </c>
      <c r="O3" s="13" t="s">
        <v>35</v>
      </c>
      <c r="P3" s="13" t="s">
        <v>43</v>
      </c>
      <c r="Q3" t="s">
        <v>214</v>
      </c>
      <c r="R3" t="s">
        <v>215</v>
      </c>
      <c r="S3" t="s">
        <v>216</v>
      </c>
      <c r="T3" t="s">
        <v>217</v>
      </c>
      <c r="U3" t="s">
        <v>218</v>
      </c>
      <c r="V3" t="s">
        <v>43</v>
      </c>
      <c r="W3" t="s">
        <v>219</v>
      </c>
      <c r="X3" t="s">
        <v>220</v>
      </c>
      <c r="Z3" s="13" t="s">
        <v>35</v>
      </c>
      <c r="AA3" s="13" t="s">
        <v>43</v>
      </c>
      <c r="AB3" t="s">
        <v>214</v>
      </c>
      <c r="AC3" t="s">
        <v>215</v>
      </c>
      <c r="AD3" t="s">
        <v>216</v>
      </c>
      <c r="AE3" t="s">
        <v>217</v>
      </c>
      <c r="AF3" t="s">
        <v>218</v>
      </c>
      <c r="AG3" t="s">
        <v>43</v>
      </c>
      <c r="AH3" t="s">
        <v>219</v>
      </c>
      <c r="AI3" t="s">
        <v>220</v>
      </c>
      <c r="AK3" s="13" t="s">
        <v>35</v>
      </c>
      <c r="AL3" s="13" t="s">
        <v>43</v>
      </c>
      <c r="AM3" t="s">
        <v>221</v>
      </c>
      <c r="AN3" t="s">
        <v>222</v>
      </c>
      <c r="AO3" t="s">
        <v>223</v>
      </c>
      <c r="AP3" t="s">
        <v>224</v>
      </c>
      <c r="AQ3" t="s">
        <v>218</v>
      </c>
      <c r="AR3" t="s">
        <v>43</v>
      </c>
      <c r="AS3" t="s">
        <v>219</v>
      </c>
      <c r="AT3" t="s">
        <v>220</v>
      </c>
      <c r="AW3" s="13" t="s">
        <v>35</v>
      </c>
      <c r="AX3" s="13" t="s">
        <v>43</v>
      </c>
      <c r="AY3" t="s">
        <v>221</v>
      </c>
      <c r="AZ3" t="s">
        <v>222</v>
      </c>
      <c r="BA3" t="s">
        <v>223</v>
      </c>
      <c r="BC3" t="s">
        <v>218</v>
      </c>
      <c r="BD3" t="s">
        <v>43</v>
      </c>
      <c r="BE3" t="s">
        <v>219</v>
      </c>
      <c r="BF3" t="s">
        <v>220</v>
      </c>
      <c r="BH3" s="13" t="s">
        <v>35</v>
      </c>
      <c r="BI3" s="13" t="s">
        <v>43</v>
      </c>
      <c r="BJ3" t="s">
        <v>221</v>
      </c>
      <c r="BK3" t="s">
        <v>222</v>
      </c>
      <c r="BL3" t="s">
        <v>223</v>
      </c>
      <c r="BN3" t="s">
        <v>218</v>
      </c>
      <c r="BO3" t="s">
        <v>43</v>
      </c>
      <c r="BP3" t="s">
        <v>219</v>
      </c>
      <c r="BQ3" t="s">
        <v>220</v>
      </c>
      <c r="BS3" s="13" t="s">
        <v>35</v>
      </c>
      <c r="BT3" s="13" t="s">
        <v>43</v>
      </c>
      <c r="BU3" t="s">
        <v>221</v>
      </c>
      <c r="BV3" t="s">
        <v>222</v>
      </c>
      <c r="BW3" t="s">
        <v>223</v>
      </c>
      <c r="BY3" t="s">
        <v>218</v>
      </c>
      <c r="BZ3" t="s">
        <v>43</v>
      </c>
      <c r="CA3" t="s">
        <v>219</v>
      </c>
      <c r="CB3" t="s">
        <v>220</v>
      </c>
      <c r="CD3" s="13" t="s">
        <v>35</v>
      </c>
      <c r="CE3" s="13" t="s">
        <v>43</v>
      </c>
      <c r="CF3" t="s">
        <v>221</v>
      </c>
      <c r="CG3" t="s">
        <v>222</v>
      </c>
      <c r="CH3" t="s">
        <v>223</v>
      </c>
      <c r="CJ3" t="s">
        <v>218</v>
      </c>
      <c r="CK3" t="s">
        <v>43</v>
      </c>
      <c r="CL3" t="s">
        <v>219</v>
      </c>
      <c r="CM3" t="s">
        <v>220</v>
      </c>
      <c r="CT3" t="s">
        <v>47</v>
      </c>
      <c r="CU3" t="s">
        <v>44</v>
      </c>
      <c r="DD3" t="s">
        <v>47</v>
      </c>
      <c r="DE3" t="s">
        <v>44</v>
      </c>
      <c r="DN3" t="s">
        <v>47</v>
      </c>
      <c r="DO3" t="s">
        <v>44</v>
      </c>
      <c r="DX3" t="s">
        <v>47</v>
      </c>
      <c r="DY3" t="s">
        <v>44</v>
      </c>
    </row>
    <row r="4" spans="1:129" x14ac:dyDescent="0.3">
      <c r="A4" s="24" t="s">
        <v>68</v>
      </c>
      <c r="D4" t="s">
        <v>56</v>
      </c>
      <c r="E4">
        <v>2022</v>
      </c>
      <c r="F4" s="153">
        <v>5</v>
      </c>
      <c r="G4" s="153"/>
      <c r="H4" s="153">
        <v>0.2</v>
      </c>
      <c r="I4" s="153">
        <v>0.2</v>
      </c>
      <c r="J4">
        <f>IF(ISERROR(VLOOKUP(D4,$A:$A,1,0)),0,1)</f>
        <v>1</v>
      </c>
      <c r="K4">
        <f>IF(J4=1,E4,"")</f>
        <v>2022</v>
      </c>
      <c r="L4" t="str">
        <f>IF(K4=2022,"",IF(J4=1,G4*H4*I4,""))</f>
        <v/>
      </c>
      <c r="M4" t="str">
        <f>IF(J4=0,"",IF(G4&lt;&gt;"",F4*H4*I4,""))</f>
        <v/>
      </c>
      <c r="O4" t="s">
        <v>68</v>
      </c>
      <c r="P4">
        <v>2022</v>
      </c>
      <c r="Q4" s="153">
        <v>0.5</v>
      </c>
      <c r="R4" s="153"/>
      <c r="S4" s="153">
        <v>0.2</v>
      </c>
      <c r="T4" s="153">
        <v>0.2</v>
      </c>
      <c r="U4">
        <f>IF(ISERROR(VLOOKUP(O4,$A:$A,1,0)),0,1)</f>
        <v>1</v>
      </c>
      <c r="V4">
        <f>IF(U4=1,P4,"")</f>
        <v>2022</v>
      </c>
      <c r="W4" t="str">
        <f>IF(V4=2022,"",IF(U4=1,R4*S4*T4,""))</f>
        <v/>
      </c>
      <c r="X4" t="str">
        <f>IF(U4=0,"",IF(R4&lt;&gt;"",Q4*S4*T4,""))</f>
        <v/>
      </c>
      <c r="Z4" t="s">
        <v>88</v>
      </c>
      <c r="AA4">
        <v>2022</v>
      </c>
      <c r="AB4" s="153">
        <v>0.95</v>
      </c>
      <c r="AC4" s="153">
        <v>0.9019376900541819</v>
      </c>
      <c r="AD4" s="153">
        <v>0.1</v>
      </c>
      <c r="AE4" s="153">
        <v>0.2</v>
      </c>
      <c r="AF4">
        <f>IF(ISERROR(VLOOKUP(Z4,$A:$A,1,0)),0,1)</f>
        <v>1</v>
      </c>
      <c r="AG4">
        <f>IF(AF4=1,AA4,"")</f>
        <v>2022</v>
      </c>
      <c r="AH4" t="str">
        <f>IF(AG4=2022,"",IF(AF4=1,AC4*AD4*AE4,""))</f>
        <v/>
      </c>
      <c r="AI4">
        <f>IF(AF4=0,"",IF(AC4&lt;&gt;"",AB4*AD4*AE4,""))</f>
        <v>1.9000000000000003E-2</v>
      </c>
      <c r="AK4" t="s">
        <v>108</v>
      </c>
      <c r="AL4">
        <v>2022</v>
      </c>
      <c r="AM4" s="153">
        <v>0.9</v>
      </c>
      <c r="AN4" s="153"/>
      <c r="AO4" s="153">
        <v>0.05</v>
      </c>
      <c r="AP4" s="153">
        <v>0.2</v>
      </c>
      <c r="AQ4">
        <f>IF(ISERROR(VLOOKUP(AK4,$A:$A,1,0)),0,1)</f>
        <v>1</v>
      </c>
      <c r="AR4">
        <f>IF(AQ4=1,AL4,"")</f>
        <v>2022</v>
      </c>
      <c r="AS4" t="str">
        <f>IF(AR4=2022,"",IF(AQ4=1,AN4*AO4*AP4,""))</f>
        <v/>
      </c>
      <c r="AT4" t="str">
        <f>IF(AQ4=0,"",IF(AN4&lt;&gt;"",AM4*AO4*AP4,""))</f>
        <v/>
      </c>
      <c r="AW4" t="s">
        <v>112</v>
      </c>
      <c r="AX4">
        <v>2022</v>
      </c>
      <c r="AY4" s="153">
        <v>0.75</v>
      </c>
      <c r="AZ4" s="153"/>
      <c r="BA4" s="153">
        <v>0.25</v>
      </c>
      <c r="BC4">
        <f>IF(ISERROR(VLOOKUP(AW4,$A:$A,1,0)),0,1)</f>
        <v>1</v>
      </c>
      <c r="BD4">
        <f>IF(BC4=1,AX4,"")</f>
        <v>2022</v>
      </c>
      <c r="BE4" t="str">
        <f>IF(BD4=2022,"",IF(BC4=1,AZ4*BA4,""))</f>
        <v/>
      </c>
      <c r="BF4" t="str">
        <f>IF(BC4=0,"",IF(AZ4&lt;&gt;"",AY4*BA4,""))</f>
        <v/>
      </c>
      <c r="BH4" t="s">
        <v>108</v>
      </c>
      <c r="BI4">
        <v>2022</v>
      </c>
      <c r="BJ4" s="153">
        <v>0.9</v>
      </c>
      <c r="BK4" s="153"/>
      <c r="BL4" s="153">
        <v>0.05</v>
      </c>
      <c r="BN4">
        <f>IF(ISERROR(VLOOKUP(BH4,$A:$A,1,0)),0,1)</f>
        <v>1</v>
      </c>
      <c r="BO4">
        <f>IF(BN4=1,BI4,"")</f>
        <v>2022</v>
      </c>
      <c r="BP4" t="str">
        <f>IF(BO4=2022,"",IF(BN4=1,BK4*BL4,""))</f>
        <v/>
      </c>
      <c r="BQ4" t="str">
        <f>IF(BN4=0,"",IF(BK4&lt;&gt;"",BJ4*BL4,""))</f>
        <v/>
      </c>
      <c r="BS4" t="s">
        <v>56</v>
      </c>
      <c r="BT4">
        <v>2022</v>
      </c>
      <c r="BU4" s="153">
        <v>5</v>
      </c>
      <c r="BV4" s="153"/>
      <c r="BW4" s="153">
        <v>0.2</v>
      </c>
      <c r="BY4">
        <f>IF(ISERROR(VLOOKUP(BS4,$A:$A,1,0)),0,1)</f>
        <v>1</v>
      </c>
      <c r="BZ4">
        <f>IF(BY4=1,BT4,"")</f>
        <v>2022</v>
      </c>
      <c r="CA4" t="str">
        <f>IF(BZ4=2022,"",IF(BY4=1,BV4*BW4,""))</f>
        <v/>
      </c>
      <c r="CB4" t="str">
        <f>IF(BY4=0,"",IF(BV4&lt;&gt;"",BU4*BW4,""))</f>
        <v/>
      </c>
      <c r="CD4" t="s">
        <v>68</v>
      </c>
      <c r="CE4">
        <v>2022</v>
      </c>
      <c r="CF4" s="153">
        <v>0.5</v>
      </c>
      <c r="CG4" s="153"/>
      <c r="CH4" s="153">
        <v>0.2</v>
      </c>
      <c r="CJ4">
        <f>IF(ISERROR(VLOOKUP(CD4,$A:$A,1,0)),0,1)</f>
        <v>1</v>
      </c>
      <c r="CK4">
        <f>IF(CJ4=1,CE4,"")</f>
        <v>2022</v>
      </c>
      <c r="CL4" t="str">
        <f>IF(CK4=2022,"",IF(CJ4=1,CG4*CH4,""))</f>
        <v/>
      </c>
      <c r="CM4" t="str">
        <f>IF(CJ4=0,"",IF(CG4&lt;&gt;"",CF4*CH4,""))</f>
        <v/>
      </c>
      <c r="CR4" t="str">
        <f>IF(J4=0,"",+D4)</f>
        <v>Fortalecimiento de los porcesos en el marco de la cooperación</v>
      </c>
      <c r="CS4">
        <f>IF(J4=0,"",K4)</f>
        <v>2022</v>
      </c>
      <c r="CT4" s="144" t="str">
        <f>IF(G4="","",G4)</f>
        <v/>
      </c>
      <c r="CU4" s="2"/>
      <c r="DB4" t="str">
        <f>IF(U4=0,"",+O4)</f>
        <v>Automatización de trámites y servicios</v>
      </c>
      <c r="DC4">
        <f>IF(U4=0,"",V4)</f>
        <v>2022</v>
      </c>
      <c r="DD4" s="2" t="str">
        <f>IF(R4=0,"",R4)</f>
        <v/>
      </c>
      <c r="DE4" s="2"/>
      <c r="DL4" t="str">
        <f>IF(AF4=0,"",+Z4)</f>
        <v>Ejecución presupuestal de funcionamiento</v>
      </c>
      <c r="DM4">
        <f>IF(AF4=0,"",AG4)</f>
        <v>2022</v>
      </c>
      <c r="DN4" s="2">
        <f>IF(AF4=0,"",AC4)</f>
        <v>0.9019376900541819</v>
      </c>
      <c r="DO4" s="2"/>
      <c r="DV4" t="str">
        <f>IF(AQ4=0,"",+AK4)</f>
        <v>Cumplimiento del Plan Anual de Adquisiciones</v>
      </c>
      <c r="DW4">
        <f>IF(AQ4=0,"",AR4)</f>
        <v>2022</v>
      </c>
      <c r="DX4" s="2">
        <f>IF(AQ4=0,"",AN4)</f>
        <v>0</v>
      </c>
      <c r="DY4" s="2"/>
    </row>
    <row r="5" spans="1:129" x14ac:dyDescent="0.3">
      <c r="A5" s="24" t="s">
        <v>105</v>
      </c>
      <c r="D5" t="s">
        <v>56</v>
      </c>
      <c r="E5">
        <v>2023</v>
      </c>
      <c r="F5" s="153">
        <v>5</v>
      </c>
      <c r="G5" s="153"/>
      <c r="H5" s="153">
        <v>0.2</v>
      </c>
      <c r="I5" s="153">
        <v>0.2</v>
      </c>
      <c r="J5">
        <f t="shared" ref="J5:J17" si="0">IF(ISERROR(VLOOKUP(D5,$A:$A,1,0)),0,1)</f>
        <v>1</v>
      </c>
      <c r="K5">
        <f t="shared" ref="K5:K17" si="1">IF(J5=1,E5,"")</f>
        <v>2023</v>
      </c>
      <c r="L5">
        <f t="shared" ref="L5:L17" si="2">IF(K5=2022,"",IF(J5=1,G5*H5*I5,""))</f>
        <v>0</v>
      </c>
      <c r="M5" t="str">
        <f t="shared" ref="M5:M17" si="3">IF(J5=0,"",IF(G5&lt;&gt;"",F5*H5*I5,""))</f>
        <v/>
      </c>
      <c r="O5" t="s">
        <v>68</v>
      </c>
      <c r="P5">
        <v>2023</v>
      </c>
      <c r="Q5" s="153">
        <v>0.5</v>
      </c>
      <c r="R5" s="153"/>
      <c r="S5" s="153">
        <v>0.2</v>
      </c>
      <c r="T5" s="153">
        <v>0.2</v>
      </c>
      <c r="U5">
        <f t="shared" ref="U5:U13" si="4">IF(ISERROR(VLOOKUP(O5,$A:$A,1,0)),0,1)</f>
        <v>1</v>
      </c>
      <c r="V5">
        <f t="shared" ref="V5:V13" si="5">IF(U5=1,P5,"")</f>
        <v>2023</v>
      </c>
      <c r="W5">
        <f t="shared" ref="W5:W23" si="6">IF(V5=2022,"",IF(U5=1,R5*S5*T5,""))</f>
        <v>0</v>
      </c>
      <c r="X5" t="str">
        <f t="shared" ref="X5:X23" si="7">IF(U5=0,"",IF(R5&lt;&gt;"",Q5*S5*T5,""))</f>
        <v/>
      </c>
      <c r="Z5" t="s">
        <v>88</v>
      </c>
      <c r="AA5">
        <v>2023</v>
      </c>
      <c r="AB5" s="153">
        <v>0.95</v>
      </c>
      <c r="AC5" s="153">
        <v>0.97135209071374562</v>
      </c>
      <c r="AD5" s="153">
        <v>0.1</v>
      </c>
      <c r="AE5" s="153">
        <v>0.2</v>
      </c>
      <c r="AF5">
        <f t="shared" ref="AF5:AF13" si="8">IF(ISERROR(VLOOKUP(Z5,$A:$A,1,0)),0,1)</f>
        <v>1</v>
      </c>
      <c r="AG5">
        <f t="shared" ref="AG5:AG23" si="9">IF(AF5=1,AA5,"")</f>
        <v>2023</v>
      </c>
      <c r="AH5">
        <f t="shared" ref="AH5:AH13" si="10">IF(AG5=2022,"",IF(AF5=1,AC5*AD5*AE5,""))</f>
        <v>1.9427041814274917E-2</v>
      </c>
      <c r="AI5">
        <f t="shared" ref="AI5:AI13" si="11">IF(AF5=0,"",IF(AC5&lt;&gt;"",AB5*AD5*AE5,""))</f>
        <v>1.9000000000000003E-2</v>
      </c>
      <c r="AK5" t="s">
        <v>108</v>
      </c>
      <c r="AL5">
        <v>2023</v>
      </c>
      <c r="AM5" s="153">
        <v>0.9</v>
      </c>
      <c r="AN5" s="153"/>
      <c r="AO5" s="153">
        <v>0.05</v>
      </c>
      <c r="AP5" s="153">
        <v>0.2</v>
      </c>
      <c r="AQ5">
        <f t="shared" ref="AQ5:AQ14" si="12">IF(ISERROR(VLOOKUP(AK5,$A:$A,1,0)),0,1)</f>
        <v>1</v>
      </c>
      <c r="AR5">
        <f t="shared" ref="AR5:AR14" si="13">IF(AQ5=1,AL5,"")</f>
        <v>2023</v>
      </c>
      <c r="AS5">
        <f t="shared" ref="AS5:AS68" si="14">IF(AR5=2022,"",IF(AQ5=1,AN5*AO5*AP5,""))</f>
        <v>0</v>
      </c>
      <c r="AT5" t="str">
        <f t="shared" ref="AT5:AT68" si="15">IF(AQ5=0,"",IF(AN5&lt;&gt;"",AM5*AO5*AP5,""))</f>
        <v/>
      </c>
      <c r="AW5" t="s">
        <v>112</v>
      </c>
      <c r="AX5">
        <v>2023</v>
      </c>
      <c r="AY5" s="153">
        <v>0.75</v>
      </c>
      <c r="AZ5" s="153"/>
      <c r="BA5" s="153">
        <v>0.25</v>
      </c>
      <c r="BC5">
        <f t="shared" ref="BC5:BC27" si="16">IF(ISERROR(VLOOKUP(AW5,$A:$A,1,0)),0,1)</f>
        <v>1</v>
      </c>
      <c r="BD5">
        <f t="shared" ref="BD5:BD27" si="17">IF(BC5=1,AX5,"")</f>
        <v>2023</v>
      </c>
      <c r="BE5">
        <f t="shared" ref="BE5:BE27" si="18">IF(BD5=2022,"",IF(BC5=1,AZ5*BA5,""))</f>
        <v>0</v>
      </c>
      <c r="BF5" t="str">
        <f t="shared" ref="BF5:BF27" si="19">IF(BC5=0,"",IF(AZ5&lt;&gt;"",AY5*BA5,""))</f>
        <v/>
      </c>
      <c r="BH5" t="s">
        <v>108</v>
      </c>
      <c r="BI5">
        <v>2023</v>
      </c>
      <c r="BJ5" s="153">
        <v>0.9</v>
      </c>
      <c r="BK5" s="153"/>
      <c r="BL5" s="153">
        <v>0.05</v>
      </c>
      <c r="BN5">
        <f t="shared" ref="BN5:BN28" si="20">IF(ISERROR(VLOOKUP(BH5,$A:$A,1,0)),0,1)</f>
        <v>1</v>
      </c>
      <c r="BO5">
        <f t="shared" ref="BO5:BO28" si="21">IF(BN5=1,BI5,"")</f>
        <v>2023</v>
      </c>
      <c r="BP5">
        <f t="shared" ref="BP5:BP28" si="22">IF(BO5=2022,"",IF(BN5=1,BK5*BL5,""))</f>
        <v>0</v>
      </c>
      <c r="BQ5" t="str">
        <f t="shared" ref="BQ5:BQ28" si="23">IF(BN5=0,"",IF(BK5&lt;&gt;"",BJ5*BL5,""))</f>
        <v/>
      </c>
      <c r="BS5" t="s">
        <v>56</v>
      </c>
      <c r="BT5">
        <v>2023</v>
      </c>
      <c r="BU5" s="153">
        <v>5</v>
      </c>
      <c r="BV5" s="153"/>
      <c r="BW5" s="153">
        <v>0.2</v>
      </c>
      <c r="BY5">
        <f t="shared" ref="BY5:BY68" si="24">IF(ISERROR(VLOOKUP(BS5,$A:$A,1,0)),0,1)</f>
        <v>1</v>
      </c>
      <c r="BZ5">
        <f t="shared" ref="BZ5:BZ68" si="25">IF(BY5=1,BT5,"")</f>
        <v>2023</v>
      </c>
      <c r="CA5">
        <f t="shared" ref="CA5:CA68" si="26">IF(BZ5=2022,"",IF(BY5=1,BV5*BW5,""))</f>
        <v>0</v>
      </c>
      <c r="CB5" t="str">
        <f t="shared" ref="CB5:CB68" si="27">IF(BY5=0,"",IF(BV5&lt;&gt;"",BU5*BW5,""))</f>
        <v/>
      </c>
      <c r="CD5" t="s">
        <v>68</v>
      </c>
      <c r="CE5">
        <v>2023</v>
      </c>
      <c r="CF5" s="153">
        <v>0.5</v>
      </c>
      <c r="CG5" s="153"/>
      <c r="CH5" s="153">
        <v>0.2</v>
      </c>
      <c r="CJ5">
        <f t="shared" ref="CJ5:CJ68" si="28">IF(ISERROR(VLOOKUP(CD5,$A:$A,1,0)),0,1)</f>
        <v>1</v>
      </c>
      <c r="CK5">
        <f t="shared" ref="CK5:CK68" si="29">IF(CJ5=1,CE5,"")</f>
        <v>2023</v>
      </c>
      <c r="CL5">
        <f t="shared" ref="CL5:CL68" si="30">IF(CK5=2022,"",IF(CJ5=1,CG5*CH5,""))</f>
        <v>0</v>
      </c>
      <c r="CM5" t="str">
        <f t="shared" ref="CM5:CM68" si="31">IF(CJ5=0,"",IF(CG5&lt;&gt;"",CF5*CH5,""))</f>
        <v/>
      </c>
      <c r="CS5">
        <f t="shared" ref="CS5:CS7" si="32">IF(J5=0,"",K5)</f>
        <v>2023</v>
      </c>
      <c r="CT5" s="144" t="str">
        <f t="shared" ref="CT5:CT23" si="33">IF(G5="","",G5)</f>
        <v/>
      </c>
      <c r="CU5" s="143">
        <f>IF(J4=0,"",F5)</f>
        <v>5</v>
      </c>
      <c r="DC5">
        <f t="shared" ref="DC5:DC7" si="34">IF(U5=0,"",V5)</f>
        <v>2023</v>
      </c>
      <c r="DD5" s="2" t="str">
        <f t="shared" ref="DD5:DD28" si="35">IF(R5=0,"",R5)</f>
        <v/>
      </c>
      <c r="DE5" s="2">
        <f>IF(U4=0,"",Q5)</f>
        <v>0.5</v>
      </c>
      <c r="DM5">
        <f t="shared" ref="DM5:DM24" si="36">IF(AF5=0,"",AG5)</f>
        <v>2023</v>
      </c>
      <c r="DN5" s="2">
        <f t="shared" ref="DN5:DN28" si="37">IF(AF5=0,"",AC5)</f>
        <v>0.97135209071374562</v>
      </c>
      <c r="DO5" s="2">
        <f>IF(AF4=0,"",AB5)</f>
        <v>0.95</v>
      </c>
      <c r="DW5">
        <f t="shared" ref="DW5:DW7" si="38">IF(AQ5=0,"",AR5)</f>
        <v>2023</v>
      </c>
      <c r="DX5" s="2">
        <f t="shared" ref="DX5:DX13" si="39">IF(AQ5=0,"",AN5)</f>
        <v>0</v>
      </c>
      <c r="DY5" s="2">
        <f>IF(AQ4=0,"",AM5)</f>
        <v>0.9</v>
      </c>
    </row>
    <row r="6" spans="1:129" x14ac:dyDescent="0.3">
      <c r="A6" s="24" t="s">
        <v>61</v>
      </c>
      <c r="D6" t="s">
        <v>56</v>
      </c>
      <c r="E6">
        <v>2024</v>
      </c>
      <c r="F6" s="153">
        <v>5</v>
      </c>
      <c r="G6" s="153"/>
      <c r="H6" s="153">
        <v>0.2</v>
      </c>
      <c r="I6" s="153">
        <v>0.2</v>
      </c>
      <c r="J6">
        <f t="shared" si="0"/>
        <v>1</v>
      </c>
      <c r="K6">
        <f t="shared" si="1"/>
        <v>2024</v>
      </c>
      <c r="L6">
        <f t="shared" si="2"/>
        <v>0</v>
      </c>
      <c r="M6" t="str">
        <f t="shared" si="3"/>
        <v/>
      </c>
      <c r="O6" t="s">
        <v>68</v>
      </c>
      <c r="P6">
        <v>2024</v>
      </c>
      <c r="Q6" s="153">
        <v>0.5</v>
      </c>
      <c r="R6" s="153"/>
      <c r="S6" s="153">
        <v>0.2</v>
      </c>
      <c r="T6" s="153">
        <v>0.2</v>
      </c>
      <c r="U6">
        <f t="shared" si="4"/>
        <v>1</v>
      </c>
      <c r="V6">
        <f t="shared" si="5"/>
        <v>2024</v>
      </c>
      <c r="W6">
        <f t="shared" si="6"/>
        <v>0</v>
      </c>
      <c r="X6" t="str">
        <f t="shared" si="7"/>
        <v/>
      </c>
      <c r="Z6" t="s">
        <v>88</v>
      </c>
      <c r="AA6">
        <v>2024</v>
      </c>
      <c r="AB6" s="153">
        <v>0.95</v>
      </c>
      <c r="AC6" s="153">
        <v>0.17816924073078116</v>
      </c>
      <c r="AD6" s="153">
        <v>0.1</v>
      </c>
      <c r="AE6" s="153">
        <v>0.2</v>
      </c>
      <c r="AF6">
        <f t="shared" si="8"/>
        <v>1</v>
      </c>
      <c r="AG6">
        <f t="shared" si="9"/>
        <v>2024</v>
      </c>
      <c r="AH6">
        <f t="shared" si="10"/>
        <v>3.5633848146156238E-3</v>
      </c>
      <c r="AI6">
        <f t="shared" si="11"/>
        <v>1.9000000000000003E-2</v>
      </c>
      <c r="AK6" t="s">
        <v>108</v>
      </c>
      <c r="AL6">
        <v>2024</v>
      </c>
      <c r="AM6" s="153">
        <v>0.9</v>
      </c>
      <c r="AN6" s="153"/>
      <c r="AO6" s="153">
        <v>0.05</v>
      </c>
      <c r="AP6" s="153">
        <v>0.2</v>
      </c>
      <c r="AQ6">
        <f t="shared" si="12"/>
        <v>1</v>
      </c>
      <c r="AR6">
        <f t="shared" si="13"/>
        <v>2024</v>
      </c>
      <c r="AS6">
        <f t="shared" si="14"/>
        <v>0</v>
      </c>
      <c r="AT6" t="str">
        <f t="shared" si="15"/>
        <v/>
      </c>
      <c r="AW6" t="s">
        <v>112</v>
      </c>
      <c r="AX6">
        <v>2024</v>
      </c>
      <c r="AY6" s="153">
        <v>0.75</v>
      </c>
      <c r="AZ6" s="153"/>
      <c r="BA6" s="153">
        <v>0.25</v>
      </c>
      <c r="BC6">
        <f t="shared" si="16"/>
        <v>1</v>
      </c>
      <c r="BD6">
        <f t="shared" si="17"/>
        <v>2024</v>
      </c>
      <c r="BE6">
        <f t="shared" si="18"/>
        <v>0</v>
      </c>
      <c r="BF6" t="str">
        <f t="shared" si="19"/>
        <v/>
      </c>
      <c r="BH6" t="s">
        <v>108</v>
      </c>
      <c r="BI6">
        <v>2024</v>
      </c>
      <c r="BJ6" s="153">
        <v>0.9</v>
      </c>
      <c r="BK6" s="153"/>
      <c r="BL6" s="153">
        <v>0.05</v>
      </c>
      <c r="BN6">
        <f t="shared" si="20"/>
        <v>1</v>
      </c>
      <c r="BO6">
        <f t="shared" si="21"/>
        <v>2024</v>
      </c>
      <c r="BP6">
        <f t="shared" si="22"/>
        <v>0</v>
      </c>
      <c r="BQ6" t="str">
        <f t="shared" si="23"/>
        <v/>
      </c>
      <c r="BS6" t="s">
        <v>56</v>
      </c>
      <c r="BT6">
        <v>2024</v>
      </c>
      <c r="BU6" s="153">
        <v>5</v>
      </c>
      <c r="BV6" s="153"/>
      <c r="BW6" s="153">
        <v>0.2</v>
      </c>
      <c r="BY6">
        <f t="shared" si="24"/>
        <v>1</v>
      </c>
      <c r="BZ6">
        <f t="shared" si="25"/>
        <v>2024</v>
      </c>
      <c r="CA6">
        <f t="shared" si="26"/>
        <v>0</v>
      </c>
      <c r="CB6" t="str">
        <f t="shared" si="27"/>
        <v/>
      </c>
      <c r="CD6" t="s">
        <v>68</v>
      </c>
      <c r="CE6">
        <v>2024</v>
      </c>
      <c r="CF6" s="153">
        <v>0.5</v>
      </c>
      <c r="CG6" s="153"/>
      <c r="CH6" s="153">
        <v>0.2</v>
      </c>
      <c r="CJ6">
        <f t="shared" si="28"/>
        <v>1</v>
      </c>
      <c r="CK6">
        <f t="shared" si="29"/>
        <v>2024</v>
      </c>
      <c r="CL6">
        <f t="shared" si="30"/>
        <v>0</v>
      </c>
      <c r="CM6" t="str">
        <f t="shared" si="31"/>
        <v/>
      </c>
      <c r="CS6">
        <f t="shared" si="32"/>
        <v>2024</v>
      </c>
      <c r="CT6" s="144" t="str">
        <f t="shared" si="33"/>
        <v/>
      </c>
      <c r="CU6" s="143">
        <f t="shared" ref="CU6:CU13" si="40">IF(J5=0,"",F6)</f>
        <v>5</v>
      </c>
      <c r="DC6">
        <f t="shared" si="34"/>
        <v>2024</v>
      </c>
      <c r="DD6" s="2" t="str">
        <f t="shared" si="35"/>
        <v/>
      </c>
      <c r="DE6" s="2">
        <f t="shared" ref="DE6:DE8" si="41">IF(U5=0,"",Q6)</f>
        <v>0.5</v>
      </c>
      <c r="DM6">
        <f t="shared" si="36"/>
        <v>2024</v>
      </c>
      <c r="DN6" s="2">
        <f t="shared" si="37"/>
        <v>0.17816924073078116</v>
      </c>
      <c r="DO6" s="2">
        <f t="shared" ref="DO6:DO8" si="42">IF(AF5=0,"",AB6)</f>
        <v>0.95</v>
      </c>
      <c r="DW6">
        <f t="shared" si="38"/>
        <v>2024</v>
      </c>
      <c r="DX6" s="2">
        <f t="shared" si="39"/>
        <v>0</v>
      </c>
      <c r="DY6" s="2">
        <f t="shared" ref="DY6:DY8" si="43">IF(AQ5=0,"",AM6)</f>
        <v>0.9</v>
      </c>
    </row>
    <row r="7" spans="1:129" x14ac:dyDescent="0.3">
      <c r="A7" s="24" t="s">
        <v>225</v>
      </c>
      <c r="D7" t="s">
        <v>56</v>
      </c>
      <c r="E7">
        <v>2025</v>
      </c>
      <c r="F7" s="153">
        <v>5</v>
      </c>
      <c r="G7" s="153"/>
      <c r="H7" s="153">
        <v>0.2</v>
      </c>
      <c r="I7" s="153">
        <v>0.2</v>
      </c>
      <c r="J7">
        <f t="shared" si="0"/>
        <v>1</v>
      </c>
      <c r="K7">
        <f t="shared" si="1"/>
        <v>2025</v>
      </c>
      <c r="L7">
        <f t="shared" si="2"/>
        <v>0</v>
      </c>
      <c r="M7" t="str">
        <f t="shared" si="3"/>
        <v/>
      </c>
      <c r="O7" t="s">
        <v>68</v>
      </c>
      <c r="P7">
        <v>2025</v>
      </c>
      <c r="Q7" s="153">
        <v>0.5</v>
      </c>
      <c r="R7" s="153"/>
      <c r="S7" s="153">
        <v>0.2</v>
      </c>
      <c r="T7" s="153">
        <v>0.2</v>
      </c>
      <c r="U7">
        <f t="shared" si="4"/>
        <v>1</v>
      </c>
      <c r="V7">
        <f t="shared" si="5"/>
        <v>2025</v>
      </c>
      <c r="W7">
        <f t="shared" si="6"/>
        <v>0</v>
      </c>
      <c r="X7" t="str">
        <f t="shared" si="7"/>
        <v/>
      </c>
      <c r="Z7" t="s">
        <v>88</v>
      </c>
      <c r="AA7">
        <v>2025</v>
      </c>
      <c r="AB7" s="153">
        <v>0.95</v>
      </c>
      <c r="AC7" s="153"/>
      <c r="AD7" s="153">
        <v>0.1</v>
      </c>
      <c r="AE7" s="153">
        <v>0.2</v>
      </c>
      <c r="AF7">
        <f t="shared" si="8"/>
        <v>1</v>
      </c>
      <c r="AG7">
        <f t="shared" si="9"/>
        <v>2025</v>
      </c>
      <c r="AH7">
        <f t="shared" si="10"/>
        <v>0</v>
      </c>
      <c r="AI7" t="str">
        <f t="shared" si="11"/>
        <v/>
      </c>
      <c r="AK7" t="s">
        <v>108</v>
      </c>
      <c r="AL7">
        <v>2025</v>
      </c>
      <c r="AM7" s="153">
        <v>0.9</v>
      </c>
      <c r="AN7" s="153"/>
      <c r="AO7" s="153">
        <v>0.05</v>
      </c>
      <c r="AP7" s="153">
        <v>0.2</v>
      </c>
      <c r="AQ7">
        <f t="shared" si="12"/>
        <v>1</v>
      </c>
      <c r="AR7">
        <f t="shared" si="13"/>
        <v>2025</v>
      </c>
      <c r="AS7">
        <f t="shared" si="14"/>
        <v>0</v>
      </c>
      <c r="AT7" t="str">
        <f t="shared" si="15"/>
        <v/>
      </c>
      <c r="AW7" t="s">
        <v>112</v>
      </c>
      <c r="AX7">
        <v>2025</v>
      </c>
      <c r="AY7" s="153">
        <v>0.75</v>
      </c>
      <c r="AZ7" s="153"/>
      <c r="BA7" s="153">
        <v>0.25</v>
      </c>
      <c r="BC7">
        <f t="shared" si="16"/>
        <v>1</v>
      </c>
      <c r="BD7">
        <f t="shared" si="17"/>
        <v>2025</v>
      </c>
      <c r="BE7">
        <f t="shared" si="18"/>
        <v>0</v>
      </c>
      <c r="BF7" t="str">
        <f t="shared" si="19"/>
        <v/>
      </c>
      <c r="BH7" t="s">
        <v>108</v>
      </c>
      <c r="BI7">
        <v>2025</v>
      </c>
      <c r="BJ7" s="153">
        <v>0.9</v>
      </c>
      <c r="BK7" s="153"/>
      <c r="BL7" s="153">
        <v>0.05</v>
      </c>
      <c r="BN7">
        <f t="shared" si="20"/>
        <v>1</v>
      </c>
      <c r="BO7">
        <f t="shared" si="21"/>
        <v>2025</v>
      </c>
      <c r="BP7">
        <f t="shared" si="22"/>
        <v>0</v>
      </c>
      <c r="BQ7" t="str">
        <f t="shared" si="23"/>
        <v/>
      </c>
      <c r="BS7" t="s">
        <v>56</v>
      </c>
      <c r="BT7">
        <v>2025</v>
      </c>
      <c r="BU7" s="153">
        <v>5</v>
      </c>
      <c r="BV7" s="153"/>
      <c r="BW7" s="153">
        <v>0.2</v>
      </c>
      <c r="BY7">
        <f t="shared" si="24"/>
        <v>1</v>
      </c>
      <c r="BZ7">
        <f t="shared" si="25"/>
        <v>2025</v>
      </c>
      <c r="CA7">
        <f t="shared" si="26"/>
        <v>0</v>
      </c>
      <c r="CB7" t="str">
        <f t="shared" si="27"/>
        <v/>
      </c>
      <c r="CD7" t="s">
        <v>68</v>
      </c>
      <c r="CE7">
        <v>2025</v>
      </c>
      <c r="CF7" s="153">
        <v>0.5</v>
      </c>
      <c r="CG7" s="153"/>
      <c r="CH7" s="153">
        <v>0.2</v>
      </c>
      <c r="CJ7">
        <f t="shared" si="28"/>
        <v>1</v>
      </c>
      <c r="CK7">
        <f t="shared" si="29"/>
        <v>2025</v>
      </c>
      <c r="CL7">
        <f t="shared" si="30"/>
        <v>0</v>
      </c>
      <c r="CM7" t="str">
        <f t="shared" si="31"/>
        <v/>
      </c>
      <c r="CS7">
        <f t="shared" si="32"/>
        <v>2025</v>
      </c>
      <c r="CT7" s="144" t="str">
        <f t="shared" si="33"/>
        <v/>
      </c>
      <c r="CU7" s="143">
        <f t="shared" si="40"/>
        <v>5</v>
      </c>
      <c r="DC7">
        <f t="shared" si="34"/>
        <v>2025</v>
      </c>
      <c r="DD7" s="2" t="str">
        <f t="shared" si="35"/>
        <v/>
      </c>
      <c r="DE7" s="2">
        <f t="shared" si="41"/>
        <v>0.5</v>
      </c>
      <c r="DM7">
        <f t="shared" si="36"/>
        <v>2025</v>
      </c>
      <c r="DN7" s="2">
        <f t="shared" si="37"/>
        <v>0</v>
      </c>
      <c r="DO7" s="2">
        <f t="shared" si="42"/>
        <v>0.95</v>
      </c>
      <c r="DW7">
        <f t="shared" si="38"/>
        <v>2025</v>
      </c>
      <c r="DX7" s="2">
        <f t="shared" si="39"/>
        <v>0</v>
      </c>
      <c r="DY7" s="2">
        <f t="shared" si="43"/>
        <v>0.9</v>
      </c>
    </row>
    <row r="8" spans="1:129" x14ac:dyDescent="0.3">
      <c r="A8" s="24" t="s">
        <v>108</v>
      </c>
      <c r="D8" t="s">
        <v>56</v>
      </c>
      <c r="E8">
        <v>2026</v>
      </c>
      <c r="F8" s="153">
        <v>5</v>
      </c>
      <c r="G8" s="153"/>
      <c r="H8" s="153">
        <v>0.2</v>
      </c>
      <c r="I8" s="153">
        <v>0.2</v>
      </c>
      <c r="J8">
        <f t="shared" si="0"/>
        <v>1</v>
      </c>
      <c r="K8">
        <f t="shared" si="1"/>
        <v>2026</v>
      </c>
      <c r="L8">
        <f t="shared" si="2"/>
        <v>0</v>
      </c>
      <c r="M8" t="str">
        <f t="shared" si="3"/>
        <v/>
      </c>
      <c r="O8" t="s">
        <v>68</v>
      </c>
      <c r="P8">
        <v>2026</v>
      </c>
      <c r="Q8" s="153">
        <v>0.5</v>
      </c>
      <c r="R8" s="153"/>
      <c r="S8" s="153">
        <v>0.2</v>
      </c>
      <c r="T8" s="153">
        <v>0.2</v>
      </c>
      <c r="U8">
        <f t="shared" si="4"/>
        <v>1</v>
      </c>
      <c r="V8">
        <f t="shared" si="5"/>
        <v>2026</v>
      </c>
      <c r="W8">
        <f t="shared" si="6"/>
        <v>0</v>
      </c>
      <c r="X8" t="str">
        <f t="shared" si="7"/>
        <v/>
      </c>
      <c r="Z8" t="s">
        <v>88</v>
      </c>
      <c r="AA8">
        <v>2026</v>
      </c>
      <c r="AB8" s="153">
        <v>0.95</v>
      </c>
      <c r="AC8" s="153"/>
      <c r="AD8" s="153">
        <v>0.1</v>
      </c>
      <c r="AE8" s="153">
        <v>0.2</v>
      </c>
      <c r="AF8">
        <f t="shared" si="8"/>
        <v>1</v>
      </c>
      <c r="AG8">
        <f t="shared" si="9"/>
        <v>2026</v>
      </c>
      <c r="AH8">
        <f t="shared" si="10"/>
        <v>0</v>
      </c>
      <c r="AI8" t="str">
        <f t="shared" si="11"/>
        <v/>
      </c>
      <c r="AK8" t="s">
        <v>108</v>
      </c>
      <c r="AL8">
        <v>2026</v>
      </c>
      <c r="AM8" s="153">
        <v>0.9</v>
      </c>
      <c r="AN8" s="153"/>
      <c r="AO8" s="153">
        <v>0.05</v>
      </c>
      <c r="AP8" s="153">
        <v>0.2</v>
      </c>
      <c r="AQ8">
        <f t="shared" si="12"/>
        <v>1</v>
      </c>
      <c r="AR8">
        <f t="shared" si="13"/>
        <v>2026</v>
      </c>
      <c r="AS8">
        <f t="shared" si="14"/>
        <v>0</v>
      </c>
      <c r="AT8" t="str">
        <f t="shared" si="15"/>
        <v/>
      </c>
      <c r="AW8" t="s">
        <v>112</v>
      </c>
      <c r="AX8">
        <v>2026</v>
      </c>
      <c r="AY8" s="153">
        <v>0.75</v>
      </c>
      <c r="AZ8" s="153"/>
      <c r="BA8" s="153">
        <v>0.25</v>
      </c>
      <c r="BC8">
        <f t="shared" si="16"/>
        <v>1</v>
      </c>
      <c r="BD8">
        <f t="shared" si="17"/>
        <v>2026</v>
      </c>
      <c r="BE8">
        <f t="shared" si="18"/>
        <v>0</v>
      </c>
      <c r="BF8" t="str">
        <f t="shared" si="19"/>
        <v/>
      </c>
      <c r="BH8" t="s">
        <v>108</v>
      </c>
      <c r="BI8">
        <v>2026</v>
      </c>
      <c r="BJ8" s="153">
        <v>0.9</v>
      </c>
      <c r="BK8" s="153"/>
      <c r="BL8" s="153">
        <v>0.05</v>
      </c>
      <c r="BN8">
        <f t="shared" si="20"/>
        <v>1</v>
      </c>
      <c r="BO8">
        <f t="shared" si="21"/>
        <v>2026</v>
      </c>
      <c r="BP8">
        <f t="shared" si="22"/>
        <v>0</v>
      </c>
      <c r="BQ8" t="str">
        <f t="shared" si="23"/>
        <v/>
      </c>
      <c r="BS8" t="s">
        <v>56</v>
      </c>
      <c r="BT8">
        <v>2026</v>
      </c>
      <c r="BU8" s="153">
        <v>5</v>
      </c>
      <c r="BV8" s="153"/>
      <c r="BW8" s="153">
        <v>0.2</v>
      </c>
      <c r="BY8">
        <f t="shared" si="24"/>
        <v>1</v>
      </c>
      <c r="BZ8">
        <f t="shared" si="25"/>
        <v>2026</v>
      </c>
      <c r="CA8">
        <f t="shared" si="26"/>
        <v>0</v>
      </c>
      <c r="CB8" t="str">
        <f t="shared" si="27"/>
        <v/>
      </c>
      <c r="CD8" t="s">
        <v>68</v>
      </c>
      <c r="CE8">
        <v>2026</v>
      </c>
      <c r="CF8" s="153">
        <v>0.5</v>
      </c>
      <c r="CG8" s="153"/>
      <c r="CH8" s="153">
        <v>0.2</v>
      </c>
      <c r="CJ8">
        <f t="shared" si="28"/>
        <v>1</v>
      </c>
      <c r="CK8">
        <f t="shared" si="29"/>
        <v>2026</v>
      </c>
      <c r="CL8">
        <f t="shared" si="30"/>
        <v>0</v>
      </c>
      <c r="CM8" t="str">
        <f t="shared" si="31"/>
        <v/>
      </c>
      <c r="CS8">
        <f>IF(J8=0,"",K8)</f>
        <v>2026</v>
      </c>
      <c r="CT8" s="144" t="str">
        <f t="shared" si="33"/>
        <v/>
      </c>
      <c r="CU8" s="143">
        <f t="shared" si="40"/>
        <v>5</v>
      </c>
      <c r="DC8">
        <f>IF(U8=0,"",V8)</f>
        <v>2026</v>
      </c>
      <c r="DD8" s="2" t="str">
        <f t="shared" si="35"/>
        <v/>
      </c>
      <c r="DE8" s="2">
        <f t="shared" si="41"/>
        <v>0.5</v>
      </c>
      <c r="DM8">
        <f t="shared" si="36"/>
        <v>2026</v>
      </c>
      <c r="DN8" s="2">
        <f t="shared" si="37"/>
        <v>0</v>
      </c>
      <c r="DO8" s="2">
        <f t="shared" si="42"/>
        <v>0.95</v>
      </c>
      <c r="DW8">
        <f>IF(AQ8=0,"",AR8)</f>
        <v>2026</v>
      </c>
      <c r="DX8" s="2">
        <f t="shared" si="39"/>
        <v>0</v>
      </c>
      <c r="DY8" s="2">
        <f t="shared" si="43"/>
        <v>0.9</v>
      </c>
    </row>
    <row r="9" spans="1:129" x14ac:dyDescent="0.3">
      <c r="A9" s="24" t="s">
        <v>226</v>
      </c>
      <c r="D9" t="s">
        <v>61</v>
      </c>
      <c r="E9">
        <v>2022</v>
      </c>
      <c r="F9" s="153">
        <v>0.95</v>
      </c>
      <c r="G9" s="153">
        <v>0.88712121212121209</v>
      </c>
      <c r="H9" s="153">
        <v>0.05</v>
      </c>
      <c r="I9" s="153">
        <v>0.2</v>
      </c>
      <c r="J9">
        <f t="shared" si="0"/>
        <v>1</v>
      </c>
      <c r="K9">
        <f t="shared" si="1"/>
        <v>2022</v>
      </c>
      <c r="L9" t="str">
        <f t="shared" si="2"/>
        <v/>
      </c>
      <c r="M9">
        <f t="shared" si="3"/>
        <v>9.5000000000000015E-3</v>
      </c>
      <c r="O9" t="s">
        <v>74</v>
      </c>
      <c r="P9">
        <v>2022</v>
      </c>
      <c r="Q9" s="153">
        <v>1</v>
      </c>
      <c r="R9" s="153"/>
      <c r="S9" s="153">
        <v>0.15</v>
      </c>
      <c r="T9" s="153">
        <v>0.4</v>
      </c>
      <c r="U9">
        <f t="shared" si="4"/>
        <v>1</v>
      </c>
      <c r="V9">
        <f t="shared" si="5"/>
        <v>2022</v>
      </c>
      <c r="W9" t="str">
        <f t="shared" si="6"/>
        <v/>
      </c>
      <c r="X9" t="str">
        <f t="shared" si="7"/>
        <v/>
      </c>
      <c r="Z9" t="s">
        <v>92</v>
      </c>
      <c r="AA9">
        <v>2022</v>
      </c>
      <c r="AB9" s="153">
        <v>0.85</v>
      </c>
      <c r="AC9" s="153">
        <v>0.73259734001764043</v>
      </c>
      <c r="AD9" s="153">
        <v>0.1</v>
      </c>
      <c r="AE9" s="153">
        <v>0.2</v>
      </c>
      <c r="AF9">
        <f t="shared" si="8"/>
        <v>1</v>
      </c>
      <c r="AG9">
        <f t="shared" si="9"/>
        <v>2022</v>
      </c>
      <c r="AH9" t="str">
        <f t="shared" si="10"/>
        <v/>
      </c>
      <c r="AI9">
        <f t="shared" si="11"/>
        <v>1.7000000000000001E-2</v>
      </c>
      <c r="AK9" t="s">
        <v>125</v>
      </c>
      <c r="AL9">
        <v>2022</v>
      </c>
      <c r="AM9" s="153">
        <v>0.85</v>
      </c>
      <c r="AN9" s="153"/>
      <c r="AO9" s="153">
        <v>0.05</v>
      </c>
      <c r="AP9" s="153">
        <v>0.2</v>
      </c>
      <c r="AQ9">
        <f t="shared" si="12"/>
        <v>1</v>
      </c>
      <c r="AR9">
        <f t="shared" si="13"/>
        <v>2022</v>
      </c>
      <c r="AS9" t="str">
        <f t="shared" si="14"/>
        <v/>
      </c>
      <c r="AT9" t="str">
        <f t="shared" si="15"/>
        <v/>
      </c>
      <c r="AW9" t="s">
        <v>74</v>
      </c>
      <c r="AX9">
        <v>2022</v>
      </c>
      <c r="AY9" s="153">
        <v>1</v>
      </c>
      <c r="AZ9" s="153"/>
      <c r="BA9" s="153">
        <v>0.15</v>
      </c>
      <c r="BC9">
        <f t="shared" si="16"/>
        <v>1</v>
      </c>
      <c r="BD9">
        <f t="shared" si="17"/>
        <v>2022</v>
      </c>
      <c r="BE9" t="str">
        <f t="shared" si="18"/>
        <v/>
      </c>
      <c r="BF9" t="str">
        <f t="shared" si="19"/>
        <v/>
      </c>
      <c r="BH9" t="s">
        <v>125</v>
      </c>
      <c r="BI9">
        <v>2022</v>
      </c>
      <c r="BJ9" s="153">
        <v>0.85</v>
      </c>
      <c r="BK9" s="153"/>
      <c r="BL9" s="153">
        <v>0.05</v>
      </c>
      <c r="BN9">
        <f t="shared" si="20"/>
        <v>1</v>
      </c>
      <c r="BO9">
        <f t="shared" si="21"/>
        <v>2022</v>
      </c>
      <c r="BP9" t="str">
        <f t="shared" si="22"/>
        <v/>
      </c>
      <c r="BQ9" t="str">
        <f t="shared" si="23"/>
        <v/>
      </c>
      <c r="BS9" t="s">
        <v>134</v>
      </c>
      <c r="BT9">
        <v>2022</v>
      </c>
      <c r="BU9" s="153">
        <v>0.8</v>
      </c>
      <c r="BV9" s="153">
        <v>1</v>
      </c>
      <c r="BW9" s="153">
        <v>0.2</v>
      </c>
      <c r="BY9">
        <f t="shared" si="24"/>
        <v>1</v>
      </c>
      <c r="BZ9">
        <f t="shared" si="25"/>
        <v>2022</v>
      </c>
      <c r="CA9" t="str">
        <f t="shared" si="26"/>
        <v/>
      </c>
      <c r="CB9">
        <f t="shared" si="27"/>
        <v>0.16000000000000003</v>
      </c>
      <c r="CD9" t="s">
        <v>131</v>
      </c>
      <c r="CE9">
        <v>2022</v>
      </c>
      <c r="CF9" s="153">
        <v>5</v>
      </c>
      <c r="CG9" s="153"/>
      <c r="CH9" s="153">
        <v>0.2</v>
      </c>
      <c r="CJ9">
        <f t="shared" si="28"/>
        <v>1</v>
      </c>
      <c r="CK9">
        <f t="shared" si="29"/>
        <v>2022</v>
      </c>
      <c r="CL9" t="str">
        <f t="shared" si="30"/>
        <v/>
      </c>
      <c r="CM9" t="str">
        <f t="shared" si="31"/>
        <v/>
      </c>
      <c r="CR9" t="str">
        <f>IF(J9=0,"",+D9)</f>
        <v xml:space="preserve">Cubrimiento de planta de personal </v>
      </c>
      <c r="CS9">
        <f t="shared" ref="CS9:CS13" si="44">IF(J9=0,"",K9)</f>
        <v>2022</v>
      </c>
      <c r="CT9" s="144">
        <f t="shared" si="33"/>
        <v>0.88712121212121209</v>
      </c>
      <c r="CU9" s="2"/>
      <c r="DB9" t="str">
        <f>IF(U9=0,"",+O9)</f>
        <v xml:space="preserve">Oportunidad en las respuestas de denuncias </v>
      </c>
      <c r="DC9">
        <f t="shared" ref="DC9:DC13" si="45">IF(U9=0,"",V9)</f>
        <v>2022</v>
      </c>
      <c r="DD9" s="2" t="str">
        <f t="shared" si="35"/>
        <v/>
      </c>
      <c r="DE9" s="2"/>
      <c r="DL9" t="str">
        <f>IF(AF9=0,"",+Z9)</f>
        <v>Ejecución presupuestal de inversión</v>
      </c>
      <c r="DM9">
        <f t="shared" si="36"/>
        <v>2022</v>
      </c>
      <c r="DN9" s="2">
        <f t="shared" si="37"/>
        <v>0.73259734001764043</v>
      </c>
      <c r="DO9" s="2"/>
      <c r="DV9" t="str">
        <f>IF(AQ9=0,"",+AK9)</f>
        <v>Ejecución física programas institucionales (Proyectos)</v>
      </c>
      <c r="DW9">
        <f t="shared" ref="DW9:DW13" si="46">IF(AQ9=0,"",AR9)</f>
        <v>2022</v>
      </c>
      <c r="DX9" s="2">
        <f t="shared" si="39"/>
        <v>0</v>
      </c>
      <c r="DY9" s="2"/>
    </row>
    <row r="10" spans="1:129" x14ac:dyDescent="0.3">
      <c r="A10" s="24" t="s">
        <v>112</v>
      </c>
      <c r="D10" t="s">
        <v>61</v>
      </c>
      <c r="E10">
        <v>2023</v>
      </c>
      <c r="F10" s="153">
        <v>0.95</v>
      </c>
      <c r="G10" s="153">
        <v>0.89393939393939392</v>
      </c>
      <c r="H10" s="153">
        <v>0.05</v>
      </c>
      <c r="I10" s="153">
        <v>0.2</v>
      </c>
      <c r="J10">
        <f t="shared" si="0"/>
        <v>1</v>
      </c>
      <c r="K10">
        <f t="shared" si="1"/>
        <v>2023</v>
      </c>
      <c r="L10">
        <f t="shared" si="2"/>
        <v>8.9393939393939397E-3</v>
      </c>
      <c r="M10">
        <f t="shared" si="3"/>
        <v>9.5000000000000015E-3</v>
      </c>
      <c r="O10" t="s">
        <v>74</v>
      </c>
      <c r="P10">
        <v>2023</v>
      </c>
      <c r="Q10" s="153">
        <v>1</v>
      </c>
      <c r="R10" s="153"/>
      <c r="S10" s="153">
        <v>0.15</v>
      </c>
      <c r="T10" s="153">
        <v>0.4</v>
      </c>
      <c r="U10">
        <f t="shared" si="4"/>
        <v>1</v>
      </c>
      <c r="V10">
        <f t="shared" si="5"/>
        <v>2023</v>
      </c>
      <c r="W10">
        <f t="shared" si="6"/>
        <v>0</v>
      </c>
      <c r="X10" t="str">
        <f t="shared" si="7"/>
        <v/>
      </c>
      <c r="Z10" t="s">
        <v>92</v>
      </c>
      <c r="AA10">
        <v>2023</v>
      </c>
      <c r="AB10" s="153">
        <v>0.85</v>
      </c>
      <c r="AC10" s="153">
        <v>0.71251879032999998</v>
      </c>
      <c r="AD10" s="153">
        <v>0.1</v>
      </c>
      <c r="AE10" s="153">
        <v>0.2</v>
      </c>
      <c r="AF10">
        <f t="shared" si="8"/>
        <v>1</v>
      </c>
      <c r="AG10">
        <f t="shared" si="9"/>
        <v>2023</v>
      </c>
      <c r="AH10">
        <f t="shared" si="10"/>
        <v>1.4250375806599999E-2</v>
      </c>
      <c r="AI10">
        <f t="shared" si="11"/>
        <v>1.7000000000000001E-2</v>
      </c>
      <c r="AK10" t="s">
        <v>125</v>
      </c>
      <c r="AL10">
        <v>2023</v>
      </c>
      <c r="AM10" s="153">
        <v>0.85</v>
      </c>
      <c r="AN10" s="153">
        <v>0.9</v>
      </c>
      <c r="AO10" s="153">
        <v>0.05</v>
      </c>
      <c r="AP10" s="153">
        <v>0.2</v>
      </c>
      <c r="AQ10">
        <f t="shared" si="12"/>
        <v>1</v>
      </c>
      <c r="AR10">
        <f t="shared" si="13"/>
        <v>2023</v>
      </c>
      <c r="AS10">
        <f t="shared" si="14"/>
        <v>9.0000000000000011E-3</v>
      </c>
      <c r="AT10">
        <f t="shared" si="15"/>
        <v>8.5000000000000006E-3</v>
      </c>
      <c r="AW10" t="s">
        <v>74</v>
      </c>
      <c r="AX10">
        <v>2023</v>
      </c>
      <c r="AY10" s="153">
        <v>1</v>
      </c>
      <c r="AZ10" s="153"/>
      <c r="BA10" s="153">
        <v>0.15</v>
      </c>
      <c r="BC10">
        <f t="shared" si="16"/>
        <v>1</v>
      </c>
      <c r="BD10">
        <f t="shared" si="17"/>
        <v>2023</v>
      </c>
      <c r="BE10">
        <f t="shared" si="18"/>
        <v>0</v>
      </c>
      <c r="BF10" t="str">
        <f t="shared" si="19"/>
        <v/>
      </c>
      <c r="BH10" t="s">
        <v>125</v>
      </c>
      <c r="BI10">
        <v>2023</v>
      </c>
      <c r="BJ10" s="153">
        <v>0.85</v>
      </c>
      <c r="BK10" s="153">
        <v>0.9</v>
      </c>
      <c r="BL10" s="153">
        <v>0.05</v>
      </c>
      <c r="BN10">
        <f t="shared" si="20"/>
        <v>1</v>
      </c>
      <c r="BO10">
        <f t="shared" si="21"/>
        <v>2023</v>
      </c>
      <c r="BP10">
        <f t="shared" si="22"/>
        <v>4.5000000000000005E-2</v>
      </c>
      <c r="BQ10">
        <f t="shared" si="23"/>
        <v>4.2500000000000003E-2</v>
      </c>
      <c r="BS10" t="s">
        <v>134</v>
      </c>
      <c r="BT10">
        <v>2023</v>
      </c>
      <c r="BU10" s="153">
        <v>0.8</v>
      </c>
      <c r="BV10" s="153">
        <v>1</v>
      </c>
      <c r="BW10" s="153">
        <v>0.2</v>
      </c>
      <c r="BY10">
        <f t="shared" si="24"/>
        <v>1</v>
      </c>
      <c r="BZ10">
        <f t="shared" si="25"/>
        <v>2023</v>
      </c>
      <c r="CA10">
        <f t="shared" si="26"/>
        <v>0.2</v>
      </c>
      <c r="CB10">
        <f t="shared" si="27"/>
        <v>0.16000000000000003</v>
      </c>
      <c r="CD10" t="s">
        <v>131</v>
      </c>
      <c r="CE10">
        <v>2023</v>
      </c>
      <c r="CF10" s="153">
        <v>5</v>
      </c>
      <c r="CG10" s="153"/>
      <c r="CH10" s="153">
        <v>0.2</v>
      </c>
      <c r="CJ10">
        <f t="shared" si="28"/>
        <v>1</v>
      </c>
      <c r="CK10">
        <f t="shared" si="29"/>
        <v>2023</v>
      </c>
      <c r="CL10">
        <f t="shared" si="30"/>
        <v>0</v>
      </c>
      <c r="CM10" t="str">
        <f t="shared" si="31"/>
        <v/>
      </c>
      <c r="CS10">
        <f t="shared" si="44"/>
        <v>2023</v>
      </c>
      <c r="CT10" s="144">
        <f t="shared" si="33"/>
        <v>0.89393939393939392</v>
      </c>
      <c r="CU10" s="2">
        <f t="shared" si="40"/>
        <v>0.95</v>
      </c>
      <c r="DC10">
        <f t="shared" si="45"/>
        <v>2023</v>
      </c>
      <c r="DD10" s="2" t="str">
        <f t="shared" si="35"/>
        <v/>
      </c>
      <c r="DE10" s="2">
        <f t="shared" ref="DE10:DE13" si="47">IF(U9=0,"",Q10)</f>
        <v>1</v>
      </c>
      <c r="DM10">
        <f t="shared" si="36"/>
        <v>2023</v>
      </c>
      <c r="DN10" s="2">
        <f t="shared" si="37"/>
        <v>0.71251879032999998</v>
      </c>
      <c r="DO10" s="2">
        <f t="shared" ref="DO10:DO13" si="48">IF(AF9=0,"",AB10)</f>
        <v>0.85</v>
      </c>
      <c r="DW10">
        <f t="shared" si="46"/>
        <v>2023</v>
      </c>
      <c r="DX10" s="2">
        <f t="shared" si="39"/>
        <v>0.9</v>
      </c>
      <c r="DY10" s="2">
        <f t="shared" ref="DY10:DY13" si="49">IF(AQ9=0,"",AM10)</f>
        <v>0.85</v>
      </c>
    </row>
    <row r="11" spans="1:129" x14ac:dyDescent="0.3">
      <c r="A11" s="24" t="s">
        <v>50</v>
      </c>
      <c r="D11" t="s">
        <v>61</v>
      </c>
      <c r="E11">
        <v>2024</v>
      </c>
      <c r="F11" s="153">
        <v>0.95</v>
      </c>
      <c r="G11" s="153">
        <v>0.89393939393939392</v>
      </c>
      <c r="H11" s="153">
        <v>0.05</v>
      </c>
      <c r="I11" s="153">
        <v>0.2</v>
      </c>
      <c r="J11">
        <f t="shared" si="0"/>
        <v>1</v>
      </c>
      <c r="K11">
        <f t="shared" si="1"/>
        <v>2024</v>
      </c>
      <c r="L11">
        <f t="shared" si="2"/>
        <v>8.9393939393939397E-3</v>
      </c>
      <c r="M11">
        <f t="shared" si="3"/>
        <v>9.5000000000000015E-3</v>
      </c>
      <c r="O11" t="s">
        <v>74</v>
      </c>
      <c r="P11">
        <v>2024</v>
      </c>
      <c r="Q11" s="153">
        <v>1</v>
      </c>
      <c r="R11" s="153"/>
      <c r="S11" s="153">
        <v>0.15</v>
      </c>
      <c r="T11" s="153">
        <v>0.4</v>
      </c>
      <c r="U11">
        <f t="shared" si="4"/>
        <v>1</v>
      </c>
      <c r="V11">
        <f t="shared" si="5"/>
        <v>2024</v>
      </c>
      <c r="W11">
        <f t="shared" si="6"/>
        <v>0</v>
      </c>
      <c r="X11" t="str">
        <f t="shared" si="7"/>
        <v/>
      </c>
      <c r="Z11" t="s">
        <v>92</v>
      </c>
      <c r="AA11">
        <v>2024</v>
      </c>
      <c r="AB11" s="153">
        <v>0.85</v>
      </c>
      <c r="AC11" s="153">
        <v>9.6782168520291534E-2</v>
      </c>
      <c r="AD11" s="153">
        <v>0.1</v>
      </c>
      <c r="AE11" s="153">
        <v>0.2</v>
      </c>
      <c r="AF11">
        <f t="shared" si="8"/>
        <v>1</v>
      </c>
      <c r="AG11">
        <f t="shared" si="9"/>
        <v>2024</v>
      </c>
      <c r="AH11">
        <f t="shared" si="10"/>
        <v>1.9356433704058309E-3</v>
      </c>
      <c r="AI11">
        <f t="shared" si="11"/>
        <v>1.7000000000000001E-2</v>
      </c>
      <c r="AK11" t="s">
        <v>125</v>
      </c>
      <c r="AL11">
        <v>2024</v>
      </c>
      <c r="AM11" s="153">
        <v>0.85</v>
      </c>
      <c r="AN11" s="153">
        <v>0.41</v>
      </c>
      <c r="AO11" s="153">
        <v>0.05</v>
      </c>
      <c r="AP11" s="153">
        <v>0.2</v>
      </c>
      <c r="AQ11">
        <f t="shared" si="12"/>
        <v>1</v>
      </c>
      <c r="AR11">
        <f t="shared" si="13"/>
        <v>2024</v>
      </c>
      <c r="AS11">
        <f t="shared" si="14"/>
        <v>4.1000000000000003E-3</v>
      </c>
      <c r="AT11">
        <f t="shared" si="15"/>
        <v>8.5000000000000006E-3</v>
      </c>
      <c r="AW11" t="s">
        <v>74</v>
      </c>
      <c r="AX11">
        <v>2024</v>
      </c>
      <c r="AY11" s="153">
        <v>1</v>
      </c>
      <c r="AZ11" s="153"/>
      <c r="BA11" s="153">
        <v>0.15</v>
      </c>
      <c r="BC11">
        <f t="shared" si="16"/>
        <v>1</v>
      </c>
      <c r="BD11">
        <f t="shared" si="17"/>
        <v>2024</v>
      </c>
      <c r="BE11">
        <f t="shared" si="18"/>
        <v>0</v>
      </c>
      <c r="BF11" t="str">
        <f t="shared" si="19"/>
        <v/>
      </c>
      <c r="BH11" t="s">
        <v>125</v>
      </c>
      <c r="BI11">
        <v>2024</v>
      </c>
      <c r="BJ11" s="153">
        <v>0.85</v>
      </c>
      <c r="BK11" s="153">
        <v>0.41</v>
      </c>
      <c r="BL11" s="153">
        <v>0.05</v>
      </c>
      <c r="BN11">
        <f t="shared" si="20"/>
        <v>1</v>
      </c>
      <c r="BO11">
        <f t="shared" si="21"/>
        <v>2024</v>
      </c>
      <c r="BP11">
        <f t="shared" si="22"/>
        <v>2.0500000000000001E-2</v>
      </c>
      <c r="BQ11">
        <f t="shared" si="23"/>
        <v>4.2500000000000003E-2</v>
      </c>
      <c r="BS11" t="s">
        <v>134</v>
      </c>
      <c r="BT11">
        <v>2024</v>
      </c>
      <c r="BU11" s="153">
        <v>0.8</v>
      </c>
      <c r="BV11" s="153">
        <v>0.125</v>
      </c>
      <c r="BW11" s="153">
        <v>0.2</v>
      </c>
      <c r="BY11">
        <f t="shared" si="24"/>
        <v>1</v>
      </c>
      <c r="BZ11">
        <f t="shared" si="25"/>
        <v>2024</v>
      </c>
      <c r="CA11">
        <f t="shared" si="26"/>
        <v>2.5000000000000001E-2</v>
      </c>
      <c r="CB11">
        <f t="shared" si="27"/>
        <v>0.16000000000000003</v>
      </c>
      <c r="CD11" t="s">
        <v>131</v>
      </c>
      <c r="CE11">
        <v>2024</v>
      </c>
      <c r="CF11" s="153">
        <v>5</v>
      </c>
      <c r="CG11" s="153"/>
      <c r="CH11" s="153">
        <v>0.2</v>
      </c>
      <c r="CJ11">
        <f t="shared" si="28"/>
        <v>1</v>
      </c>
      <c r="CK11">
        <f t="shared" si="29"/>
        <v>2024</v>
      </c>
      <c r="CL11">
        <f t="shared" si="30"/>
        <v>0</v>
      </c>
      <c r="CM11" t="str">
        <f t="shared" si="31"/>
        <v/>
      </c>
      <c r="CS11">
        <f t="shared" si="44"/>
        <v>2024</v>
      </c>
      <c r="CT11" s="144">
        <f t="shared" si="33"/>
        <v>0.89393939393939392</v>
      </c>
      <c r="CU11" s="2">
        <f t="shared" si="40"/>
        <v>0.95</v>
      </c>
      <c r="DC11">
        <f t="shared" si="45"/>
        <v>2024</v>
      </c>
      <c r="DD11" s="2" t="str">
        <f t="shared" si="35"/>
        <v/>
      </c>
      <c r="DE11" s="2">
        <f t="shared" si="47"/>
        <v>1</v>
      </c>
      <c r="DM11">
        <f t="shared" si="36"/>
        <v>2024</v>
      </c>
      <c r="DN11" s="2">
        <f t="shared" si="37"/>
        <v>9.6782168520291534E-2</v>
      </c>
      <c r="DO11" s="2">
        <f t="shared" si="48"/>
        <v>0.85</v>
      </c>
      <c r="DW11">
        <f t="shared" si="46"/>
        <v>2024</v>
      </c>
      <c r="DX11" s="2">
        <f t="shared" si="39"/>
        <v>0.41</v>
      </c>
      <c r="DY11" s="2">
        <f t="shared" si="49"/>
        <v>0.85</v>
      </c>
    </row>
    <row r="12" spans="1:129" x14ac:dyDescent="0.3">
      <c r="A12" s="24" t="s">
        <v>115</v>
      </c>
      <c r="D12" t="s">
        <v>61</v>
      </c>
      <c r="E12">
        <v>2025</v>
      </c>
      <c r="F12" s="153">
        <v>0.95</v>
      </c>
      <c r="G12" s="153"/>
      <c r="H12" s="153">
        <v>0.05</v>
      </c>
      <c r="I12" s="153">
        <v>0.2</v>
      </c>
      <c r="J12">
        <f t="shared" si="0"/>
        <v>1</v>
      </c>
      <c r="K12">
        <f t="shared" si="1"/>
        <v>2025</v>
      </c>
      <c r="L12">
        <f t="shared" si="2"/>
        <v>0</v>
      </c>
      <c r="M12" t="str">
        <f t="shared" si="3"/>
        <v/>
      </c>
      <c r="O12" t="s">
        <v>74</v>
      </c>
      <c r="P12">
        <v>2025</v>
      </c>
      <c r="Q12" s="153">
        <v>1</v>
      </c>
      <c r="R12" s="153"/>
      <c r="S12" s="153">
        <v>0.15</v>
      </c>
      <c r="T12" s="153">
        <v>0.4</v>
      </c>
      <c r="U12">
        <f t="shared" si="4"/>
        <v>1</v>
      </c>
      <c r="V12">
        <f t="shared" si="5"/>
        <v>2025</v>
      </c>
      <c r="W12">
        <f t="shared" si="6"/>
        <v>0</v>
      </c>
      <c r="X12" t="str">
        <f t="shared" si="7"/>
        <v/>
      </c>
      <c r="Z12" t="s">
        <v>92</v>
      </c>
      <c r="AA12">
        <v>2025</v>
      </c>
      <c r="AB12" s="153">
        <v>0.85</v>
      </c>
      <c r="AC12" s="153"/>
      <c r="AD12" s="153">
        <v>0.1</v>
      </c>
      <c r="AE12" s="153">
        <v>0.2</v>
      </c>
      <c r="AF12">
        <f t="shared" si="8"/>
        <v>1</v>
      </c>
      <c r="AG12">
        <f t="shared" si="9"/>
        <v>2025</v>
      </c>
      <c r="AH12">
        <f t="shared" si="10"/>
        <v>0</v>
      </c>
      <c r="AI12" t="str">
        <f t="shared" si="11"/>
        <v/>
      </c>
      <c r="AK12" t="s">
        <v>125</v>
      </c>
      <c r="AL12">
        <v>2025</v>
      </c>
      <c r="AM12" s="153">
        <v>0.85</v>
      </c>
      <c r="AN12" s="153"/>
      <c r="AO12" s="153">
        <v>0.05</v>
      </c>
      <c r="AP12" s="153">
        <v>0.2</v>
      </c>
      <c r="AQ12">
        <f t="shared" si="12"/>
        <v>1</v>
      </c>
      <c r="AR12">
        <f t="shared" si="13"/>
        <v>2025</v>
      </c>
      <c r="AS12">
        <f t="shared" si="14"/>
        <v>0</v>
      </c>
      <c r="AT12" t="str">
        <f t="shared" si="15"/>
        <v/>
      </c>
      <c r="AW12" t="s">
        <v>74</v>
      </c>
      <c r="AX12">
        <v>2025</v>
      </c>
      <c r="AY12" s="153">
        <v>1</v>
      </c>
      <c r="AZ12" s="153"/>
      <c r="BA12" s="153">
        <v>0.15</v>
      </c>
      <c r="BC12">
        <f t="shared" si="16"/>
        <v>1</v>
      </c>
      <c r="BD12">
        <f t="shared" si="17"/>
        <v>2025</v>
      </c>
      <c r="BE12">
        <f t="shared" si="18"/>
        <v>0</v>
      </c>
      <c r="BF12" t="str">
        <f t="shared" si="19"/>
        <v/>
      </c>
      <c r="BH12" t="s">
        <v>125</v>
      </c>
      <c r="BI12">
        <v>2025</v>
      </c>
      <c r="BJ12" s="153">
        <v>0.85</v>
      </c>
      <c r="BK12" s="153"/>
      <c r="BL12" s="153">
        <v>0.05</v>
      </c>
      <c r="BN12">
        <f t="shared" si="20"/>
        <v>1</v>
      </c>
      <c r="BO12">
        <f t="shared" si="21"/>
        <v>2025</v>
      </c>
      <c r="BP12">
        <f t="shared" si="22"/>
        <v>0</v>
      </c>
      <c r="BQ12" t="str">
        <f t="shared" si="23"/>
        <v/>
      </c>
      <c r="BS12" t="s">
        <v>134</v>
      </c>
      <c r="BT12">
        <v>2025</v>
      </c>
      <c r="BU12" s="153">
        <v>0.8</v>
      </c>
      <c r="BV12" s="153"/>
      <c r="BW12" s="153">
        <v>0.2</v>
      </c>
      <c r="BY12">
        <f t="shared" si="24"/>
        <v>1</v>
      </c>
      <c r="BZ12">
        <f t="shared" si="25"/>
        <v>2025</v>
      </c>
      <c r="CA12">
        <f t="shared" si="26"/>
        <v>0</v>
      </c>
      <c r="CB12" t="str">
        <f t="shared" si="27"/>
        <v/>
      </c>
      <c r="CD12" t="s">
        <v>131</v>
      </c>
      <c r="CE12">
        <v>2025</v>
      </c>
      <c r="CF12" s="153">
        <v>5</v>
      </c>
      <c r="CG12" s="153"/>
      <c r="CH12" s="153">
        <v>0.2</v>
      </c>
      <c r="CJ12">
        <f t="shared" si="28"/>
        <v>1</v>
      </c>
      <c r="CK12">
        <f t="shared" si="29"/>
        <v>2025</v>
      </c>
      <c r="CL12">
        <f t="shared" si="30"/>
        <v>0</v>
      </c>
      <c r="CM12" t="str">
        <f t="shared" si="31"/>
        <v/>
      </c>
      <c r="CS12">
        <f t="shared" si="44"/>
        <v>2025</v>
      </c>
      <c r="CT12" s="144" t="str">
        <f t="shared" si="33"/>
        <v/>
      </c>
      <c r="CU12" s="2">
        <f t="shared" si="40"/>
        <v>0.95</v>
      </c>
      <c r="DC12">
        <f t="shared" si="45"/>
        <v>2025</v>
      </c>
      <c r="DD12" s="2" t="str">
        <f t="shared" si="35"/>
        <v/>
      </c>
      <c r="DE12" s="2">
        <f t="shared" si="47"/>
        <v>1</v>
      </c>
      <c r="DM12">
        <f t="shared" si="36"/>
        <v>2025</v>
      </c>
      <c r="DN12" s="2">
        <f t="shared" si="37"/>
        <v>0</v>
      </c>
      <c r="DO12" s="2">
        <f t="shared" si="48"/>
        <v>0.85</v>
      </c>
      <c r="DW12">
        <f t="shared" si="46"/>
        <v>2025</v>
      </c>
      <c r="DX12" s="2">
        <f t="shared" si="39"/>
        <v>0</v>
      </c>
      <c r="DY12" s="2">
        <f t="shared" si="49"/>
        <v>0.85</v>
      </c>
    </row>
    <row r="13" spans="1:129" x14ac:dyDescent="0.3">
      <c r="A13" s="24" t="s">
        <v>131</v>
      </c>
      <c r="D13" t="s">
        <v>61</v>
      </c>
      <c r="E13">
        <v>2026</v>
      </c>
      <c r="F13" s="153">
        <v>0.95</v>
      </c>
      <c r="G13" s="153"/>
      <c r="H13" s="153">
        <v>0.05</v>
      </c>
      <c r="I13" s="153">
        <v>0.2</v>
      </c>
      <c r="J13">
        <f t="shared" si="0"/>
        <v>1</v>
      </c>
      <c r="K13">
        <f t="shared" si="1"/>
        <v>2026</v>
      </c>
      <c r="L13">
        <f t="shared" si="2"/>
        <v>0</v>
      </c>
      <c r="M13" t="str">
        <f t="shared" si="3"/>
        <v/>
      </c>
      <c r="O13" t="s">
        <v>74</v>
      </c>
      <c r="P13">
        <v>2026</v>
      </c>
      <c r="Q13" s="153">
        <v>1</v>
      </c>
      <c r="R13" s="153"/>
      <c r="S13" s="153">
        <v>0.15</v>
      </c>
      <c r="T13" s="153">
        <v>0.4</v>
      </c>
      <c r="U13">
        <f t="shared" si="4"/>
        <v>1</v>
      </c>
      <c r="V13">
        <f t="shared" si="5"/>
        <v>2026</v>
      </c>
      <c r="W13">
        <f t="shared" si="6"/>
        <v>0</v>
      </c>
      <c r="X13" t="str">
        <f t="shared" si="7"/>
        <v/>
      </c>
      <c r="Z13" t="s">
        <v>92</v>
      </c>
      <c r="AA13">
        <v>2026</v>
      </c>
      <c r="AB13" s="153">
        <v>0.85</v>
      </c>
      <c r="AC13" s="153"/>
      <c r="AD13" s="153">
        <v>0.1</v>
      </c>
      <c r="AE13" s="153">
        <v>0.2</v>
      </c>
      <c r="AF13">
        <f t="shared" si="8"/>
        <v>1</v>
      </c>
      <c r="AG13">
        <f t="shared" si="9"/>
        <v>2026</v>
      </c>
      <c r="AH13">
        <f t="shared" si="10"/>
        <v>0</v>
      </c>
      <c r="AI13" t="str">
        <f t="shared" si="11"/>
        <v/>
      </c>
      <c r="AK13" t="s">
        <v>125</v>
      </c>
      <c r="AL13">
        <v>2026</v>
      </c>
      <c r="AM13" s="153">
        <v>0.85</v>
      </c>
      <c r="AN13" s="153"/>
      <c r="AO13" s="153">
        <v>0.05</v>
      </c>
      <c r="AP13" s="153">
        <v>0.2</v>
      </c>
      <c r="AQ13">
        <f t="shared" si="12"/>
        <v>1</v>
      </c>
      <c r="AR13">
        <f t="shared" si="13"/>
        <v>2026</v>
      </c>
      <c r="AS13">
        <f t="shared" si="14"/>
        <v>0</v>
      </c>
      <c r="AT13" t="str">
        <f t="shared" si="15"/>
        <v/>
      </c>
      <c r="AW13" t="s">
        <v>74</v>
      </c>
      <c r="AX13">
        <v>2026</v>
      </c>
      <c r="AY13" s="153">
        <v>1</v>
      </c>
      <c r="AZ13" s="153"/>
      <c r="BA13" s="153">
        <v>0.15</v>
      </c>
      <c r="BC13">
        <f t="shared" si="16"/>
        <v>1</v>
      </c>
      <c r="BD13">
        <f t="shared" si="17"/>
        <v>2026</v>
      </c>
      <c r="BE13">
        <f t="shared" si="18"/>
        <v>0</v>
      </c>
      <c r="BF13" t="str">
        <f t="shared" si="19"/>
        <v/>
      </c>
      <c r="BH13" t="s">
        <v>125</v>
      </c>
      <c r="BI13">
        <v>2026</v>
      </c>
      <c r="BJ13" s="153">
        <v>0.85</v>
      </c>
      <c r="BK13" s="153"/>
      <c r="BL13" s="153">
        <v>0.05</v>
      </c>
      <c r="BN13">
        <f t="shared" si="20"/>
        <v>1</v>
      </c>
      <c r="BO13">
        <f t="shared" si="21"/>
        <v>2026</v>
      </c>
      <c r="BP13">
        <f t="shared" si="22"/>
        <v>0</v>
      </c>
      <c r="BQ13" t="str">
        <f t="shared" si="23"/>
        <v/>
      </c>
      <c r="BS13" t="s">
        <v>134</v>
      </c>
      <c r="BT13">
        <v>2026</v>
      </c>
      <c r="BU13" s="153">
        <v>0.8</v>
      </c>
      <c r="BV13" s="153"/>
      <c r="BW13" s="153">
        <v>0.2</v>
      </c>
      <c r="BY13">
        <f t="shared" si="24"/>
        <v>1</v>
      </c>
      <c r="BZ13">
        <f t="shared" si="25"/>
        <v>2026</v>
      </c>
      <c r="CA13">
        <f t="shared" si="26"/>
        <v>0</v>
      </c>
      <c r="CB13" t="str">
        <f t="shared" si="27"/>
        <v/>
      </c>
      <c r="CD13" t="s">
        <v>131</v>
      </c>
      <c r="CE13">
        <v>2026</v>
      </c>
      <c r="CF13" s="153">
        <v>5</v>
      </c>
      <c r="CG13" s="153"/>
      <c r="CH13" s="153">
        <v>0.2</v>
      </c>
      <c r="CJ13">
        <f t="shared" si="28"/>
        <v>1</v>
      </c>
      <c r="CK13">
        <f t="shared" si="29"/>
        <v>2026</v>
      </c>
      <c r="CL13">
        <f t="shared" si="30"/>
        <v>0</v>
      </c>
      <c r="CM13" t="str">
        <f t="shared" si="31"/>
        <v/>
      </c>
      <c r="CS13">
        <f t="shared" si="44"/>
        <v>2026</v>
      </c>
      <c r="CT13" s="144" t="str">
        <f t="shared" si="33"/>
        <v/>
      </c>
      <c r="CU13" s="2">
        <f t="shared" si="40"/>
        <v>0.95</v>
      </c>
      <c r="DC13">
        <f t="shared" si="45"/>
        <v>2026</v>
      </c>
      <c r="DD13" s="2" t="str">
        <f t="shared" si="35"/>
        <v/>
      </c>
      <c r="DE13" s="2">
        <f t="shared" si="47"/>
        <v>1</v>
      </c>
      <c r="DM13">
        <f t="shared" si="36"/>
        <v>2026</v>
      </c>
      <c r="DN13" s="2">
        <f t="shared" si="37"/>
        <v>0</v>
      </c>
      <c r="DO13" s="2">
        <f t="shared" si="48"/>
        <v>0.85</v>
      </c>
      <c r="DW13">
        <f t="shared" si="46"/>
        <v>2026</v>
      </c>
      <c r="DX13" s="2">
        <f t="shared" si="39"/>
        <v>0</v>
      </c>
      <c r="DY13" s="2">
        <f t="shared" si="49"/>
        <v>0.85</v>
      </c>
    </row>
    <row r="14" spans="1:129" x14ac:dyDescent="0.3">
      <c r="A14" s="24" t="s">
        <v>118</v>
      </c>
      <c r="D14" t="s">
        <v>65</v>
      </c>
      <c r="E14">
        <v>2022</v>
      </c>
      <c r="F14" s="153">
        <v>0.15</v>
      </c>
      <c r="G14" s="153"/>
      <c r="H14" s="153">
        <v>0.05</v>
      </c>
      <c r="I14" s="153">
        <v>0.2</v>
      </c>
      <c r="J14">
        <f t="shared" si="0"/>
        <v>1</v>
      </c>
      <c r="K14">
        <f t="shared" si="1"/>
        <v>2022</v>
      </c>
      <c r="L14" t="str">
        <f t="shared" si="2"/>
        <v/>
      </c>
      <c r="M14" t="str">
        <f t="shared" si="3"/>
        <v/>
      </c>
      <c r="O14" t="s">
        <v>78</v>
      </c>
      <c r="P14">
        <v>2022</v>
      </c>
      <c r="Q14" s="153">
        <v>1</v>
      </c>
      <c r="R14" s="153"/>
      <c r="S14" s="153">
        <v>0.05</v>
      </c>
      <c r="T14" s="153">
        <v>0.2</v>
      </c>
      <c r="U14">
        <f t="shared" ref="U14:U23" si="50">IF(ISERROR(VLOOKUP(O14,$A:$A,1,0)),0,1)</f>
        <v>1</v>
      </c>
      <c r="V14">
        <f t="shared" ref="V14:V23" si="51">IF(U14=1,P14,"")</f>
        <v>2022</v>
      </c>
      <c r="W14" t="str">
        <f t="shared" si="6"/>
        <v/>
      </c>
      <c r="X14" t="str">
        <f t="shared" si="7"/>
        <v/>
      </c>
      <c r="Z14" t="s">
        <v>227</v>
      </c>
      <c r="AA14">
        <v>2022</v>
      </c>
      <c r="AB14" s="153">
        <v>0.85</v>
      </c>
      <c r="AC14" s="153">
        <v>0.62465469651215044</v>
      </c>
      <c r="AD14" s="153">
        <v>0.25</v>
      </c>
      <c r="AE14" s="153">
        <v>0.2</v>
      </c>
      <c r="AF14">
        <f t="shared" ref="AF14:AF23" si="52">IF(ISERROR(VLOOKUP(Z14,$A:$A,1,0)),0,1)</f>
        <v>1</v>
      </c>
      <c r="AG14">
        <f t="shared" si="9"/>
        <v>2022</v>
      </c>
      <c r="AH14" t="str">
        <f t="shared" ref="AH14:AH23" si="53">IF(AG14=2022,"",IF(AF14=1,AC14*AD14*AE14,""))</f>
        <v/>
      </c>
      <c r="AI14">
        <f>IF(AF14=0,"",IF(AC14&lt;&gt;"",AB14*AD14*AE14,""))</f>
        <v>4.2500000000000003E-2</v>
      </c>
      <c r="AK14" t="s">
        <v>112</v>
      </c>
      <c r="AL14">
        <v>2022</v>
      </c>
      <c r="AM14" s="153">
        <v>0.75</v>
      </c>
      <c r="AN14" s="153"/>
      <c r="AO14" s="153">
        <v>0.25</v>
      </c>
      <c r="AP14" s="153">
        <v>0.4</v>
      </c>
      <c r="AQ14">
        <f t="shared" si="12"/>
        <v>1</v>
      </c>
      <c r="AR14">
        <f t="shared" si="13"/>
        <v>2022</v>
      </c>
      <c r="AS14" t="str">
        <f t="shared" si="14"/>
        <v/>
      </c>
      <c r="AT14" t="str">
        <f t="shared" si="15"/>
        <v/>
      </c>
      <c r="AW14" t="s">
        <v>81</v>
      </c>
      <c r="AX14">
        <v>2022</v>
      </c>
      <c r="AY14" s="153">
        <v>0.8</v>
      </c>
      <c r="AZ14" s="153"/>
      <c r="BA14" s="153">
        <v>0.15</v>
      </c>
      <c r="BC14">
        <f t="shared" si="16"/>
        <v>1</v>
      </c>
      <c r="BD14">
        <f t="shared" si="17"/>
        <v>2022</v>
      </c>
      <c r="BE14" t="str">
        <f t="shared" si="18"/>
        <v/>
      </c>
      <c r="BF14" t="str">
        <f t="shared" si="19"/>
        <v/>
      </c>
      <c r="BH14" t="s">
        <v>61</v>
      </c>
      <c r="BI14">
        <v>2022</v>
      </c>
      <c r="BJ14" s="153">
        <v>0.95</v>
      </c>
      <c r="BK14" s="153">
        <v>0.88712121212121209</v>
      </c>
      <c r="BL14" s="153">
        <v>0.05</v>
      </c>
      <c r="BN14">
        <f t="shared" si="20"/>
        <v>1</v>
      </c>
      <c r="BO14">
        <f t="shared" si="21"/>
        <v>2022</v>
      </c>
      <c r="BP14" t="str">
        <f t="shared" si="22"/>
        <v/>
      </c>
      <c r="BQ14">
        <f t="shared" si="23"/>
        <v>4.7500000000000001E-2</v>
      </c>
      <c r="BY14">
        <f t="shared" si="24"/>
        <v>0</v>
      </c>
      <c r="BZ14" t="str">
        <f t="shared" si="25"/>
        <v/>
      </c>
      <c r="CA14" t="str">
        <f t="shared" si="26"/>
        <v/>
      </c>
      <c r="CB14" t="str">
        <f t="shared" si="27"/>
        <v/>
      </c>
      <c r="CJ14">
        <f t="shared" si="28"/>
        <v>0</v>
      </c>
      <c r="CK14" t="str">
        <f t="shared" si="29"/>
        <v/>
      </c>
      <c r="CL14" t="str">
        <f t="shared" si="30"/>
        <v/>
      </c>
      <c r="CM14" t="str">
        <f t="shared" si="31"/>
        <v/>
      </c>
      <c r="CR14" t="str">
        <f>IF(J14=0,"",+D14)</f>
        <v xml:space="preserve">Rotación de personal </v>
      </c>
      <c r="CS14">
        <f t="shared" ref="CS14:CS18" si="54">IF(J14=0,"",K14)</f>
        <v>2022</v>
      </c>
      <c r="CT14" s="144" t="str">
        <f t="shared" si="33"/>
        <v/>
      </c>
      <c r="CU14" s="2">
        <f t="shared" ref="CU14:CU18" si="55">IF(J13=0,"",F14)</f>
        <v>0.15</v>
      </c>
      <c r="DB14" t="str">
        <f t="shared" ref="DB14:DB30" si="56">IF(U14=0,"",+O14)</f>
        <v>Oportunidad en la atención de PQRS</v>
      </c>
      <c r="DC14">
        <f t="shared" ref="DC14:DC28" si="57">IF(U14=0,"",V14)</f>
        <v>2022</v>
      </c>
      <c r="DD14" s="2" t="str">
        <f t="shared" si="35"/>
        <v/>
      </c>
      <c r="DE14" s="2"/>
      <c r="DL14" t="str">
        <f t="shared" ref="DL14:DL24" si="58">IF(AF14=0,"",+Z14)</f>
        <v>Ingreso efectivo por cobro persuasivo y/o coactivo</v>
      </c>
      <c r="DM14">
        <f t="shared" si="36"/>
        <v>2022</v>
      </c>
      <c r="DN14" s="2">
        <f t="shared" si="37"/>
        <v>0.62465469651215044</v>
      </c>
      <c r="DO14" s="2"/>
      <c r="DV14" t="str">
        <f t="shared" ref="DV14:DV39" si="59">IF(AQ14=0,"",+AK14)</f>
        <v>Cumplimiento estándares sanitarios</v>
      </c>
      <c r="DW14">
        <f t="shared" ref="DW14:DW43" si="60">IF(AQ14=0,"",AR14)</f>
        <v>2022</v>
      </c>
      <c r="DX14" s="2">
        <f t="shared" ref="DX14:DX43" si="61">IF(AQ14=0,"",AN14)</f>
        <v>0</v>
      </c>
      <c r="DY14" s="2"/>
    </row>
    <row r="15" spans="1:129" x14ac:dyDescent="0.3">
      <c r="A15" s="24" t="s">
        <v>125</v>
      </c>
      <c r="D15" t="s">
        <v>65</v>
      </c>
      <c r="E15">
        <v>2023</v>
      </c>
      <c r="F15" s="153">
        <v>0.15</v>
      </c>
      <c r="G15" s="153"/>
      <c r="H15" s="153">
        <v>0.05</v>
      </c>
      <c r="I15" s="153">
        <v>0.2</v>
      </c>
      <c r="J15">
        <f t="shared" si="0"/>
        <v>1</v>
      </c>
      <c r="K15">
        <f t="shared" si="1"/>
        <v>2023</v>
      </c>
      <c r="L15">
        <f t="shared" si="2"/>
        <v>0</v>
      </c>
      <c r="M15" t="str">
        <f t="shared" si="3"/>
        <v/>
      </c>
      <c r="O15" t="s">
        <v>78</v>
      </c>
      <c r="P15">
        <v>2023</v>
      </c>
      <c r="Q15" s="153">
        <v>1</v>
      </c>
      <c r="R15" s="153">
        <v>0.60070339976553344</v>
      </c>
      <c r="S15" s="153">
        <v>0.05</v>
      </c>
      <c r="T15" s="153">
        <v>0.2</v>
      </c>
      <c r="U15">
        <f t="shared" si="50"/>
        <v>1</v>
      </c>
      <c r="V15">
        <f t="shared" si="51"/>
        <v>2023</v>
      </c>
      <c r="W15">
        <f t="shared" si="6"/>
        <v>6.0070339976553352E-3</v>
      </c>
      <c r="X15">
        <f t="shared" si="7"/>
        <v>1.0000000000000002E-2</v>
      </c>
      <c r="Z15" t="s">
        <v>227</v>
      </c>
      <c r="AA15">
        <v>2023</v>
      </c>
      <c r="AB15" s="153">
        <v>0.85</v>
      </c>
      <c r="AC15" s="153">
        <v>0.85324058155626137</v>
      </c>
      <c r="AD15" s="153">
        <v>0.25</v>
      </c>
      <c r="AE15" s="153">
        <v>0.2</v>
      </c>
      <c r="AF15">
        <f t="shared" si="52"/>
        <v>1</v>
      </c>
      <c r="AG15">
        <f t="shared" si="9"/>
        <v>2023</v>
      </c>
      <c r="AH15">
        <f t="shared" si="53"/>
        <v>4.2662029077813073E-2</v>
      </c>
      <c r="AI15">
        <f t="shared" ref="AI15:AI23" si="62">IF(AF15=0,"",IF(AC15&lt;&gt;"",AB15*AD15*AE15,""))</f>
        <v>4.2500000000000003E-2</v>
      </c>
      <c r="AK15" t="s">
        <v>112</v>
      </c>
      <c r="AL15">
        <v>2023</v>
      </c>
      <c r="AM15" s="153">
        <v>0.75</v>
      </c>
      <c r="AN15" s="153"/>
      <c r="AO15" s="153">
        <v>0.25</v>
      </c>
      <c r="AP15" s="153">
        <v>0.4</v>
      </c>
      <c r="AQ15">
        <f t="shared" ref="AQ15:AQ47" si="63">IF(ISERROR(VLOOKUP(AK15,$A:$A,1,0)),0,1)</f>
        <v>1</v>
      </c>
      <c r="AR15">
        <f t="shared" ref="AR15:AR78" si="64">IF(AQ15=1,AL15,"")</f>
        <v>2023</v>
      </c>
      <c r="AS15">
        <f t="shared" si="14"/>
        <v>0</v>
      </c>
      <c r="AT15" t="str">
        <f t="shared" si="15"/>
        <v/>
      </c>
      <c r="AW15" t="s">
        <v>81</v>
      </c>
      <c r="AX15">
        <v>2023</v>
      </c>
      <c r="AY15" s="153">
        <v>0.8</v>
      </c>
      <c r="AZ15" s="153"/>
      <c r="BA15" s="153">
        <v>0.15</v>
      </c>
      <c r="BC15">
        <f t="shared" si="16"/>
        <v>1</v>
      </c>
      <c r="BD15">
        <f t="shared" si="17"/>
        <v>2023</v>
      </c>
      <c r="BE15">
        <f t="shared" si="18"/>
        <v>0</v>
      </c>
      <c r="BF15" t="str">
        <f t="shared" si="19"/>
        <v/>
      </c>
      <c r="BH15" t="s">
        <v>61</v>
      </c>
      <c r="BI15">
        <v>2023</v>
      </c>
      <c r="BJ15" s="153">
        <v>0.95</v>
      </c>
      <c r="BK15" s="153">
        <v>0.89393939393939392</v>
      </c>
      <c r="BL15" s="153">
        <v>0.05</v>
      </c>
      <c r="BN15">
        <f t="shared" si="20"/>
        <v>1</v>
      </c>
      <c r="BO15">
        <f t="shared" si="21"/>
        <v>2023</v>
      </c>
      <c r="BP15">
        <f t="shared" si="22"/>
        <v>4.46969696969697E-2</v>
      </c>
      <c r="BQ15">
        <f t="shared" si="23"/>
        <v>4.7500000000000001E-2</v>
      </c>
      <c r="BY15">
        <f t="shared" si="24"/>
        <v>0</v>
      </c>
      <c r="BZ15" t="str">
        <f t="shared" si="25"/>
        <v/>
      </c>
      <c r="CA15" t="str">
        <f t="shared" si="26"/>
        <v/>
      </c>
      <c r="CB15" t="str">
        <f t="shared" si="27"/>
        <v/>
      </c>
      <c r="CJ15">
        <f t="shared" si="28"/>
        <v>0</v>
      </c>
      <c r="CK15" t="str">
        <f t="shared" si="29"/>
        <v/>
      </c>
      <c r="CL15" t="str">
        <f t="shared" si="30"/>
        <v/>
      </c>
      <c r="CM15" t="str">
        <f t="shared" si="31"/>
        <v/>
      </c>
      <c r="CS15">
        <f t="shared" si="54"/>
        <v>2023</v>
      </c>
      <c r="CT15" s="144" t="str">
        <f t="shared" si="33"/>
        <v/>
      </c>
      <c r="CU15" s="2">
        <f t="shared" si="55"/>
        <v>0.15</v>
      </c>
      <c r="DC15">
        <f t="shared" si="57"/>
        <v>2023</v>
      </c>
      <c r="DD15" s="2">
        <f t="shared" si="35"/>
        <v>0.60070339976553344</v>
      </c>
      <c r="DE15" s="2">
        <f t="shared" ref="DE15:DE23" si="65">IF(U14=0,"",Q15)</f>
        <v>1</v>
      </c>
      <c r="DM15">
        <f t="shared" si="36"/>
        <v>2023</v>
      </c>
      <c r="DN15" s="2">
        <f t="shared" si="37"/>
        <v>0.85324058155626137</v>
      </c>
      <c r="DO15" s="2">
        <f t="shared" ref="DO15:DO18" si="66">IF(AF14=0,"",AB15)</f>
        <v>0.85</v>
      </c>
      <c r="DW15">
        <f t="shared" si="60"/>
        <v>2023</v>
      </c>
      <c r="DX15" s="2">
        <f t="shared" si="61"/>
        <v>0</v>
      </c>
      <c r="DY15" s="2">
        <f>IF(AQ14=0,"",AM15)</f>
        <v>0.75</v>
      </c>
    </row>
    <row r="16" spans="1:129" x14ac:dyDescent="0.3">
      <c r="A16" s="24" t="s">
        <v>88</v>
      </c>
      <c r="D16" t="s">
        <v>65</v>
      </c>
      <c r="E16">
        <v>2024</v>
      </c>
      <c r="F16" s="153">
        <v>0.15</v>
      </c>
      <c r="G16" s="153"/>
      <c r="H16" s="153">
        <v>0.05</v>
      </c>
      <c r="I16" s="153">
        <v>0.2</v>
      </c>
      <c r="J16">
        <f t="shared" si="0"/>
        <v>1</v>
      </c>
      <c r="K16">
        <f t="shared" si="1"/>
        <v>2024</v>
      </c>
      <c r="L16">
        <f t="shared" si="2"/>
        <v>0</v>
      </c>
      <c r="M16" t="str">
        <f t="shared" si="3"/>
        <v/>
      </c>
      <c r="O16" t="s">
        <v>78</v>
      </c>
      <c r="P16">
        <v>2024</v>
      </c>
      <c r="Q16" s="153">
        <v>1</v>
      </c>
      <c r="R16" s="153"/>
      <c r="S16" s="153">
        <v>0.05</v>
      </c>
      <c r="T16" s="153">
        <v>0.2</v>
      </c>
      <c r="U16">
        <f t="shared" si="50"/>
        <v>1</v>
      </c>
      <c r="V16">
        <f t="shared" si="51"/>
        <v>2024</v>
      </c>
      <c r="W16">
        <f t="shared" si="6"/>
        <v>0</v>
      </c>
      <c r="X16" t="str">
        <f t="shared" si="7"/>
        <v/>
      </c>
      <c r="Z16" t="s">
        <v>227</v>
      </c>
      <c r="AA16">
        <v>2024</v>
      </c>
      <c r="AB16" s="153">
        <v>0.85</v>
      </c>
      <c r="AC16" s="153">
        <v>0.29798827350000001</v>
      </c>
      <c r="AD16" s="153">
        <v>0.25</v>
      </c>
      <c r="AE16" s="153">
        <v>0.2</v>
      </c>
      <c r="AF16">
        <f t="shared" si="52"/>
        <v>1</v>
      </c>
      <c r="AG16">
        <f t="shared" si="9"/>
        <v>2024</v>
      </c>
      <c r="AH16">
        <f t="shared" si="53"/>
        <v>1.4899413675000001E-2</v>
      </c>
      <c r="AI16">
        <f t="shared" si="62"/>
        <v>4.2500000000000003E-2</v>
      </c>
      <c r="AK16" t="s">
        <v>112</v>
      </c>
      <c r="AL16">
        <v>2024</v>
      </c>
      <c r="AM16" s="153">
        <v>0.75</v>
      </c>
      <c r="AN16" s="153"/>
      <c r="AO16" s="153">
        <v>0.25</v>
      </c>
      <c r="AP16" s="153">
        <v>0.4</v>
      </c>
      <c r="AQ16">
        <f t="shared" si="63"/>
        <v>1</v>
      </c>
      <c r="AR16">
        <f t="shared" si="64"/>
        <v>2024</v>
      </c>
      <c r="AS16">
        <f t="shared" si="14"/>
        <v>0</v>
      </c>
      <c r="AT16" t="str">
        <f t="shared" si="15"/>
        <v/>
      </c>
      <c r="AW16" t="s">
        <v>81</v>
      </c>
      <c r="AX16">
        <v>2024</v>
      </c>
      <c r="AY16" s="153">
        <v>0.8</v>
      </c>
      <c r="AZ16" s="153"/>
      <c r="BA16" s="153">
        <v>0.15</v>
      </c>
      <c r="BC16">
        <f t="shared" si="16"/>
        <v>1</v>
      </c>
      <c r="BD16">
        <f t="shared" si="17"/>
        <v>2024</v>
      </c>
      <c r="BE16">
        <f t="shared" si="18"/>
        <v>0</v>
      </c>
      <c r="BF16" t="str">
        <f t="shared" si="19"/>
        <v/>
      </c>
      <c r="BH16" t="s">
        <v>61</v>
      </c>
      <c r="BI16">
        <v>2024</v>
      </c>
      <c r="BJ16" s="153">
        <v>0.95</v>
      </c>
      <c r="BK16" s="153">
        <v>0.89393939393939392</v>
      </c>
      <c r="BL16" s="153">
        <v>0.05</v>
      </c>
      <c r="BN16">
        <f t="shared" si="20"/>
        <v>1</v>
      </c>
      <c r="BO16">
        <f t="shared" si="21"/>
        <v>2024</v>
      </c>
      <c r="BP16">
        <f t="shared" si="22"/>
        <v>4.46969696969697E-2</v>
      </c>
      <c r="BQ16">
        <f t="shared" si="23"/>
        <v>4.7500000000000001E-2</v>
      </c>
      <c r="BY16">
        <f t="shared" si="24"/>
        <v>0</v>
      </c>
      <c r="BZ16" t="str">
        <f t="shared" si="25"/>
        <v/>
      </c>
      <c r="CA16" t="str">
        <f t="shared" si="26"/>
        <v/>
      </c>
      <c r="CB16" t="str">
        <f t="shared" si="27"/>
        <v/>
      </c>
      <c r="CJ16">
        <f t="shared" si="28"/>
        <v>0</v>
      </c>
      <c r="CK16" t="str">
        <f t="shared" si="29"/>
        <v/>
      </c>
      <c r="CL16" t="str">
        <f t="shared" si="30"/>
        <v/>
      </c>
      <c r="CM16" t="str">
        <f t="shared" si="31"/>
        <v/>
      </c>
      <c r="CS16">
        <f t="shared" si="54"/>
        <v>2024</v>
      </c>
      <c r="CT16" s="144" t="str">
        <f t="shared" si="33"/>
        <v/>
      </c>
      <c r="CU16" s="2">
        <f t="shared" si="55"/>
        <v>0.15</v>
      </c>
      <c r="DC16">
        <f t="shared" si="57"/>
        <v>2024</v>
      </c>
      <c r="DD16" s="2" t="str">
        <f t="shared" si="35"/>
        <v/>
      </c>
      <c r="DE16" s="2">
        <f t="shared" si="65"/>
        <v>1</v>
      </c>
      <c r="DM16">
        <f t="shared" si="36"/>
        <v>2024</v>
      </c>
      <c r="DN16" s="2">
        <f t="shared" si="37"/>
        <v>0.29798827350000001</v>
      </c>
      <c r="DO16" s="2">
        <f t="shared" si="66"/>
        <v>0.85</v>
      </c>
      <c r="DW16">
        <f t="shared" si="60"/>
        <v>2024</v>
      </c>
      <c r="DX16" s="2">
        <f t="shared" si="61"/>
        <v>0</v>
      </c>
      <c r="DY16" s="2">
        <f>IF(AQ15=0,"",AM16)</f>
        <v>0.75</v>
      </c>
    </row>
    <row r="17" spans="1:129" x14ac:dyDescent="0.3">
      <c r="A17" s="24" t="s">
        <v>92</v>
      </c>
      <c r="D17" t="s">
        <v>65</v>
      </c>
      <c r="E17">
        <v>2025</v>
      </c>
      <c r="F17" s="153">
        <v>0.15</v>
      </c>
      <c r="G17" s="153"/>
      <c r="H17" s="153">
        <v>0.05</v>
      </c>
      <c r="I17" s="153">
        <v>0.2</v>
      </c>
      <c r="J17">
        <f t="shared" si="0"/>
        <v>1</v>
      </c>
      <c r="K17">
        <f t="shared" si="1"/>
        <v>2025</v>
      </c>
      <c r="L17">
        <f t="shared" si="2"/>
        <v>0</v>
      </c>
      <c r="M17" t="str">
        <f t="shared" si="3"/>
        <v/>
      </c>
      <c r="O17" t="s">
        <v>78</v>
      </c>
      <c r="P17">
        <v>2025</v>
      </c>
      <c r="Q17" s="153">
        <v>1</v>
      </c>
      <c r="R17" s="153"/>
      <c r="S17" s="153">
        <v>0.05</v>
      </c>
      <c r="T17" s="153">
        <v>0.2</v>
      </c>
      <c r="U17">
        <f t="shared" si="50"/>
        <v>1</v>
      </c>
      <c r="V17">
        <f t="shared" si="51"/>
        <v>2025</v>
      </c>
      <c r="W17">
        <f t="shared" si="6"/>
        <v>0</v>
      </c>
      <c r="X17" t="str">
        <f t="shared" si="7"/>
        <v/>
      </c>
      <c r="Z17" t="s">
        <v>227</v>
      </c>
      <c r="AA17">
        <v>2025</v>
      </c>
      <c r="AB17" s="153">
        <v>0.85</v>
      </c>
      <c r="AC17" s="153"/>
      <c r="AD17" s="153">
        <v>0.25</v>
      </c>
      <c r="AE17" s="153">
        <v>0.2</v>
      </c>
      <c r="AF17">
        <f t="shared" si="52"/>
        <v>1</v>
      </c>
      <c r="AG17">
        <f t="shared" si="9"/>
        <v>2025</v>
      </c>
      <c r="AH17">
        <f t="shared" si="53"/>
        <v>0</v>
      </c>
      <c r="AI17" t="str">
        <f t="shared" si="62"/>
        <v/>
      </c>
      <c r="AK17" t="s">
        <v>112</v>
      </c>
      <c r="AL17">
        <v>2025</v>
      </c>
      <c r="AM17" s="153">
        <v>0.75</v>
      </c>
      <c r="AN17" s="153"/>
      <c r="AO17" s="153">
        <v>0.25</v>
      </c>
      <c r="AP17" s="153">
        <v>0.4</v>
      </c>
      <c r="AQ17">
        <f t="shared" si="63"/>
        <v>1</v>
      </c>
      <c r="AR17">
        <f t="shared" si="64"/>
        <v>2025</v>
      </c>
      <c r="AS17">
        <f t="shared" si="14"/>
        <v>0</v>
      </c>
      <c r="AT17" t="str">
        <f t="shared" si="15"/>
        <v/>
      </c>
      <c r="AW17" t="s">
        <v>81</v>
      </c>
      <c r="AX17">
        <v>2025</v>
      </c>
      <c r="AY17" s="153">
        <v>0.8</v>
      </c>
      <c r="AZ17" s="153"/>
      <c r="BA17" s="153">
        <v>0.15</v>
      </c>
      <c r="BC17">
        <f t="shared" si="16"/>
        <v>1</v>
      </c>
      <c r="BD17">
        <f t="shared" si="17"/>
        <v>2025</v>
      </c>
      <c r="BE17">
        <f t="shared" si="18"/>
        <v>0</v>
      </c>
      <c r="BF17" t="str">
        <f t="shared" si="19"/>
        <v/>
      </c>
      <c r="BH17" t="s">
        <v>61</v>
      </c>
      <c r="BI17">
        <v>2025</v>
      </c>
      <c r="BJ17" s="153">
        <v>0.95</v>
      </c>
      <c r="BK17" s="153"/>
      <c r="BL17" s="153">
        <v>0.05</v>
      </c>
      <c r="BN17">
        <f t="shared" si="20"/>
        <v>1</v>
      </c>
      <c r="BO17">
        <f t="shared" si="21"/>
        <v>2025</v>
      </c>
      <c r="BP17">
        <f t="shared" si="22"/>
        <v>0</v>
      </c>
      <c r="BQ17" t="str">
        <f t="shared" si="23"/>
        <v/>
      </c>
      <c r="BY17">
        <f t="shared" si="24"/>
        <v>0</v>
      </c>
      <c r="BZ17" t="str">
        <f t="shared" si="25"/>
        <v/>
      </c>
      <c r="CA17" t="str">
        <f t="shared" si="26"/>
        <v/>
      </c>
      <c r="CB17" t="str">
        <f t="shared" si="27"/>
        <v/>
      </c>
      <c r="CJ17">
        <f t="shared" si="28"/>
        <v>0</v>
      </c>
      <c r="CK17" t="str">
        <f t="shared" si="29"/>
        <v/>
      </c>
      <c r="CL17" t="str">
        <f t="shared" si="30"/>
        <v/>
      </c>
      <c r="CM17" t="str">
        <f t="shared" si="31"/>
        <v/>
      </c>
      <c r="CS17">
        <f t="shared" si="54"/>
        <v>2025</v>
      </c>
      <c r="CT17" s="144" t="str">
        <f t="shared" si="33"/>
        <v/>
      </c>
      <c r="CU17" s="2">
        <f t="shared" si="55"/>
        <v>0.15</v>
      </c>
      <c r="DC17">
        <f t="shared" si="57"/>
        <v>2025</v>
      </c>
      <c r="DD17" s="2" t="str">
        <f t="shared" si="35"/>
        <v/>
      </c>
      <c r="DE17" s="2">
        <f t="shared" si="65"/>
        <v>1</v>
      </c>
      <c r="DM17">
        <f t="shared" si="36"/>
        <v>2025</v>
      </c>
      <c r="DN17" s="2">
        <f t="shared" si="37"/>
        <v>0</v>
      </c>
      <c r="DO17" s="2">
        <f t="shared" si="66"/>
        <v>0.85</v>
      </c>
      <c r="DW17">
        <f t="shared" si="60"/>
        <v>2025</v>
      </c>
      <c r="DX17" s="2">
        <f t="shared" si="61"/>
        <v>0</v>
      </c>
      <c r="DY17" s="2">
        <f>IF(AQ16=0,"",AM17)</f>
        <v>0.75</v>
      </c>
    </row>
    <row r="18" spans="1:129" x14ac:dyDescent="0.3">
      <c r="A18" s="24" t="s">
        <v>56</v>
      </c>
      <c r="D18" t="s">
        <v>65</v>
      </c>
      <c r="E18">
        <v>2026</v>
      </c>
      <c r="F18" s="153">
        <v>0.15</v>
      </c>
      <c r="G18" s="153"/>
      <c r="H18" s="153">
        <v>0.05</v>
      </c>
      <c r="I18" s="153">
        <v>0.2</v>
      </c>
      <c r="J18">
        <f t="shared" ref="J18:J23" si="67">IF(ISERROR(VLOOKUP(D18,$A:$A,1,0)),0,1)</f>
        <v>1</v>
      </c>
      <c r="K18">
        <f t="shared" ref="K18:K23" si="68">IF(J18=1,E18,"")</f>
        <v>2026</v>
      </c>
      <c r="L18">
        <f t="shared" ref="L18:L23" si="69">IF(K18=2022,"",IF(J18=1,G18*H18*I18,""))</f>
        <v>0</v>
      </c>
      <c r="M18" t="str">
        <f t="shared" ref="M18:M23" si="70">IF(J18=0,"",IF(G18&lt;&gt;"",F18*H18*I18,""))</f>
        <v/>
      </c>
      <c r="O18" t="s">
        <v>78</v>
      </c>
      <c r="P18">
        <v>2026</v>
      </c>
      <c r="Q18" s="153">
        <v>1</v>
      </c>
      <c r="R18" s="153"/>
      <c r="S18" s="153">
        <v>0.05</v>
      </c>
      <c r="T18" s="153">
        <v>0.2</v>
      </c>
      <c r="U18">
        <f t="shared" si="50"/>
        <v>1</v>
      </c>
      <c r="V18">
        <f t="shared" si="51"/>
        <v>2026</v>
      </c>
      <c r="W18">
        <f t="shared" si="6"/>
        <v>0</v>
      </c>
      <c r="X18" t="str">
        <f t="shared" si="7"/>
        <v/>
      </c>
      <c r="Z18" t="s">
        <v>227</v>
      </c>
      <c r="AA18">
        <v>2026</v>
      </c>
      <c r="AB18" s="153">
        <v>0.85</v>
      </c>
      <c r="AC18" s="153"/>
      <c r="AD18" s="153">
        <v>0.25</v>
      </c>
      <c r="AE18" s="153">
        <v>0.2</v>
      </c>
      <c r="AF18">
        <f t="shared" si="52"/>
        <v>1</v>
      </c>
      <c r="AG18">
        <f t="shared" si="9"/>
        <v>2026</v>
      </c>
      <c r="AH18">
        <f t="shared" si="53"/>
        <v>0</v>
      </c>
      <c r="AI18" t="str">
        <f t="shared" si="62"/>
        <v/>
      </c>
      <c r="AK18" t="s">
        <v>112</v>
      </c>
      <c r="AL18">
        <v>2026</v>
      </c>
      <c r="AM18" s="153">
        <v>0.75</v>
      </c>
      <c r="AN18" s="153"/>
      <c r="AO18" s="153">
        <v>0.25</v>
      </c>
      <c r="AP18" s="153">
        <v>0.4</v>
      </c>
      <c r="AQ18">
        <f t="shared" si="63"/>
        <v>1</v>
      </c>
      <c r="AR18">
        <f t="shared" si="64"/>
        <v>2026</v>
      </c>
      <c r="AS18">
        <f t="shared" si="14"/>
        <v>0</v>
      </c>
      <c r="AT18" t="str">
        <f t="shared" si="15"/>
        <v/>
      </c>
      <c r="AW18" t="s">
        <v>81</v>
      </c>
      <c r="AX18">
        <v>2026</v>
      </c>
      <c r="AY18" s="153">
        <v>0.8</v>
      </c>
      <c r="AZ18" s="153"/>
      <c r="BA18" s="153">
        <v>0.15</v>
      </c>
      <c r="BC18">
        <f t="shared" si="16"/>
        <v>1</v>
      </c>
      <c r="BD18">
        <f t="shared" si="17"/>
        <v>2026</v>
      </c>
      <c r="BE18">
        <f t="shared" si="18"/>
        <v>0</v>
      </c>
      <c r="BF18" t="str">
        <f t="shared" si="19"/>
        <v/>
      </c>
      <c r="BH18" t="s">
        <v>61</v>
      </c>
      <c r="BI18">
        <v>2026</v>
      </c>
      <c r="BJ18" s="153">
        <v>0.95</v>
      </c>
      <c r="BK18" s="153"/>
      <c r="BL18" s="153">
        <v>0.05</v>
      </c>
      <c r="BN18">
        <f t="shared" si="20"/>
        <v>1</v>
      </c>
      <c r="BO18">
        <f t="shared" si="21"/>
        <v>2026</v>
      </c>
      <c r="BP18">
        <f t="shared" si="22"/>
        <v>0</v>
      </c>
      <c r="BQ18" t="str">
        <f t="shared" si="23"/>
        <v/>
      </c>
      <c r="BY18">
        <f t="shared" si="24"/>
        <v>0</v>
      </c>
      <c r="BZ18" t="str">
        <f t="shared" si="25"/>
        <v/>
      </c>
      <c r="CA18" t="str">
        <f t="shared" si="26"/>
        <v/>
      </c>
      <c r="CB18" t="str">
        <f t="shared" si="27"/>
        <v/>
      </c>
      <c r="CJ18">
        <f t="shared" si="28"/>
        <v>0</v>
      </c>
      <c r="CK18" t="str">
        <f t="shared" si="29"/>
        <v/>
      </c>
      <c r="CL18" t="str">
        <f t="shared" si="30"/>
        <v/>
      </c>
      <c r="CM18" t="str">
        <f t="shared" si="31"/>
        <v/>
      </c>
      <c r="CS18">
        <f t="shared" si="54"/>
        <v>2026</v>
      </c>
      <c r="CT18" s="144" t="str">
        <f t="shared" si="33"/>
        <v/>
      </c>
      <c r="CU18" s="2">
        <f t="shared" si="55"/>
        <v>0.15</v>
      </c>
      <c r="DC18">
        <f t="shared" si="57"/>
        <v>2026</v>
      </c>
      <c r="DD18" s="2" t="str">
        <f t="shared" si="35"/>
        <v/>
      </c>
      <c r="DE18" s="2">
        <f t="shared" si="65"/>
        <v>1</v>
      </c>
      <c r="DM18">
        <f t="shared" si="36"/>
        <v>2026</v>
      </c>
      <c r="DN18" s="2">
        <f t="shared" si="37"/>
        <v>0</v>
      </c>
      <c r="DO18" s="2">
        <f t="shared" si="66"/>
        <v>0.85</v>
      </c>
      <c r="DW18">
        <f t="shared" si="60"/>
        <v>2026</v>
      </c>
      <c r="DX18" s="2">
        <f t="shared" si="61"/>
        <v>0</v>
      </c>
      <c r="DY18" s="2">
        <f>IF(AQ17=0,"",AM18)</f>
        <v>0.75</v>
      </c>
    </row>
    <row r="19" spans="1:129" x14ac:dyDescent="0.3">
      <c r="A19" s="24" t="s">
        <v>228</v>
      </c>
      <c r="D19" t="s">
        <v>50</v>
      </c>
      <c r="E19">
        <v>2022</v>
      </c>
      <c r="F19" s="153">
        <v>0.9</v>
      </c>
      <c r="G19" s="153"/>
      <c r="H19" s="153">
        <v>0.05</v>
      </c>
      <c r="I19" s="153">
        <v>0.2</v>
      </c>
      <c r="J19">
        <f t="shared" si="67"/>
        <v>1</v>
      </c>
      <c r="K19">
        <f t="shared" si="68"/>
        <v>2022</v>
      </c>
      <c r="L19" t="str">
        <f t="shared" si="69"/>
        <v/>
      </c>
      <c r="M19" t="str">
        <f t="shared" si="70"/>
        <v/>
      </c>
      <c r="O19" t="s">
        <v>81</v>
      </c>
      <c r="P19">
        <v>2022</v>
      </c>
      <c r="Q19" s="153">
        <v>0.8</v>
      </c>
      <c r="R19" s="153"/>
      <c r="S19" s="153">
        <v>0.15</v>
      </c>
      <c r="T19" s="153">
        <v>0.4</v>
      </c>
      <c r="U19">
        <f t="shared" si="50"/>
        <v>1</v>
      </c>
      <c r="V19">
        <f t="shared" si="51"/>
        <v>2022</v>
      </c>
      <c r="W19" t="str">
        <f t="shared" si="6"/>
        <v/>
      </c>
      <c r="X19" t="str">
        <f t="shared" si="7"/>
        <v/>
      </c>
      <c r="Z19" t="s">
        <v>228</v>
      </c>
      <c r="AA19">
        <v>2022</v>
      </c>
      <c r="AB19" s="153">
        <v>0.95</v>
      </c>
      <c r="AC19" s="153"/>
      <c r="AD19" s="153">
        <v>0.25</v>
      </c>
      <c r="AE19" s="153">
        <v>0.2</v>
      </c>
      <c r="AF19">
        <f t="shared" si="52"/>
        <v>1</v>
      </c>
      <c r="AG19">
        <f t="shared" si="9"/>
        <v>2022</v>
      </c>
      <c r="AH19" t="str">
        <f t="shared" si="53"/>
        <v/>
      </c>
      <c r="AI19" t="str">
        <f t="shared" si="62"/>
        <v/>
      </c>
      <c r="AK19" t="s">
        <v>118</v>
      </c>
      <c r="AL19">
        <v>2022</v>
      </c>
      <c r="AM19" s="153">
        <v>0.85</v>
      </c>
      <c r="AN19" s="153"/>
      <c r="AO19" s="153">
        <v>0.1</v>
      </c>
      <c r="AP19" s="153">
        <v>0.2</v>
      </c>
      <c r="AQ19">
        <f t="shared" si="63"/>
        <v>1</v>
      </c>
      <c r="AR19">
        <f t="shared" si="64"/>
        <v>2022</v>
      </c>
      <c r="AS19" t="str">
        <f t="shared" si="14"/>
        <v/>
      </c>
      <c r="AT19" t="str">
        <f t="shared" si="15"/>
        <v/>
      </c>
      <c r="AW19" t="s">
        <v>105</v>
      </c>
      <c r="AX19">
        <v>2022</v>
      </c>
      <c r="AY19" s="153">
        <v>0.6</v>
      </c>
      <c r="AZ19" s="153"/>
      <c r="BA19" s="153">
        <v>0.25</v>
      </c>
      <c r="BC19">
        <f t="shared" si="16"/>
        <v>1</v>
      </c>
      <c r="BD19">
        <f t="shared" si="17"/>
        <v>2022</v>
      </c>
      <c r="BE19" t="str">
        <f t="shared" si="18"/>
        <v/>
      </c>
      <c r="BF19" t="str">
        <f t="shared" si="19"/>
        <v/>
      </c>
      <c r="BH19" t="s">
        <v>65</v>
      </c>
      <c r="BI19">
        <v>2022</v>
      </c>
      <c r="BJ19" s="153">
        <v>0.15</v>
      </c>
      <c r="BK19" s="153"/>
      <c r="BL19" s="153">
        <v>0.05</v>
      </c>
      <c r="BN19">
        <f t="shared" si="20"/>
        <v>1</v>
      </c>
      <c r="BO19">
        <f t="shared" si="21"/>
        <v>2022</v>
      </c>
      <c r="BP19" t="str">
        <f t="shared" si="22"/>
        <v/>
      </c>
      <c r="BQ19" t="str">
        <f t="shared" si="23"/>
        <v/>
      </c>
      <c r="BY19">
        <f t="shared" si="24"/>
        <v>0</v>
      </c>
      <c r="BZ19" t="str">
        <f t="shared" si="25"/>
        <v/>
      </c>
      <c r="CA19" t="str">
        <f t="shared" si="26"/>
        <v/>
      </c>
      <c r="CB19" t="str">
        <f t="shared" si="27"/>
        <v/>
      </c>
      <c r="CJ19">
        <f t="shared" si="28"/>
        <v>0</v>
      </c>
      <c r="CK19" t="str">
        <f t="shared" si="29"/>
        <v/>
      </c>
      <c r="CL19" t="str">
        <f t="shared" si="30"/>
        <v/>
      </c>
      <c r="CM19" t="str">
        <f t="shared" si="31"/>
        <v/>
      </c>
      <c r="CR19" t="str">
        <f>IF(J19=0,"",+D19)</f>
        <v>Cumplimiento tiempo estándar de capacitación</v>
      </c>
      <c r="CS19">
        <f t="shared" ref="CS19:CS23" si="71">IF(J19=0,"",K19)</f>
        <v>2022</v>
      </c>
      <c r="CT19" s="144" t="str">
        <f t="shared" si="33"/>
        <v/>
      </c>
      <c r="CU19" s="2">
        <f t="shared" ref="CU19:CU23" si="72">IF(J18=0,"",F19)</f>
        <v>0.9</v>
      </c>
      <c r="DB19" t="str">
        <f t="shared" si="56"/>
        <v xml:space="preserve">Oprtunidad en trámites resueltos </v>
      </c>
      <c r="DC19">
        <f t="shared" si="57"/>
        <v>2022</v>
      </c>
      <c r="DD19" s="2" t="str">
        <f t="shared" si="35"/>
        <v/>
      </c>
      <c r="DE19" s="2"/>
      <c r="DL19" t="str">
        <f t="shared" si="58"/>
        <v>Ingreso efectivo por cobro de tarifas de los servicios prestados por la entidad.</v>
      </c>
      <c r="DM19">
        <f t="shared" si="36"/>
        <v>2022</v>
      </c>
      <c r="DN19" s="2">
        <f t="shared" si="37"/>
        <v>0</v>
      </c>
      <c r="DO19" s="2"/>
      <c r="DV19" t="str">
        <f t="shared" si="59"/>
        <v>Ejecución física de inversión</v>
      </c>
      <c r="DW19">
        <f t="shared" si="60"/>
        <v>2022</v>
      </c>
      <c r="DX19" s="2">
        <f t="shared" si="61"/>
        <v>0</v>
      </c>
      <c r="DY19" s="2"/>
    </row>
    <row r="20" spans="1:129" x14ac:dyDescent="0.3">
      <c r="A20" s="24" t="s">
        <v>227</v>
      </c>
      <c r="D20" t="s">
        <v>50</v>
      </c>
      <c r="E20">
        <v>2023</v>
      </c>
      <c r="F20" s="153">
        <v>0.9</v>
      </c>
      <c r="G20" s="153"/>
      <c r="H20" s="153">
        <v>0.05</v>
      </c>
      <c r="I20" s="153">
        <v>0.2</v>
      </c>
      <c r="J20">
        <f t="shared" si="67"/>
        <v>1</v>
      </c>
      <c r="K20">
        <f t="shared" si="68"/>
        <v>2023</v>
      </c>
      <c r="L20">
        <f t="shared" si="69"/>
        <v>0</v>
      </c>
      <c r="M20" t="str">
        <f t="shared" si="70"/>
        <v/>
      </c>
      <c r="O20" t="s">
        <v>81</v>
      </c>
      <c r="P20">
        <v>2023</v>
      </c>
      <c r="Q20" s="153">
        <v>0.8</v>
      </c>
      <c r="R20" s="153"/>
      <c r="S20" s="153">
        <v>0.15</v>
      </c>
      <c r="T20" s="153">
        <v>0.4</v>
      </c>
      <c r="U20">
        <f t="shared" si="50"/>
        <v>1</v>
      </c>
      <c r="V20">
        <f t="shared" si="51"/>
        <v>2023</v>
      </c>
      <c r="W20">
        <f t="shared" si="6"/>
        <v>0</v>
      </c>
      <c r="X20" t="str">
        <f t="shared" si="7"/>
        <v/>
      </c>
      <c r="Z20" t="s">
        <v>228</v>
      </c>
      <c r="AA20">
        <v>2023</v>
      </c>
      <c r="AB20" s="153">
        <v>0.95</v>
      </c>
      <c r="AC20" s="153"/>
      <c r="AD20" s="153">
        <v>0.25</v>
      </c>
      <c r="AE20" s="153">
        <v>0.2</v>
      </c>
      <c r="AF20">
        <f t="shared" si="52"/>
        <v>1</v>
      </c>
      <c r="AG20">
        <f t="shared" si="9"/>
        <v>2023</v>
      </c>
      <c r="AH20">
        <f t="shared" si="53"/>
        <v>0</v>
      </c>
      <c r="AI20" t="str">
        <f t="shared" si="62"/>
        <v/>
      </c>
      <c r="AK20" t="s">
        <v>118</v>
      </c>
      <c r="AL20">
        <v>2023</v>
      </c>
      <c r="AM20" s="153">
        <v>0.85</v>
      </c>
      <c r="AN20" s="153">
        <v>0.9</v>
      </c>
      <c r="AO20" s="153">
        <v>0.1</v>
      </c>
      <c r="AP20" s="153">
        <v>0.2</v>
      </c>
      <c r="AQ20">
        <f t="shared" si="63"/>
        <v>1</v>
      </c>
      <c r="AR20">
        <f t="shared" si="64"/>
        <v>2023</v>
      </c>
      <c r="AS20">
        <f t="shared" si="14"/>
        <v>1.8000000000000002E-2</v>
      </c>
      <c r="AT20">
        <f t="shared" si="15"/>
        <v>1.7000000000000001E-2</v>
      </c>
      <c r="AW20" t="s">
        <v>105</v>
      </c>
      <c r="AX20">
        <v>2023</v>
      </c>
      <c r="AY20" s="153">
        <v>0.6</v>
      </c>
      <c r="AZ20" s="153"/>
      <c r="BA20" s="153">
        <v>0.25</v>
      </c>
      <c r="BC20">
        <f t="shared" si="16"/>
        <v>1</v>
      </c>
      <c r="BD20">
        <f t="shared" si="17"/>
        <v>2023</v>
      </c>
      <c r="BE20">
        <f t="shared" si="18"/>
        <v>0</v>
      </c>
      <c r="BF20" t="str">
        <f t="shared" si="19"/>
        <v/>
      </c>
      <c r="BH20" t="s">
        <v>65</v>
      </c>
      <c r="BI20">
        <v>2023</v>
      </c>
      <c r="BJ20" s="153">
        <v>0.15</v>
      </c>
      <c r="BK20" s="153"/>
      <c r="BL20" s="153">
        <v>0.05</v>
      </c>
      <c r="BN20">
        <f t="shared" si="20"/>
        <v>1</v>
      </c>
      <c r="BO20">
        <f t="shared" si="21"/>
        <v>2023</v>
      </c>
      <c r="BP20">
        <f t="shared" si="22"/>
        <v>0</v>
      </c>
      <c r="BQ20" t="str">
        <f t="shared" si="23"/>
        <v/>
      </c>
      <c r="BY20">
        <f t="shared" si="24"/>
        <v>0</v>
      </c>
      <c r="BZ20" t="str">
        <f t="shared" si="25"/>
        <v/>
      </c>
      <c r="CA20" t="str">
        <f t="shared" si="26"/>
        <v/>
      </c>
      <c r="CB20" t="str">
        <f t="shared" si="27"/>
        <v/>
      </c>
      <c r="CJ20">
        <f t="shared" si="28"/>
        <v>0</v>
      </c>
      <c r="CK20" t="str">
        <f t="shared" si="29"/>
        <v/>
      </c>
      <c r="CL20" t="str">
        <f t="shared" si="30"/>
        <v/>
      </c>
      <c r="CM20" t="str">
        <f t="shared" si="31"/>
        <v/>
      </c>
      <c r="CS20">
        <f t="shared" si="71"/>
        <v>2023</v>
      </c>
      <c r="CT20" s="144" t="str">
        <f t="shared" si="33"/>
        <v/>
      </c>
      <c r="CU20" s="2">
        <f t="shared" si="72"/>
        <v>0.9</v>
      </c>
      <c r="DC20">
        <f t="shared" si="57"/>
        <v>2023</v>
      </c>
      <c r="DD20" s="2" t="str">
        <f t="shared" si="35"/>
        <v/>
      </c>
      <c r="DE20" s="2">
        <f t="shared" si="65"/>
        <v>0.8</v>
      </c>
      <c r="DM20">
        <f t="shared" si="36"/>
        <v>2023</v>
      </c>
      <c r="DN20" s="2">
        <f t="shared" si="37"/>
        <v>0</v>
      </c>
      <c r="DO20" s="2">
        <f t="shared" ref="DO20:DO23" si="73">IF(AF19=0,"",AB20)</f>
        <v>0.95</v>
      </c>
      <c r="DW20">
        <f t="shared" si="60"/>
        <v>2023</v>
      </c>
      <c r="DX20" s="2">
        <f t="shared" si="61"/>
        <v>0.9</v>
      </c>
      <c r="DY20" s="2">
        <f>IF(AQ19=0,"",AM20)</f>
        <v>0.85</v>
      </c>
    </row>
    <row r="21" spans="1:129" x14ac:dyDescent="0.3">
      <c r="A21" s="24" t="s">
        <v>102</v>
      </c>
      <c r="D21" t="s">
        <v>50</v>
      </c>
      <c r="E21">
        <v>2024</v>
      </c>
      <c r="F21" s="153">
        <v>0.9</v>
      </c>
      <c r="G21" s="153"/>
      <c r="H21" s="153">
        <v>0.05</v>
      </c>
      <c r="I21" s="153">
        <v>0.2</v>
      </c>
      <c r="J21">
        <f t="shared" si="67"/>
        <v>1</v>
      </c>
      <c r="K21">
        <f t="shared" si="68"/>
        <v>2024</v>
      </c>
      <c r="L21">
        <f t="shared" si="69"/>
        <v>0</v>
      </c>
      <c r="M21" t="str">
        <f t="shared" si="70"/>
        <v/>
      </c>
      <c r="O21" t="s">
        <v>81</v>
      </c>
      <c r="P21">
        <v>2024</v>
      </c>
      <c r="Q21" s="153">
        <v>0.8</v>
      </c>
      <c r="R21" s="153"/>
      <c r="S21" s="153">
        <v>0.15</v>
      </c>
      <c r="T21" s="153">
        <v>0.4</v>
      </c>
      <c r="U21">
        <f t="shared" si="50"/>
        <v>1</v>
      </c>
      <c r="V21">
        <f t="shared" si="51"/>
        <v>2024</v>
      </c>
      <c r="W21">
        <f t="shared" si="6"/>
        <v>0</v>
      </c>
      <c r="X21" t="str">
        <f t="shared" si="7"/>
        <v/>
      </c>
      <c r="Z21" t="s">
        <v>228</v>
      </c>
      <c r="AA21">
        <v>2024</v>
      </c>
      <c r="AB21" s="153">
        <v>0.95</v>
      </c>
      <c r="AC21" s="153"/>
      <c r="AD21" s="153">
        <v>0.25</v>
      </c>
      <c r="AE21" s="153">
        <v>0.2</v>
      </c>
      <c r="AF21">
        <f t="shared" si="52"/>
        <v>1</v>
      </c>
      <c r="AG21">
        <f t="shared" si="9"/>
        <v>2024</v>
      </c>
      <c r="AH21">
        <f t="shared" si="53"/>
        <v>0</v>
      </c>
      <c r="AI21" t="str">
        <f t="shared" si="62"/>
        <v/>
      </c>
      <c r="AK21" t="s">
        <v>118</v>
      </c>
      <c r="AL21">
        <v>2024</v>
      </c>
      <c r="AM21" s="153">
        <v>0.85</v>
      </c>
      <c r="AN21" s="153">
        <v>0.27</v>
      </c>
      <c r="AO21" s="153">
        <v>0.1</v>
      </c>
      <c r="AP21" s="153">
        <v>0.2</v>
      </c>
      <c r="AQ21">
        <f t="shared" si="63"/>
        <v>1</v>
      </c>
      <c r="AR21">
        <f t="shared" si="64"/>
        <v>2024</v>
      </c>
      <c r="AS21">
        <f t="shared" si="14"/>
        <v>5.4000000000000012E-3</v>
      </c>
      <c r="AT21">
        <f t="shared" si="15"/>
        <v>1.7000000000000001E-2</v>
      </c>
      <c r="AW21" t="s">
        <v>105</v>
      </c>
      <c r="AX21">
        <v>2024</v>
      </c>
      <c r="AY21" s="153">
        <v>0.6</v>
      </c>
      <c r="AZ21" s="153"/>
      <c r="BA21" s="153">
        <v>0.25</v>
      </c>
      <c r="BC21">
        <f t="shared" si="16"/>
        <v>1</v>
      </c>
      <c r="BD21">
        <f t="shared" si="17"/>
        <v>2024</v>
      </c>
      <c r="BE21">
        <f t="shared" si="18"/>
        <v>0</v>
      </c>
      <c r="BF21" t="str">
        <f t="shared" si="19"/>
        <v/>
      </c>
      <c r="BH21" t="s">
        <v>65</v>
      </c>
      <c r="BI21">
        <v>2024</v>
      </c>
      <c r="BJ21" s="153">
        <v>0.15</v>
      </c>
      <c r="BK21" s="153"/>
      <c r="BL21" s="153">
        <v>0.05</v>
      </c>
      <c r="BN21">
        <f t="shared" si="20"/>
        <v>1</v>
      </c>
      <c r="BO21">
        <f t="shared" si="21"/>
        <v>2024</v>
      </c>
      <c r="BP21">
        <f t="shared" si="22"/>
        <v>0</v>
      </c>
      <c r="BQ21" t="str">
        <f t="shared" si="23"/>
        <v/>
      </c>
      <c r="BY21">
        <f t="shared" si="24"/>
        <v>0</v>
      </c>
      <c r="BZ21" t="str">
        <f t="shared" si="25"/>
        <v/>
      </c>
      <c r="CA21" t="str">
        <f t="shared" si="26"/>
        <v/>
      </c>
      <c r="CB21" t="str">
        <f t="shared" si="27"/>
        <v/>
      </c>
      <c r="CJ21">
        <f t="shared" si="28"/>
        <v>0</v>
      </c>
      <c r="CK21" t="str">
        <f t="shared" si="29"/>
        <v/>
      </c>
      <c r="CL21" t="str">
        <f t="shared" si="30"/>
        <v/>
      </c>
      <c r="CM21" t="str">
        <f t="shared" si="31"/>
        <v/>
      </c>
      <c r="CS21">
        <f t="shared" si="71"/>
        <v>2024</v>
      </c>
      <c r="CT21" s="144" t="str">
        <f t="shared" si="33"/>
        <v/>
      </c>
      <c r="CU21" s="2">
        <f t="shared" si="72"/>
        <v>0.9</v>
      </c>
      <c r="DC21">
        <f t="shared" si="57"/>
        <v>2024</v>
      </c>
      <c r="DD21" s="2" t="str">
        <f t="shared" si="35"/>
        <v/>
      </c>
      <c r="DE21" s="2">
        <f t="shared" si="65"/>
        <v>0.8</v>
      </c>
      <c r="DM21">
        <f t="shared" si="36"/>
        <v>2024</v>
      </c>
      <c r="DN21" s="2">
        <f t="shared" si="37"/>
        <v>0</v>
      </c>
      <c r="DO21" s="2">
        <f t="shared" si="73"/>
        <v>0.95</v>
      </c>
      <c r="DW21">
        <f t="shared" si="60"/>
        <v>2024</v>
      </c>
      <c r="DX21" s="2">
        <f t="shared" si="61"/>
        <v>0.27</v>
      </c>
      <c r="DY21" s="2">
        <f>IF(AQ20=0,"",AM21)</f>
        <v>0.85</v>
      </c>
    </row>
    <row r="22" spans="1:129" x14ac:dyDescent="0.3">
      <c r="A22" s="24" t="s">
        <v>134</v>
      </c>
      <c r="D22" t="s">
        <v>50</v>
      </c>
      <c r="E22">
        <v>2025</v>
      </c>
      <c r="F22" s="153">
        <v>0.9</v>
      </c>
      <c r="G22" s="153"/>
      <c r="H22" s="153">
        <v>0.05</v>
      </c>
      <c r="I22" s="153">
        <v>0.2</v>
      </c>
      <c r="J22">
        <f t="shared" si="67"/>
        <v>1</v>
      </c>
      <c r="K22">
        <f t="shared" si="68"/>
        <v>2025</v>
      </c>
      <c r="L22">
        <f t="shared" si="69"/>
        <v>0</v>
      </c>
      <c r="M22" t="str">
        <f t="shared" si="70"/>
        <v/>
      </c>
      <c r="O22" t="s">
        <v>81</v>
      </c>
      <c r="P22">
        <v>2025</v>
      </c>
      <c r="Q22" s="153">
        <v>0.8</v>
      </c>
      <c r="R22" s="153"/>
      <c r="S22" s="153">
        <v>0.15</v>
      </c>
      <c r="T22" s="153">
        <v>0.4</v>
      </c>
      <c r="U22">
        <f t="shared" si="50"/>
        <v>1</v>
      </c>
      <c r="V22">
        <f t="shared" si="51"/>
        <v>2025</v>
      </c>
      <c r="W22">
        <f t="shared" si="6"/>
        <v>0</v>
      </c>
      <c r="X22" t="str">
        <f t="shared" si="7"/>
        <v/>
      </c>
      <c r="Z22" t="s">
        <v>228</v>
      </c>
      <c r="AA22">
        <v>2025</v>
      </c>
      <c r="AB22" s="153">
        <v>0.95</v>
      </c>
      <c r="AC22" s="153"/>
      <c r="AD22" s="153">
        <v>0.25</v>
      </c>
      <c r="AE22" s="153">
        <v>0.2</v>
      </c>
      <c r="AF22">
        <f t="shared" si="52"/>
        <v>1</v>
      </c>
      <c r="AG22">
        <f t="shared" si="9"/>
        <v>2025</v>
      </c>
      <c r="AH22">
        <f t="shared" si="53"/>
        <v>0</v>
      </c>
      <c r="AI22" t="str">
        <f t="shared" si="62"/>
        <v/>
      </c>
      <c r="AK22" t="s">
        <v>118</v>
      </c>
      <c r="AL22">
        <v>2025</v>
      </c>
      <c r="AM22" s="153">
        <v>0.85</v>
      </c>
      <c r="AN22" s="153"/>
      <c r="AO22" s="153">
        <v>0.1</v>
      </c>
      <c r="AP22" s="153">
        <v>0.2</v>
      </c>
      <c r="AQ22">
        <f t="shared" si="63"/>
        <v>1</v>
      </c>
      <c r="AR22">
        <f t="shared" si="64"/>
        <v>2025</v>
      </c>
      <c r="AS22">
        <f t="shared" si="14"/>
        <v>0</v>
      </c>
      <c r="AT22" t="str">
        <f t="shared" si="15"/>
        <v/>
      </c>
      <c r="AW22" t="s">
        <v>105</v>
      </c>
      <c r="AX22">
        <v>2025</v>
      </c>
      <c r="AY22" s="153">
        <v>0.6</v>
      </c>
      <c r="AZ22" s="153"/>
      <c r="BA22" s="153">
        <v>0.25</v>
      </c>
      <c r="BC22">
        <f t="shared" si="16"/>
        <v>1</v>
      </c>
      <c r="BD22">
        <f t="shared" si="17"/>
        <v>2025</v>
      </c>
      <c r="BE22">
        <f t="shared" si="18"/>
        <v>0</v>
      </c>
      <c r="BF22" t="str">
        <f t="shared" si="19"/>
        <v/>
      </c>
      <c r="BH22" t="s">
        <v>65</v>
      </c>
      <c r="BI22">
        <v>2025</v>
      </c>
      <c r="BJ22" s="153">
        <v>0.15</v>
      </c>
      <c r="BK22" s="153"/>
      <c r="BL22" s="153">
        <v>0.05</v>
      </c>
      <c r="BN22">
        <f t="shared" si="20"/>
        <v>1</v>
      </c>
      <c r="BO22">
        <f t="shared" si="21"/>
        <v>2025</v>
      </c>
      <c r="BP22">
        <f t="shared" si="22"/>
        <v>0</v>
      </c>
      <c r="BQ22" t="str">
        <f t="shared" si="23"/>
        <v/>
      </c>
      <c r="BY22">
        <f t="shared" si="24"/>
        <v>0</v>
      </c>
      <c r="BZ22" t="str">
        <f t="shared" si="25"/>
        <v/>
      </c>
      <c r="CA22" t="str">
        <f t="shared" si="26"/>
        <v/>
      </c>
      <c r="CB22" t="str">
        <f t="shared" si="27"/>
        <v/>
      </c>
      <c r="CJ22">
        <f t="shared" si="28"/>
        <v>0</v>
      </c>
      <c r="CK22" t="str">
        <f t="shared" si="29"/>
        <v/>
      </c>
      <c r="CL22" t="str">
        <f t="shared" si="30"/>
        <v/>
      </c>
      <c r="CM22" t="str">
        <f t="shared" si="31"/>
        <v/>
      </c>
      <c r="CS22">
        <f t="shared" si="71"/>
        <v>2025</v>
      </c>
      <c r="CT22" s="144" t="str">
        <f t="shared" si="33"/>
        <v/>
      </c>
      <c r="CU22" s="2">
        <f t="shared" si="72"/>
        <v>0.9</v>
      </c>
      <c r="DC22">
        <f t="shared" si="57"/>
        <v>2025</v>
      </c>
      <c r="DD22" s="2" t="str">
        <f t="shared" si="35"/>
        <v/>
      </c>
      <c r="DE22" s="2">
        <f t="shared" si="65"/>
        <v>0.8</v>
      </c>
      <c r="DM22">
        <f t="shared" si="36"/>
        <v>2025</v>
      </c>
      <c r="DN22" s="2">
        <f t="shared" si="37"/>
        <v>0</v>
      </c>
      <c r="DO22" s="2">
        <f t="shared" si="73"/>
        <v>0.95</v>
      </c>
      <c r="DW22">
        <f t="shared" si="60"/>
        <v>2025</v>
      </c>
      <c r="DX22" s="2">
        <f t="shared" si="61"/>
        <v>0</v>
      </c>
      <c r="DY22" s="2">
        <f>IF(AQ21=0,"",AM22)</f>
        <v>0.85</v>
      </c>
    </row>
    <row r="23" spans="1:129" x14ac:dyDescent="0.3">
      <c r="A23" s="24" t="s">
        <v>78</v>
      </c>
      <c r="D23" t="s">
        <v>50</v>
      </c>
      <c r="E23">
        <v>2026</v>
      </c>
      <c r="F23" s="153">
        <v>0.9</v>
      </c>
      <c r="G23" s="153"/>
      <c r="H23" s="153">
        <v>0.05</v>
      </c>
      <c r="I23" s="153">
        <v>0.2</v>
      </c>
      <c r="J23">
        <f t="shared" si="67"/>
        <v>1</v>
      </c>
      <c r="K23">
        <f t="shared" si="68"/>
        <v>2026</v>
      </c>
      <c r="L23">
        <f t="shared" si="69"/>
        <v>0</v>
      </c>
      <c r="M23" t="str">
        <f t="shared" si="70"/>
        <v/>
      </c>
      <c r="O23" t="s">
        <v>81</v>
      </c>
      <c r="P23">
        <v>2026</v>
      </c>
      <c r="Q23" s="153">
        <v>0.8</v>
      </c>
      <c r="R23" s="153"/>
      <c r="S23" s="153">
        <v>0.15</v>
      </c>
      <c r="T23" s="153">
        <v>0.4</v>
      </c>
      <c r="U23">
        <f t="shared" si="50"/>
        <v>1</v>
      </c>
      <c r="V23">
        <f t="shared" si="51"/>
        <v>2026</v>
      </c>
      <c r="W23">
        <f t="shared" si="6"/>
        <v>0</v>
      </c>
      <c r="X23" t="str">
        <f t="shared" si="7"/>
        <v/>
      </c>
      <c r="Z23" t="s">
        <v>228</v>
      </c>
      <c r="AA23">
        <v>2026</v>
      </c>
      <c r="AB23" s="153">
        <v>0.95</v>
      </c>
      <c r="AC23" s="153"/>
      <c r="AD23" s="153">
        <v>0.25</v>
      </c>
      <c r="AE23" s="153">
        <v>0.2</v>
      </c>
      <c r="AF23">
        <f t="shared" si="52"/>
        <v>1</v>
      </c>
      <c r="AG23">
        <f t="shared" si="9"/>
        <v>2026</v>
      </c>
      <c r="AH23">
        <f t="shared" si="53"/>
        <v>0</v>
      </c>
      <c r="AI23" t="str">
        <f t="shared" si="62"/>
        <v/>
      </c>
      <c r="AK23" t="s">
        <v>118</v>
      </c>
      <c r="AL23">
        <v>2026</v>
      </c>
      <c r="AM23" s="153">
        <v>0.85</v>
      </c>
      <c r="AN23" s="153"/>
      <c r="AO23" s="153">
        <v>0.1</v>
      </c>
      <c r="AP23" s="153">
        <v>0.2</v>
      </c>
      <c r="AQ23">
        <f t="shared" si="63"/>
        <v>1</v>
      </c>
      <c r="AR23">
        <f t="shared" si="64"/>
        <v>2026</v>
      </c>
      <c r="AS23">
        <f t="shared" si="14"/>
        <v>0</v>
      </c>
      <c r="AT23" t="str">
        <f t="shared" si="15"/>
        <v/>
      </c>
      <c r="AW23" t="s">
        <v>105</v>
      </c>
      <c r="AX23">
        <v>2026</v>
      </c>
      <c r="AY23" s="153">
        <v>0.6</v>
      </c>
      <c r="AZ23" s="153"/>
      <c r="BA23" s="153">
        <v>0.25</v>
      </c>
      <c r="BC23">
        <f t="shared" si="16"/>
        <v>1</v>
      </c>
      <c r="BD23">
        <f t="shared" si="17"/>
        <v>2026</v>
      </c>
      <c r="BE23">
        <f t="shared" si="18"/>
        <v>0</v>
      </c>
      <c r="BF23" t="str">
        <f t="shared" si="19"/>
        <v/>
      </c>
      <c r="BH23" t="s">
        <v>65</v>
      </c>
      <c r="BI23">
        <v>2026</v>
      </c>
      <c r="BJ23" s="153">
        <v>0.15</v>
      </c>
      <c r="BK23" s="153"/>
      <c r="BL23" s="153">
        <v>0.05</v>
      </c>
      <c r="BN23">
        <f t="shared" si="20"/>
        <v>1</v>
      </c>
      <c r="BO23">
        <f t="shared" si="21"/>
        <v>2026</v>
      </c>
      <c r="BP23">
        <f t="shared" si="22"/>
        <v>0</v>
      </c>
      <c r="BQ23" t="str">
        <f t="shared" si="23"/>
        <v/>
      </c>
      <c r="BY23">
        <f t="shared" si="24"/>
        <v>0</v>
      </c>
      <c r="BZ23" t="str">
        <f t="shared" si="25"/>
        <v/>
      </c>
      <c r="CA23" t="str">
        <f t="shared" si="26"/>
        <v/>
      </c>
      <c r="CB23" t="str">
        <f t="shared" si="27"/>
        <v/>
      </c>
      <c r="CJ23">
        <f t="shared" si="28"/>
        <v>0</v>
      </c>
      <c r="CK23" t="str">
        <f t="shared" si="29"/>
        <v/>
      </c>
      <c r="CL23" t="str">
        <f t="shared" si="30"/>
        <v/>
      </c>
      <c r="CM23" t="str">
        <f t="shared" si="31"/>
        <v/>
      </c>
      <c r="CS23">
        <f t="shared" si="71"/>
        <v>2026</v>
      </c>
      <c r="CT23" s="144" t="str">
        <f t="shared" si="33"/>
        <v/>
      </c>
      <c r="CU23" s="2">
        <f t="shared" si="72"/>
        <v>0.9</v>
      </c>
      <c r="DC23">
        <f t="shared" si="57"/>
        <v>2026</v>
      </c>
      <c r="DD23" s="2" t="str">
        <f t="shared" si="35"/>
        <v/>
      </c>
      <c r="DE23" s="2">
        <f t="shared" si="65"/>
        <v>0.8</v>
      </c>
      <c r="DM23">
        <f t="shared" si="36"/>
        <v>2026</v>
      </c>
      <c r="DN23" s="2">
        <f t="shared" si="37"/>
        <v>0</v>
      </c>
      <c r="DO23" s="2">
        <f t="shared" si="73"/>
        <v>0.95</v>
      </c>
      <c r="DW23">
        <f t="shared" si="60"/>
        <v>2026</v>
      </c>
      <c r="DX23" s="2">
        <f t="shared" si="61"/>
        <v>0</v>
      </c>
      <c r="DY23" s="2">
        <f>IF(AQ22=0,"",AM23)</f>
        <v>0.85</v>
      </c>
    </row>
    <row r="24" spans="1:129" x14ac:dyDescent="0.3">
      <c r="A24" s="24" t="s">
        <v>74</v>
      </c>
      <c r="O24" t="s">
        <v>85</v>
      </c>
      <c r="P24">
        <v>2022</v>
      </c>
      <c r="Q24" s="153">
        <v>0.85</v>
      </c>
      <c r="R24" s="153"/>
      <c r="S24" s="153">
        <v>0.1</v>
      </c>
      <c r="T24" s="153">
        <v>0.2</v>
      </c>
      <c r="U24">
        <f t="shared" ref="U24:U28" si="74">IF(ISERROR(VLOOKUP(O24,$A:$A,1,0)),0,1)</f>
        <v>1</v>
      </c>
      <c r="V24">
        <f t="shared" ref="V24:V28" si="75">IF(U24=1,P24,"")</f>
        <v>2022</v>
      </c>
      <c r="W24" t="str">
        <f t="shared" ref="W24:W28" si="76">IF(V24=2022,"",IF(U24=1,R24*S24*T24,""))</f>
        <v/>
      </c>
      <c r="X24" t="str">
        <f t="shared" ref="X24:X28" si="77">IF(U24=0,"",IF(R24&lt;&gt;"",Q24*S24*T24,""))</f>
        <v/>
      </c>
      <c r="AK24" t="s">
        <v>102</v>
      </c>
      <c r="AL24">
        <v>2022</v>
      </c>
      <c r="AM24" s="153">
        <v>3</v>
      </c>
      <c r="AN24" s="153">
        <v>-0.70000000000000284</v>
      </c>
      <c r="AO24" s="153">
        <v>0.05</v>
      </c>
      <c r="AP24" s="153">
        <v>0.2</v>
      </c>
      <c r="AQ24">
        <f t="shared" si="63"/>
        <v>1</v>
      </c>
      <c r="AR24">
        <f t="shared" si="64"/>
        <v>2022</v>
      </c>
      <c r="AS24" t="str">
        <f t="shared" si="14"/>
        <v/>
      </c>
      <c r="AT24">
        <f t="shared" si="15"/>
        <v>3.0000000000000006E-2</v>
      </c>
      <c r="AW24" t="s">
        <v>227</v>
      </c>
      <c r="AX24">
        <v>2022</v>
      </c>
      <c r="AY24" s="153">
        <v>0.85</v>
      </c>
      <c r="AZ24" s="153">
        <v>0.62465469651215044</v>
      </c>
      <c r="BA24" s="153">
        <v>0.25</v>
      </c>
      <c r="BC24">
        <f t="shared" si="16"/>
        <v>1</v>
      </c>
      <c r="BD24">
        <f t="shared" si="17"/>
        <v>2022</v>
      </c>
      <c r="BE24" t="str">
        <f t="shared" si="18"/>
        <v/>
      </c>
      <c r="BF24">
        <f t="shared" si="19"/>
        <v>0.21249999999999999</v>
      </c>
      <c r="BH24" t="s">
        <v>88</v>
      </c>
      <c r="BI24">
        <v>2022</v>
      </c>
      <c r="BJ24" s="153">
        <v>0.95</v>
      </c>
      <c r="BK24" s="153">
        <v>0.9019376900541819</v>
      </c>
      <c r="BL24" s="153">
        <v>0.1</v>
      </c>
      <c r="BN24">
        <f t="shared" si="20"/>
        <v>1</v>
      </c>
      <c r="BO24">
        <f t="shared" si="21"/>
        <v>2022</v>
      </c>
      <c r="BP24" t="str">
        <f t="shared" si="22"/>
        <v/>
      </c>
      <c r="BQ24">
        <f t="shared" si="23"/>
        <v>9.5000000000000001E-2</v>
      </c>
      <c r="BY24">
        <f t="shared" si="24"/>
        <v>0</v>
      </c>
      <c r="BZ24" t="str">
        <f t="shared" si="25"/>
        <v/>
      </c>
      <c r="CA24" t="str">
        <f t="shared" si="26"/>
        <v/>
      </c>
      <c r="CB24" t="str">
        <f t="shared" si="27"/>
        <v/>
      </c>
      <c r="CJ24">
        <f t="shared" si="28"/>
        <v>0</v>
      </c>
      <c r="CK24" t="str">
        <f t="shared" si="29"/>
        <v/>
      </c>
      <c r="CL24" t="str">
        <f t="shared" si="30"/>
        <v/>
      </c>
      <c r="CM24" t="str">
        <f t="shared" si="31"/>
        <v/>
      </c>
      <c r="DB24" t="str">
        <f t="shared" si="56"/>
        <v>Satisfacción usuarios externos</v>
      </c>
      <c r="DC24">
        <f t="shared" si="57"/>
        <v>2022</v>
      </c>
      <c r="DD24" s="2" t="str">
        <f t="shared" si="35"/>
        <v/>
      </c>
      <c r="DE24" s="2"/>
      <c r="DL24" t="str">
        <f t="shared" si="58"/>
        <v/>
      </c>
      <c r="DM24" t="str">
        <f t="shared" si="36"/>
        <v/>
      </c>
      <c r="DN24" s="2" t="str">
        <f t="shared" si="37"/>
        <v/>
      </c>
      <c r="DO24" s="2"/>
      <c r="DV24" t="str">
        <f t="shared" si="59"/>
        <v>Medición de gestión institucional  MIPG-FURAG</v>
      </c>
      <c r="DW24">
        <f t="shared" si="60"/>
        <v>2022</v>
      </c>
      <c r="DX24" s="146">
        <f t="shared" si="61"/>
        <v>-0.70000000000000284</v>
      </c>
      <c r="DY24" s="146"/>
    </row>
    <row r="25" spans="1:129" x14ac:dyDescent="0.3">
      <c r="A25" s="24" t="s">
        <v>81</v>
      </c>
      <c r="O25" t="s">
        <v>85</v>
      </c>
      <c r="P25">
        <v>2023</v>
      </c>
      <c r="Q25" s="153">
        <v>0.85</v>
      </c>
      <c r="R25" s="153"/>
      <c r="S25" s="153">
        <v>0.1</v>
      </c>
      <c r="T25" s="153">
        <v>0.2</v>
      </c>
      <c r="U25">
        <f t="shared" si="74"/>
        <v>1</v>
      </c>
      <c r="V25">
        <f t="shared" si="75"/>
        <v>2023</v>
      </c>
      <c r="W25">
        <f t="shared" si="76"/>
        <v>0</v>
      </c>
      <c r="X25" t="str">
        <f t="shared" si="77"/>
        <v/>
      </c>
      <c r="AK25" t="s">
        <v>102</v>
      </c>
      <c r="AL25">
        <v>2023</v>
      </c>
      <c r="AM25" s="153">
        <v>3</v>
      </c>
      <c r="AN25" s="153"/>
      <c r="AO25" s="153">
        <v>0.05</v>
      </c>
      <c r="AP25" s="153">
        <v>0.2</v>
      </c>
      <c r="AQ25">
        <f t="shared" si="63"/>
        <v>1</v>
      </c>
      <c r="AR25">
        <f t="shared" si="64"/>
        <v>2023</v>
      </c>
      <c r="AS25">
        <f t="shared" si="14"/>
        <v>0</v>
      </c>
      <c r="AT25" t="str">
        <f t="shared" si="15"/>
        <v/>
      </c>
      <c r="AW25" t="s">
        <v>227</v>
      </c>
      <c r="AX25">
        <v>2023</v>
      </c>
      <c r="AY25" s="153">
        <v>0.85</v>
      </c>
      <c r="AZ25" s="153">
        <v>0.85324058155626137</v>
      </c>
      <c r="BA25" s="153">
        <v>0.25</v>
      </c>
      <c r="BC25">
        <f t="shared" si="16"/>
        <v>1</v>
      </c>
      <c r="BD25">
        <f t="shared" si="17"/>
        <v>2023</v>
      </c>
      <c r="BE25">
        <f t="shared" si="18"/>
        <v>0.21331014538906534</v>
      </c>
      <c r="BF25">
        <f t="shared" si="19"/>
        <v>0.21249999999999999</v>
      </c>
      <c r="BH25" t="s">
        <v>88</v>
      </c>
      <c r="BI25">
        <v>2023</v>
      </c>
      <c r="BJ25" s="153">
        <v>0.95</v>
      </c>
      <c r="BK25" s="153">
        <v>0.97135209071374562</v>
      </c>
      <c r="BL25" s="153">
        <v>0.1</v>
      </c>
      <c r="BN25">
        <f t="shared" si="20"/>
        <v>1</v>
      </c>
      <c r="BO25">
        <f t="shared" si="21"/>
        <v>2023</v>
      </c>
      <c r="BP25">
        <f t="shared" si="22"/>
        <v>9.7135209071374573E-2</v>
      </c>
      <c r="BQ25">
        <f t="shared" si="23"/>
        <v>9.5000000000000001E-2</v>
      </c>
      <c r="BY25">
        <f t="shared" si="24"/>
        <v>0</v>
      </c>
      <c r="BZ25" t="str">
        <f t="shared" si="25"/>
        <v/>
      </c>
      <c r="CA25" t="str">
        <f t="shared" si="26"/>
        <v/>
      </c>
      <c r="CB25" t="str">
        <f t="shared" si="27"/>
        <v/>
      </c>
      <c r="CJ25">
        <f t="shared" si="28"/>
        <v>0</v>
      </c>
      <c r="CK25" t="str">
        <f t="shared" si="29"/>
        <v/>
      </c>
      <c r="CL25" t="str">
        <f t="shared" si="30"/>
        <v/>
      </c>
      <c r="CM25" t="str">
        <f t="shared" si="31"/>
        <v/>
      </c>
      <c r="DC25">
        <f t="shared" si="57"/>
        <v>2023</v>
      </c>
      <c r="DD25" s="2" t="str">
        <f t="shared" si="35"/>
        <v/>
      </c>
      <c r="DE25" s="2">
        <f t="shared" ref="DE25:DE28" si="78">IF(U24=0,"",Q25)</f>
        <v>0.85</v>
      </c>
      <c r="DK25" t="str">
        <f t="shared" ref="DK25:DK28" si="79">IF(AC25=0,"",AD25)</f>
        <v/>
      </c>
      <c r="DM25" t="str">
        <f t="shared" ref="DM25:DM28" si="80">IF(AF25=0,"",AG25)</f>
        <v/>
      </c>
      <c r="DN25" s="2" t="str">
        <f t="shared" si="37"/>
        <v/>
      </c>
      <c r="DO25" s="2" t="str">
        <f t="shared" ref="DO25:DO28" si="81">IF(AF24=0,"",AB25)</f>
        <v/>
      </c>
      <c r="DW25">
        <f t="shared" si="60"/>
        <v>2023</v>
      </c>
      <c r="DX25" s="146">
        <f t="shared" si="61"/>
        <v>0</v>
      </c>
      <c r="DY25" s="143">
        <f>IF(AQ24=0,"",AM25)</f>
        <v>3</v>
      </c>
    </row>
    <row r="26" spans="1:129" x14ac:dyDescent="0.3">
      <c r="A26" s="24" t="s">
        <v>65</v>
      </c>
      <c r="O26" t="s">
        <v>85</v>
      </c>
      <c r="P26">
        <v>2024</v>
      </c>
      <c r="Q26" s="153">
        <v>0.85</v>
      </c>
      <c r="R26" s="153"/>
      <c r="S26" s="153">
        <v>0.1</v>
      </c>
      <c r="T26" s="153">
        <v>0.2</v>
      </c>
      <c r="U26">
        <f t="shared" si="74"/>
        <v>1</v>
      </c>
      <c r="V26">
        <f t="shared" si="75"/>
        <v>2024</v>
      </c>
      <c r="W26">
        <f t="shared" si="76"/>
        <v>0</v>
      </c>
      <c r="X26" t="str">
        <f t="shared" si="77"/>
        <v/>
      </c>
      <c r="AK26" t="s">
        <v>102</v>
      </c>
      <c r="AL26">
        <v>2024</v>
      </c>
      <c r="AM26" s="153">
        <v>3</v>
      </c>
      <c r="AN26" s="153"/>
      <c r="AO26" s="153">
        <v>0.05</v>
      </c>
      <c r="AP26" s="153">
        <v>0.2</v>
      </c>
      <c r="AQ26">
        <f t="shared" si="63"/>
        <v>1</v>
      </c>
      <c r="AR26">
        <f t="shared" si="64"/>
        <v>2024</v>
      </c>
      <c r="AS26">
        <f t="shared" si="14"/>
        <v>0</v>
      </c>
      <c r="AT26" t="str">
        <f t="shared" si="15"/>
        <v/>
      </c>
      <c r="AW26" t="s">
        <v>227</v>
      </c>
      <c r="AX26">
        <v>2024</v>
      </c>
      <c r="AY26" s="153">
        <v>0.85</v>
      </c>
      <c r="AZ26" s="153">
        <v>0.29798827350000001</v>
      </c>
      <c r="BA26" s="153">
        <v>0.25</v>
      </c>
      <c r="BC26">
        <f t="shared" si="16"/>
        <v>1</v>
      </c>
      <c r="BD26">
        <f t="shared" si="17"/>
        <v>2024</v>
      </c>
      <c r="BE26">
        <f t="shared" si="18"/>
        <v>7.4497068375000003E-2</v>
      </c>
      <c r="BF26">
        <f t="shared" si="19"/>
        <v>0.21249999999999999</v>
      </c>
      <c r="BH26" t="s">
        <v>88</v>
      </c>
      <c r="BI26">
        <v>2024</v>
      </c>
      <c r="BJ26" s="153">
        <v>0.95</v>
      </c>
      <c r="BK26" s="153">
        <v>0.17816924073078116</v>
      </c>
      <c r="BL26" s="153">
        <v>0.1</v>
      </c>
      <c r="BN26">
        <f t="shared" si="20"/>
        <v>1</v>
      </c>
      <c r="BO26">
        <f t="shared" si="21"/>
        <v>2024</v>
      </c>
      <c r="BP26">
        <f t="shared" si="22"/>
        <v>1.7816924073078118E-2</v>
      </c>
      <c r="BQ26">
        <f t="shared" si="23"/>
        <v>9.5000000000000001E-2</v>
      </c>
      <c r="BY26">
        <f t="shared" si="24"/>
        <v>0</v>
      </c>
      <c r="BZ26" t="str">
        <f t="shared" si="25"/>
        <v/>
      </c>
      <c r="CA26" t="str">
        <f t="shared" si="26"/>
        <v/>
      </c>
      <c r="CB26" t="str">
        <f t="shared" si="27"/>
        <v/>
      </c>
      <c r="CJ26">
        <f t="shared" si="28"/>
        <v>0</v>
      </c>
      <c r="CK26" t="str">
        <f t="shared" si="29"/>
        <v/>
      </c>
      <c r="CL26" t="str">
        <f t="shared" si="30"/>
        <v/>
      </c>
      <c r="CM26" t="str">
        <f t="shared" si="31"/>
        <v/>
      </c>
      <c r="DC26">
        <f t="shared" si="57"/>
        <v>2024</v>
      </c>
      <c r="DD26" s="2" t="str">
        <f t="shared" si="35"/>
        <v/>
      </c>
      <c r="DE26" s="2">
        <f t="shared" si="78"/>
        <v>0.85</v>
      </c>
      <c r="DK26" t="str">
        <f t="shared" si="79"/>
        <v/>
      </c>
      <c r="DM26" t="str">
        <f t="shared" si="80"/>
        <v/>
      </c>
      <c r="DN26" s="2" t="str">
        <f t="shared" si="37"/>
        <v/>
      </c>
      <c r="DO26" s="2" t="str">
        <f t="shared" si="81"/>
        <v/>
      </c>
      <c r="DW26">
        <f t="shared" si="60"/>
        <v>2024</v>
      </c>
      <c r="DX26" s="146">
        <f t="shared" si="61"/>
        <v>0</v>
      </c>
      <c r="DY26" s="143">
        <f>IF(AQ25=0,"",AM26)</f>
        <v>3</v>
      </c>
    </row>
    <row r="27" spans="1:129" x14ac:dyDescent="0.3">
      <c r="A27" s="24" t="s">
        <v>85</v>
      </c>
      <c r="O27" t="s">
        <v>85</v>
      </c>
      <c r="P27">
        <v>2025</v>
      </c>
      <c r="Q27" s="153">
        <v>0.85</v>
      </c>
      <c r="R27" s="153"/>
      <c r="S27" s="153">
        <v>0.1</v>
      </c>
      <c r="T27" s="153">
        <v>0.2</v>
      </c>
      <c r="U27">
        <f t="shared" si="74"/>
        <v>1</v>
      </c>
      <c r="V27">
        <f t="shared" si="75"/>
        <v>2025</v>
      </c>
      <c r="W27">
        <f t="shared" si="76"/>
        <v>0</v>
      </c>
      <c r="X27" t="str">
        <f t="shared" si="77"/>
        <v/>
      </c>
      <c r="AK27" t="s">
        <v>102</v>
      </c>
      <c r="AL27">
        <v>2025</v>
      </c>
      <c r="AM27" s="153">
        <v>3</v>
      </c>
      <c r="AN27" s="153"/>
      <c r="AO27" s="153">
        <v>0.05</v>
      </c>
      <c r="AP27" s="153">
        <v>0.2</v>
      </c>
      <c r="AQ27">
        <f t="shared" si="63"/>
        <v>1</v>
      </c>
      <c r="AR27">
        <f t="shared" si="64"/>
        <v>2025</v>
      </c>
      <c r="AS27">
        <f t="shared" si="14"/>
        <v>0</v>
      </c>
      <c r="AT27" t="str">
        <f t="shared" si="15"/>
        <v/>
      </c>
      <c r="AW27" t="s">
        <v>227</v>
      </c>
      <c r="AX27">
        <v>2025</v>
      </c>
      <c r="AY27" s="153">
        <v>0.85</v>
      </c>
      <c r="AZ27" s="153"/>
      <c r="BA27" s="153">
        <v>0.25</v>
      </c>
      <c r="BC27">
        <f t="shared" si="16"/>
        <v>1</v>
      </c>
      <c r="BD27">
        <f t="shared" si="17"/>
        <v>2025</v>
      </c>
      <c r="BE27">
        <f t="shared" si="18"/>
        <v>0</v>
      </c>
      <c r="BF27" t="str">
        <f t="shared" si="19"/>
        <v/>
      </c>
      <c r="BH27" t="s">
        <v>88</v>
      </c>
      <c r="BI27">
        <v>2025</v>
      </c>
      <c r="BJ27" s="153">
        <v>0.95</v>
      </c>
      <c r="BK27" s="153"/>
      <c r="BL27" s="153">
        <v>0.1</v>
      </c>
      <c r="BN27">
        <f t="shared" si="20"/>
        <v>1</v>
      </c>
      <c r="BO27">
        <f t="shared" si="21"/>
        <v>2025</v>
      </c>
      <c r="BP27">
        <f t="shared" si="22"/>
        <v>0</v>
      </c>
      <c r="BQ27" t="str">
        <f t="shared" si="23"/>
        <v/>
      </c>
      <c r="BY27">
        <f t="shared" si="24"/>
        <v>0</v>
      </c>
      <c r="BZ27" t="str">
        <f t="shared" si="25"/>
        <v/>
      </c>
      <c r="CA27" t="str">
        <f t="shared" si="26"/>
        <v/>
      </c>
      <c r="CB27" t="str">
        <f t="shared" si="27"/>
        <v/>
      </c>
      <c r="CJ27">
        <f t="shared" si="28"/>
        <v>0</v>
      </c>
      <c r="CK27" t="str">
        <f t="shared" si="29"/>
        <v/>
      </c>
      <c r="CL27" t="str">
        <f t="shared" si="30"/>
        <v/>
      </c>
      <c r="CM27" t="str">
        <f t="shared" si="31"/>
        <v/>
      </c>
      <c r="DC27">
        <f t="shared" si="57"/>
        <v>2025</v>
      </c>
      <c r="DD27" s="2" t="str">
        <f t="shared" si="35"/>
        <v/>
      </c>
      <c r="DE27" s="2">
        <f t="shared" si="78"/>
        <v>0.85</v>
      </c>
      <c r="DK27" t="str">
        <f t="shared" si="79"/>
        <v/>
      </c>
      <c r="DM27" t="str">
        <f t="shared" si="80"/>
        <v/>
      </c>
      <c r="DN27" s="2" t="str">
        <f t="shared" si="37"/>
        <v/>
      </c>
      <c r="DO27" s="2" t="str">
        <f t="shared" si="81"/>
        <v/>
      </c>
      <c r="DW27">
        <f t="shared" si="60"/>
        <v>2025</v>
      </c>
      <c r="DX27" s="146">
        <f t="shared" si="61"/>
        <v>0</v>
      </c>
      <c r="DY27" s="143">
        <f>IF(AQ26=0,"",AM27)</f>
        <v>3</v>
      </c>
    </row>
    <row r="28" spans="1:129" x14ac:dyDescent="0.3">
      <c r="A28" s="24" t="s">
        <v>230</v>
      </c>
      <c r="O28" t="s">
        <v>85</v>
      </c>
      <c r="P28">
        <v>2026</v>
      </c>
      <c r="Q28" s="153">
        <v>0.85</v>
      </c>
      <c r="R28" s="153"/>
      <c r="S28" s="153">
        <v>0.1</v>
      </c>
      <c r="T28" s="153">
        <v>0.2</v>
      </c>
      <c r="U28">
        <f t="shared" si="74"/>
        <v>1</v>
      </c>
      <c r="V28">
        <f t="shared" si="75"/>
        <v>2026</v>
      </c>
      <c r="W28">
        <f t="shared" si="76"/>
        <v>0</v>
      </c>
      <c r="X28" t="str">
        <f t="shared" si="77"/>
        <v/>
      </c>
      <c r="AK28" t="s">
        <v>102</v>
      </c>
      <c r="AL28">
        <v>2026</v>
      </c>
      <c r="AM28" s="153">
        <v>3</v>
      </c>
      <c r="AN28" s="153"/>
      <c r="AO28" s="153">
        <v>0.05</v>
      </c>
      <c r="AP28" s="153">
        <v>0.2</v>
      </c>
      <c r="AQ28">
        <f t="shared" si="63"/>
        <v>1</v>
      </c>
      <c r="AR28">
        <f t="shared" si="64"/>
        <v>2026</v>
      </c>
      <c r="AS28">
        <f t="shared" si="14"/>
        <v>0</v>
      </c>
      <c r="AT28" t="str">
        <f t="shared" si="15"/>
        <v/>
      </c>
      <c r="AW28" t="s">
        <v>227</v>
      </c>
      <c r="AX28">
        <v>2026</v>
      </c>
      <c r="AY28" s="153">
        <v>0.85</v>
      </c>
      <c r="AZ28" s="153"/>
      <c r="BA28" s="153">
        <v>0.25</v>
      </c>
      <c r="BH28" t="s">
        <v>88</v>
      </c>
      <c r="BI28">
        <v>2026</v>
      </c>
      <c r="BJ28" s="153">
        <v>0.95</v>
      </c>
      <c r="BK28" s="153"/>
      <c r="BL28" s="153">
        <v>0.1</v>
      </c>
      <c r="BN28">
        <f t="shared" si="20"/>
        <v>1</v>
      </c>
      <c r="BO28">
        <f t="shared" si="21"/>
        <v>2026</v>
      </c>
      <c r="BP28">
        <f t="shared" si="22"/>
        <v>0</v>
      </c>
      <c r="BQ28" t="str">
        <f t="shared" si="23"/>
        <v/>
      </c>
      <c r="BY28">
        <f t="shared" si="24"/>
        <v>0</v>
      </c>
      <c r="BZ28" t="str">
        <f t="shared" si="25"/>
        <v/>
      </c>
      <c r="CA28" t="str">
        <f t="shared" si="26"/>
        <v/>
      </c>
      <c r="CB28" t="str">
        <f t="shared" si="27"/>
        <v/>
      </c>
      <c r="CJ28">
        <f t="shared" si="28"/>
        <v>0</v>
      </c>
      <c r="CK28" t="str">
        <f t="shared" si="29"/>
        <v/>
      </c>
      <c r="CL28" t="str">
        <f t="shared" si="30"/>
        <v/>
      </c>
      <c r="CM28" t="str">
        <f t="shared" si="31"/>
        <v/>
      </c>
      <c r="DC28">
        <f t="shared" si="57"/>
        <v>2026</v>
      </c>
      <c r="DD28" s="2" t="str">
        <f t="shared" si="35"/>
        <v/>
      </c>
      <c r="DE28" s="2">
        <f t="shared" si="78"/>
        <v>0.85</v>
      </c>
      <c r="DK28" t="str">
        <f t="shared" si="79"/>
        <v/>
      </c>
      <c r="DM28" t="str">
        <f t="shared" si="80"/>
        <v/>
      </c>
      <c r="DN28" s="2" t="str">
        <f t="shared" si="37"/>
        <v/>
      </c>
      <c r="DO28" s="2" t="str">
        <f t="shared" si="81"/>
        <v/>
      </c>
      <c r="DW28">
        <f t="shared" si="60"/>
        <v>2026</v>
      </c>
      <c r="DX28" s="146">
        <f t="shared" si="61"/>
        <v>0</v>
      </c>
      <c r="DY28" s="143">
        <f>IF(AQ27=0,"",AM28)</f>
        <v>3</v>
      </c>
    </row>
    <row r="29" spans="1:129" x14ac:dyDescent="0.3">
      <c r="A29" s="24" t="s">
        <v>231</v>
      </c>
      <c r="AK29" t="s">
        <v>105</v>
      </c>
      <c r="AL29">
        <v>2022</v>
      </c>
      <c r="AM29" s="153">
        <v>0.6</v>
      </c>
      <c r="AN29" s="153"/>
      <c r="AO29" s="153">
        <v>0.25</v>
      </c>
      <c r="AP29" s="153">
        <v>0.4</v>
      </c>
      <c r="AQ29">
        <f t="shared" si="63"/>
        <v>1</v>
      </c>
      <c r="AR29">
        <f t="shared" si="64"/>
        <v>2022</v>
      </c>
      <c r="AS29" t="str">
        <f t="shared" si="14"/>
        <v/>
      </c>
      <c r="AT29" t="str">
        <f t="shared" si="15"/>
        <v/>
      </c>
      <c r="AW29" t="s">
        <v>228</v>
      </c>
      <c r="AX29">
        <v>2022</v>
      </c>
      <c r="AY29" s="153">
        <v>0.95</v>
      </c>
      <c r="AZ29" s="153"/>
      <c r="BA29" s="153">
        <v>0.25</v>
      </c>
      <c r="BH29" t="s">
        <v>92</v>
      </c>
      <c r="BI29">
        <v>2022</v>
      </c>
      <c r="BJ29" s="153">
        <v>0.85</v>
      </c>
      <c r="BK29" s="153">
        <v>0.73259734001764043</v>
      </c>
      <c r="BL29" s="153">
        <v>0.1</v>
      </c>
      <c r="BN29">
        <f t="shared" ref="BN29:BN59" si="82">IF(ISERROR(VLOOKUP(BH29,$A:$A,1,0)),0,1)</f>
        <v>1</v>
      </c>
      <c r="BO29">
        <f t="shared" ref="BO29:BO88" si="83">IF(BN29=1,BI29,"")</f>
        <v>2022</v>
      </c>
      <c r="BP29" t="str">
        <f t="shared" ref="BP29:BP88" si="84">IF(BO29=2022,"",IF(BN29=1,BK29*BL29,""))</f>
        <v/>
      </c>
      <c r="BQ29">
        <f t="shared" ref="BQ29:BQ88" si="85">IF(BN29=0,"",IF(BK29&lt;&gt;"",BJ29*BL29,""))</f>
        <v>8.5000000000000006E-2</v>
      </c>
      <c r="BY29">
        <f t="shared" si="24"/>
        <v>0</v>
      </c>
      <c r="BZ29" t="str">
        <f t="shared" si="25"/>
        <v/>
      </c>
      <c r="CA29" t="str">
        <f t="shared" si="26"/>
        <v/>
      </c>
      <c r="CB29" t="str">
        <f t="shared" si="27"/>
        <v/>
      </c>
      <c r="CJ29">
        <f t="shared" si="28"/>
        <v>0</v>
      </c>
      <c r="CK29" t="str">
        <f t="shared" si="29"/>
        <v/>
      </c>
      <c r="CL29" t="str">
        <f t="shared" si="30"/>
        <v/>
      </c>
      <c r="CM29" t="str">
        <f t="shared" si="31"/>
        <v/>
      </c>
      <c r="DB29" t="str">
        <f t="shared" si="56"/>
        <v/>
      </c>
      <c r="DC29" t="str">
        <f t="shared" ref="DC29:DC33" si="86">IF(U29=0,"",V29)</f>
        <v/>
      </c>
      <c r="DD29" s="2" t="str">
        <f t="shared" ref="DD29:DD33" si="87">IF(U29=0,"",R29)</f>
        <v/>
      </c>
      <c r="DE29" s="2"/>
      <c r="DV29" t="str">
        <f t="shared" si="59"/>
        <v>Cobertura de la IVC</v>
      </c>
      <c r="DW29">
        <f t="shared" si="60"/>
        <v>2022</v>
      </c>
      <c r="DX29" s="2">
        <f t="shared" si="61"/>
        <v>0</v>
      </c>
      <c r="DY29" s="2"/>
    </row>
    <row r="30" spans="1:129" x14ac:dyDescent="0.3">
      <c r="AK30" t="s">
        <v>105</v>
      </c>
      <c r="AL30">
        <v>2023</v>
      </c>
      <c r="AM30" s="153">
        <v>0.6</v>
      </c>
      <c r="AN30" s="153"/>
      <c r="AO30" s="153">
        <v>0.25</v>
      </c>
      <c r="AP30" s="153">
        <v>0.4</v>
      </c>
      <c r="AQ30">
        <f t="shared" si="63"/>
        <v>1</v>
      </c>
      <c r="AR30">
        <f t="shared" si="64"/>
        <v>2023</v>
      </c>
      <c r="AS30">
        <f t="shared" si="14"/>
        <v>0</v>
      </c>
      <c r="AT30" t="str">
        <f t="shared" si="15"/>
        <v/>
      </c>
      <c r="AW30" t="s">
        <v>228</v>
      </c>
      <c r="AX30">
        <v>2023</v>
      </c>
      <c r="AY30" s="153">
        <v>0.95</v>
      </c>
      <c r="AZ30" s="153"/>
      <c r="BA30" s="153">
        <v>0.25</v>
      </c>
      <c r="BH30" t="s">
        <v>92</v>
      </c>
      <c r="BI30">
        <v>2023</v>
      </c>
      <c r="BJ30" s="153">
        <v>0.85</v>
      </c>
      <c r="BK30" s="153">
        <v>0.71251879032999998</v>
      </c>
      <c r="BL30" s="153">
        <v>0.1</v>
      </c>
      <c r="BN30">
        <f t="shared" si="82"/>
        <v>1</v>
      </c>
      <c r="BO30">
        <f t="shared" si="83"/>
        <v>2023</v>
      </c>
      <c r="BP30">
        <f t="shared" si="84"/>
        <v>7.1251879032999996E-2</v>
      </c>
      <c r="BQ30">
        <f t="shared" si="85"/>
        <v>8.5000000000000006E-2</v>
      </c>
      <c r="BY30">
        <f t="shared" si="24"/>
        <v>0</v>
      </c>
      <c r="BZ30" t="str">
        <f t="shared" si="25"/>
        <v/>
      </c>
      <c r="CA30" t="str">
        <f t="shared" si="26"/>
        <v/>
      </c>
      <c r="CB30" t="str">
        <f t="shared" si="27"/>
        <v/>
      </c>
      <c r="CJ30">
        <f t="shared" si="28"/>
        <v>0</v>
      </c>
      <c r="CK30" t="str">
        <f t="shared" si="29"/>
        <v/>
      </c>
      <c r="CL30" t="str">
        <f t="shared" si="30"/>
        <v/>
      </c>
      <c r="CM30" t="str">
        <f t="shared" si="31"/>
        <v/>
      </c>
      <c r="DB30" t="str">
        <f t="shared" si="56"/>
        <v/>
      </c>
      <c r="DC30" t="str">
        <f t="shared" si="86"/>
        <v/>
      </c>
      <c r="DD30" s="2" t="str">
        <f t="shared" si="87"/>
        <v/>
      </c>
      <c r="DE30" s="2" t="str">
        <f t="shared" ref="DE30:DE33" si="88">IF(U29=0,"",Q30)</f>
        <v/>
      </c>
      <c r="DW30">
        <f t="shared" si="60"/>
        <v>2023</v>
      </c>
      <c r="DX30" s="2">
        <f t="shared" si="61"/>
        <v>0</v>
      </c>
      <c r="DY30" s="2">
        <f>IF(AQ29=0,"",AM30)</f>
        <v>0.6</v>
      </c>
    </row>
    <row r="31" spans="1:129" x14ac:dyDescent="0.3">
      <c r="AK31" t="s">
        <v>105</v>
      </c>
      <c r="AL31">
        <v>2024</v>
      </c>
      <c r="AM31" s="153">
        <v>0.6</v>
      </c>
      <c r="AN31" s="153"/>
      <c r="AO31" s="153">
        <v>0.25</v>
      </c>
      <c r="AP31" s="153">
        <v>0.4</v>
      </c>
      <c r="AQ31">
        <f t="shared" si="63"/>
        <v>1</v>
      </c>
      <c r="AR31">
        <f t="shared" si="64"/>
        <v>2024</v>
      </c>
      <c r="AS31">
        <f t="shared" si="14"/>
        <v>0</v>
      </c>
      <c r="AT31" t="str">
        <f t="shared" si="15"/>
        <v/>
      </c>
      <c r="AW31" t="s">
        <v>228</v>
      </c>
      <c r="AX31">
        <v>2024</v>
      </c>
      <c r="AY31" s="153">
        <v>0.95</v>
      </c>
      <c r="AZ31" s="153"/>
      <c r="BA31" s="153">
        <v>0.25</v>
      </c>
      <c r="BH31" t="s">
        <v>92</v>
      </c>
      <c r="BI31">
        <v>2024</v>
      </c>
      <c r="BJ31" s="153">
        <v>0.85</v>
      </c>
      <c r="BK31" s="153">
        <v>9.6782168520291534E-2</v>
      </c>
      <c r="BL31" s="153">
        <v>0.1</v>
      </c>
      <c r="BN31">
        <f t="shared" si="82"/>
        <v>1</v>
      </c>
      <c r="BO31">
        <f t="shared" si="83"/>
        <v>2024</v>
      </c>
      <c r="BP31">
        <f t="shared" si="84"/>
        <v>9.6782168520291537E-3</v>
      </c>
      <c r="BQ31">
        <f t="shared" si="85"/>
        <v>8.5000000000000006E-2</v>
      </c>
      <c r="BY31">
        <f t="shared" si="24"/>
        <v>0</v>
      </c>
      <c r="BZ31" t="str">
        <f t="shared" si="25"/>
        <v/>
      </c>
      <c r="CA31" t="str">
        <f t="shared" si="26"/>
        <v/>
      </c>
      <c r="CB31" t="str">
        <f t="shared" si="27"/>
        <v/>
      </c>
      <c r="CJ31">
        <f t="shared" si="28"/>
        <v>0</v>
      </c>
      <c r="CK31" t="str">
        <f t="shared" si="29"/>
        <v/>
      </c>
      <c r="CL31" t="str">
        <f t="shared" si="30"/>
        <v/>
      </c>
      <c r="CM31" t="str">
        <f t="shared" si="31"/>
        <v/>
      </c>
      <c r="DC31" t="str">
        <f t="shared" si="86"/>
        <v/>
      </c>
      <c r="DD31" s="2" t="str">
        <f t="shared" si="87"/>
        <v/>
      </c>
      <c r="DE31" s="2" t="str">
        <f t="shared" si="88"/>
        <v/>
      </c>
      <c r="DW31">
        <f t="shared" si="60"/>
        <v>2024</v>
      </c>
      <c r="DX31" s="2">
        <f t="shared" si="61"/>
        <v>0</v>
      </c>
      <c r="DY31" s="2">
        <f>IF(AQ30=0,"",AM31)</f>
        <v>0.6</v>
      </c>
    </row>
    <row r="32" spans="1:129" x14ac:dyDescent="0.3">
      <c r="AK32" t="s">
        <v>105</v>
      </c>
      <c r="AL32">
        <v>2025</v>
      </c>
      <c r="AM32" s="153">
        <v>0.6</v>
      </c>
      <c r="AN32" s="153"/>
      <c r="AO32" s="153">
        <v>0.25</v>
      </c>
      <c r="AP32" s="153">
        <v>0.4</v>
      </c>
      <c r="AQ32">
        <f t="shared" si="63"/>
        <v>1</v>
      </c>
      <c r="AR32">
        <f t="shared" si="64"/>
        <v>2025</v>
      </c>
      <c r="AS32">
        <f t="shared" si="14"/>
        <v>0</v>
      </c>
      <c r="AT32" t="str">
        <f t="shared" si="15"/>
        <v/>
      </c>
      <c r="AW32" t="s">
        <v>228</v>
      </c>
      <c r="AX32">
        <v>2025</v>
      </c>
      <c r="AY32" s="153">
        <v>0.95</v>
      </c>
      <c r="AZ32" s="153"/>
      <c r="BA32" s="153">
        <v>0.25</v>
      </c>
      <c r="BH32" t="s">
        <v>92</v>
      </c>
      <c r="BI32">
        <v>2025</v>
      </c>
      <c r="BJ32" s="153">
        <v>0.85</v>
      </c>
      <c r="BK32" s="153"/>
      <c r="BL32" s="153">
        <v>0.1</v>
      </c>
      <c r="BN32">
        <f t="shared" si="82"/>
        <v>1</v>
      </c>
      <c r="BO32">
        <f t="shared" si="83"/>
        <v>2025</v>
      </c>
      <c r="BP32">
        <f t="shared" si="84"/>
        <v>0</v>
      </c>
      <c r="BQ32" t="str">
        <f t="shared" si="85"/>
        <v/>
      </c>
      <c r="BY32">
        <f t="shared" si="24"/>
        <v>0</v>
      </c>
      <c r="BZ32" t="str">
        <f t="shared" si="25"/>
        <v/>
      </c>
      <c r="CA32" t="str">
        <f t="shared" si="26"/>
        <v/>
      </c>
      <c r="CB32" t="str">
        <f t="shared" si="27"/>
        <v/>
      </c>
      <c r="CJ32">
        <f t="shared" si="28"/>
        <v>0</v>
      </c>
      <c r="CK32" t="str">
        <f t="shared" si="29"/>
        <v/>
      </c>
      <c r="CL32" t="str">
        <f t="shared" si="30"/>
        <v/>
      </c>
      <c r="CM32" t="str">
        <f t="shared" si="31"/>
        <v/>
      </c>
      <c r="DC32" t="str">
        <f t="shared" si="86"/>
        <v/>
      </c>
      <c r="DD32" s="2" t="str">
        <f t="shared" si="87"/>
        <v/>
      </c>
      <c r="DE32" s="2" t="str">
        <f t="shared" si="88"/>
        <v/>
      </c>
      <c r="DW32">
        <f t="shared" si="60"/>
        <v>2025</v>
      </c>
      <c r="DX32" s="2">
        <f t="shared" si="61"/>
        <v>0</v>
      </c>
      <c r="DY32" s="2">
        <f>IF(AQ31=0,"",AM32)</f>
        <v>0.6</v>
      </c>
    </row>
    <row r="33" spans="37:129" x14ac:dyDescent="0.3">
      <c r="AK33" t="s">
        <v>105</v>
      </c>
      <c r="AL33">
        <v>2026</v>
      </c>
      <c r="AM33" s="153">
        <v>0.6</v>
      </c>
      <c r="AN33" s="153"/>
      <c r="AO33" s="153">
        <v>0.25</v>
      </c>
      <c r="AP33" s="153">
        <v>0.4</v>
      </c>
      <c r="AQ33">
        <f t="shared" si="63"/>
        <v>1</v>
      </c>
      <c r="AR33">
        <f t="shared" si="64"/>
        <v>2026</v>
      </c>
      <c r="AS33">
        <f t="shared" si="14"/>
        <v>0</v>
      </c>
      <c r="AT33" t="str">
        <f t="shared" si="15"/>
        <v/>
      </c>
      <c r="AW33" t="s">
        <v>228</v>
      </c>
      <c r="AX33">
        <v>2026</v>
      </c>
      <c r="AY33" s="153">
        <v>0.95</v>
      </c>
      <c r="AZ33" s="153"/>
      <c r="BA33" s="153">
        <v>0.25</v>
      </c>
      <c r="BH33" t="s">
        <v>92</v>
      </c>
      <c r="BI33">
        <v>2026</v>
      </c>
      <c r="BJ33" s="153">
        <v>0.85</v>
      </c>
      <c r="BK33" s="153"/>
      <c r="BL33" s="153">
        <v>0.1</v>
      </c>
      <c r="BN33">
        <f t="shared" si="82"/>
        <v>1</v>
      </c>
      <c r="BO33">
        <f t="shared" si="83"/>
        <v>2026</v>
      </c>
      <c r="BP33">
        <f t="shared" si="84"/>
        <v>0</v>
      </c>
      <c r="BQ33" t="str">
        <f t="shared" si="85"/>
        <v/>
      </c>
      <c r="BY33">
        <f t="shared" si="24"/>
        <v>0</v>
      </c>
      <c r="BZ33" t="str">
        <f t="shared" si="25"/>
        <v/>
      </c>
      <c r="CA33" t="str">
        <f t="shared" si="26"/>
        <v/>
      </c>
      <c r="CB33" t="str">
        <f t="shared" si="27"/>
        <v/>
      </c>
      <c r="CJ33">
        <f t="shared" si="28"/>
        <v>0</v>
      </c>
      <c r="CK33" t="str">
        <f t="shared" si="29"/>
        <v/>
      </c>
      <c r="CL33" t="str">
        <f t="shared" si="30"/>
        <v/>
      </c>
      <c r="CM33" t="str">
        <f t="shared" si="31"/>
        <v/>
      </c>
      <c r="DC33" t="str">
        <f t="shared" si="86"/>
        <v/>
      </c>
      <c r="DD33" s="2" t="str">
        <f t="shared" si="87"/>
        <v/>
      </c>
      <c r="DE33" s="2" t="str">
        <f t="shared" si="88"/>
        <v/>
      </c>
      <c r="DW33">
        <f t="shared" si="60"/>
        <v>2026</v>
      </c>
      <c r="DX33" s="2">
        <f t="shared" si="61"/>
        <v>0</v>
      </c>
      <c r="DY33" s="2">
        <f>IF(AQ32=0,"",AM33)</f>
        <v>0.6</v>
      </c>
    </row>
    <row r="34" spans="37:129" x14ac:dyDescent="0.3">
      <c r="AK34" t="s">
        <v>115</v>
      </c>
      <c r="AL34">
        <v>2022</v>
      </c>
      <c r="AM34" s="153">
        <v>0.98</v>
      </c>
      <c r="AN34" s="153"/>
      <c r="AO34" s="153">
        <v>0.05</v>
      </c>
      <c r="AP34" s="153">
        <v>0.2</v>
      </c>
      <c r="AQ34">
        <f t="shared" si="63"/>
        <v>1</v>
      </c>
      <c r="AR34">
        <f t="shared" si="64"/>
        <v>2022</v>
      </c>
      <c r="AS34" t="str">
        <f t="shared" si="14"/>
        <v/>
      </c>
      <c r="AT34" t="str">
        <f t="shared" si="15"/>
        <v/>
      </c>
      <c r="BH34" t="s">
        <v>118</v>
      </c>
      <c r="BI34">
        <v>2022</v>
      </c>
      <c r="BJ34" s="153">
        <v>0.85</v>
      </c>
      <c r="BK34" s="153"/>
      <c r="BL34" s="153">
        <v>0.1</v>
      </c>
      <c r="BN34">
        <f t="shared" si="82"/>
        <v>1</v>
      </c>
      <c r="BO34">
        <f t="shared" si="83"/>
        <v>2022</v>
      </c>
      <c r="BP34" t="str">
        <f t="shared" si="84"/>
        <v/>
      </c>
      <c r="BQ34" t="str">
        <f t="shared" si="85"/>
        <v/>
      </c>
      <c r="BY34">
        <f t="shared" si="24"/>
        <v>0</v>
      </c>
      <c r="BZ34" t="str">
        <f t="shared" si="25"/>
        <v/>
      </c>
      <c r="CA34" t="str">
        <f t="shared" si="26"/>
        <v/>
      </c>
      <c r="CB34" t="str">
        <f t="shared" si="27"/>
        <v/>
      </c>
      <c r="CJ34">
        <f t="shared" si="28"/>
        <v>0</v>
      </c>
      <c r="CK34" t="str">
        <f t="shared" si="29"/>
        <v/>
      </c>
      <c r="CL34" t="str">
        <f t="shared" si="30"/>
        <v/>
      </c>
      <c r="CM34" t="str">
        <f t="shared" si="31"/>
        <v/>
      </c>
      <c r="DV34" t="str">
        <f t="shared" si="59"/>
        <v>Disponibilidad de los sistemas de información</v>
      </c>
      <c r="DW34">
        <f t="shared" si="60"/>
        <v>2022</v>
      </c>
      <c r="DX34" s="2">
        <f t="shared" si="61"/>
        <v>0</v>
      </c>
      <c r="DY34" s="2"/>
    </row>
    <row r="35" spans="37:129" x14ac:dyDescent="0.3">
      <c r="AK35" t="s">
        <v>115</v>
      </c>
      <c r="AL35">
        <v>2023</v>
      </c>
      <c r="AM35" s="153">
        <v>0.98</v>
      </c>
      <c r="AN35" s="153"/>
      <c r="AO35" s="153">
        <v>0.05</v>
      </c>
      <c r="AP35" s="153">
        <v>0.2</v>
      </c>
      <c r="AQ35">
        <f t="shared" si="63"/>
        <v>1</v>
      </c>
      <c r="AR35">
        <f t="shared" si="64"/>
        <v>2023</v>
      </c>
      <c r="AS35">
        <f t="shared" si="14"/>
        <v>0</v>
      </c>
      <c r="AT35" t="str">
        <f t="shared" si="15"/>
        <v/>
      </c>
      <c r="BH35" t="s">
        <v>118</v>
      </c>
      <c r="BI35">
        <v>2023</v>
      </c>
      <c r="BJ35" s="153">
        <v>0.85</v>
      </c>
      <c r="BK35" s="153">
        <v>0.9</v>
      </c>
      <c r="BL35" s="153">
        <v>0.1</v>
      </c>
      <c r="BN35">
        <f t="shared" si="82"/>
        <v>1</v>
      </c>
      <c r="BO35">
        <f t="shared" si="83"/>
        <v>2023</v>
      </c>
      <c r="BP35">
        <f t="shared" si="84"/>
        <v>9.0000000000000011E-2</v>
      </c>
      <c r="BQ35">
        <f t="shared" si="85"/>
        <v>8.5000000000000006E-2</v>
      </c>
      <c r="BY35">
        <f t="shared" si="24"/>
        <v>0</v>
      </c>
      <c r="BZ35" t="str">
        <f t="shared" si="25"/>
        <v/>
      </c>
      <c r="CA35" t="str">
        <f t="shared" si="26"/>
        <v/>
      </c>
      <c r="CB35" t="str">
        <f t="shared" si="27"/>
        <v/>
      </c>
      <c r="CJ35">
        <f t="shared" si="28"/>
        <v>0</v>
      </c>
      <c r="CK35" t="str">
        <f t="shared" si="29"/>
        <v/>
      </c>
      <c r="CL35" t="str">
        <f t="shared" si="30"/>
        <v/>
      </c>
      <c r="CM35" t="str">
        <f t="shared" si="31"/>
        <v/>
      </c>
      <c r="DW35">
        <f t="shared" si="60"/>
        <v>2023</v>
      </c>
      <c r="DX35" s="2">
        <f t="shared" si="61"/>
        <v>0</v>
      </c>
      <c r="DY35" s="2">
        <f>IF(AQ34=0,"",AM35)</f>
        <v>0.98</v>
      </c>
    </row>
    <row r="36" spans="37:129" x14ac:dyDescent="0.3">
      <c r="AK36" t="s">
        <v>115</v>
      </c>
      <c r="AL36">
        <v>2024</v>
      </c>
      <c r="AM36" s="153">
        <v>0.98</v>
      </c>
      <c r="AN36" s="153"/>
      <c r="AO36" s="153">
        <v>0.05</v>
      </c>
      <c r="AP36" s="153">
        <v>0.2</v>
      </c>
      <c r="AQ36">
        <f t="shared" si="63"/>
        <v>1</v>
      </c>
      <c r="AR36">
        <f t="shared" si="64"/>
        <v>2024</v>
      </c>
      <c r="AS36">
        <f t="shared" si="14"/>
        <v>0</v>
      </c>
      <c r="AT36" t="str">
        <f t="shared" si="15"/>
        <v/>
      </c>
      <c r="BH36" t="s">
        <v>118</v>
      </c>
      <c r="BI36">
        <v>2024</v>
      </c>
      <c r="BJ36" s="153">
        <v>0.85</v>
      </c>
      <c r="BK36" s="153">
        <v>0.27</v>
      </c>
      <c r="BL36" s="153">
        <v>0.1</v>
      </c>
      <c r="BN36">
        <f t="shared" si="82"/>
        <v>1</v>
      </c>
      <c r="BO36">
        <f t="shared" si="83"/>
        <v>2024</v>
      </c>
      <c r="BP36">
        <f t="shared" si="84"/>
        <v>2.7000000000000003E-2</v>
      </c>
      <c r="BQ36">
        <f t="shared" si="85"/>
        <v>8.5000000000000006E-2</v>
      </c>
      <c r="BY36">
        <f t="shared" si="24"/>
        <v>0</v>
      </c>
      <c r="BZ36" t="str">
        <f t="shared" si="25"/>
        <v/>
      </c>
      <c r="CA36" t="str">
        <f t="shared" si="26"/>
        <v/>
      </c>
      <c r="CB36" t="str">
        <f t="shared" si="27"/>
        <v/>
      </c>
      <c r="CJ36">
        <f t="shared" si="28"/>
        <v>0</v>
      </c>
      <c r="CK36" t="str">
        <f t="shared" si="29"/>
        <v/>
      </c>
      <c r="CL36" t="str">
        <f t="shared" si="30"/>
        <v/>
      </c>
      <c r="CM36" t="str">
        <f t="shared" si="31"/>
        <v/>
      </c>
      <c r="DW36">
        <f t="shared" si="60"/>
        <v>2024</v>
      </c>
      <c r="DX36" s="2">
        <f t="shared" si="61"/>
        <v>0</v>
      </c>
      <c r="DY36" s="2">
        <f>IF(AQ35=0,"",AM36)</f>
        <v>0.98</v>
      </c>
    </row>
    <row r="37" spans="37:129" x14ac:dyDescent="0.3">
      <c r="AK37" t="s">
        <v>115</v>
      </c>
      <c r="AL37">
        <v>2025</v>
      </c>
      <c r="AM37" s="153">
        <v>0.98</v>
      </c>
      <c r="AN37" s="153"/>
      <c r="AO37" s="153">
        <v>0.05</v>
      </c>
      <c r="AP37" s="153">
        <v>0.2</v>
      </c>
      <c r="AQ37">
        <f t="shared" si="63"/>
        <v>1</v>
      </c>
      <c r="AR37">
        <f t="shared" si="64"/>
        <v>2025</v>
      </c>
      <c r="AS37">
        <f t="shared" si="14"/>
        <v>0</v>
      </c>
      <c r="AT37" t="str">
        <f t="shared" si="15"/>
        <v/>
      </c>
      <c r="BH37" t="s">
        <v>118</v>
      </c>
      <c r="BI37">
        <v>2025</v>
      </c>
      <c r="BJ37" s="153">
        <v>0.85</v>
      </c>
      <c r="BK37" s="153"/>
      <c r="BL37" s="153">
        <v>0.1</v>
      </c>
      <c r="BN37">
        <f t="shared" si="82"/>
        <v>1</v>
      </c>
      <c r="BO37">
        <f t="shared" si="83"/>
        <v>2025</v>
      </c>
      <c r="BP37">
        <f t="shared" si="84"/>
        <v>0</v>
      </c>
      <c r="BQ37" t="str">
        <f t="shared" si="85"/>
        <v/>
      </c>
      <c r="BY37">
        <f t="shared" si="24"/>
        <v>0</v>
      </c>
      <c r="BZ37" t="str">
        <f t="shared" si="25"/>
        <v/>
      </c>
      <c r="CA37" t="str">
        <f t="shared" si="26"/>
        <v/>
      </c>
      <c r="CB37" t="str">
        <f t="shared" si="27"/>
        <v/>
      </c>
      <c r="CJ37">
        <f t="shared" si="28"/>
        <v>0</v>
      </c>
      <c r="CK37" t="str">
        <f t="shared" si="29"/>
        <v/>
      </c>
      <c r="CL37" t="str">
        <f t="shared" si="30"/>
        <v/>
      </c>
      <c r="CM37" t="str">
        <f t="shared" si="31"/>
        <v/>
      </c>
      <c r="DW37">
        <f t="shared" si="60"/>
        <v>2025</v>
      </c>
      <c r="DX37" s="2">
        <f t="shared" si="61"/>
        <v>0</v>
      </c>
      <c r="DY37" s="2">
        <f>IF(AQ36=0,"",AM37)</f>
        <v>0.98</v>
      </c>
    </row>
    <row r="38" spans="37:129" x14ac:dyDescent="0.3">
      <c r="AK38" t="s">
        <v>115</v>
      </c>
      <c r="AL38">
        <v>2026</v>
      </c>
      <c r="AM38" s="153">
        <v>0.98</v>
      </c>
      <c r="AN38" s="153"/>
      <c r="AO38" s="153">
        <v>0.05</v>
      </c>
      <c r="AP38" s="153">
        <v>0.2</v>
      </c>
      <c r="AQ38">
        <f t="shared" si="63"/>
        <v>1</v>
      </c>
      <c r="AR38">
        <f t="shared" si="64"/>
        <v>2026</v>
      </c>
      <c r="AS38">
        <f t="shared" si="14"/>
        <v>0</v>
      </c>
      <c r="AT38" t="str">
        <f t="shared" si="15"/>
        <v/>
      </c>
      <c r="BH38" t="s">
        <v>118</v>
      </c>
      <c r="BI38">
        <v>2026</v>
      </c>
      <c r="BJ38" s="153">
        <v>0.85</v>
      </c>
      <c r="BK38" s="153"/>
      <c r="BL38" s="153">
        <v>0.1</v>
      </c>
      <c r="BN38">
        <f t="shared" si="82"/>
        <v>1</v>
      </c>
      <c r="BO38">
        <f t="shared" si="83"/>
        <v>2026</v>
      </c>
      <c r="BP38">
        <f t="shared" si="84"/>
        <v>0</v>
      </c>
      <c r="BQ38" t="str">
        <f t="shared" si="85"/>
        <v/>
      </c>
      <c r="BY38">
        <f t="shared" si="24"/>
        <v>0</v>
      </c>
      <c r="BZ38" t="str">
        <f t="shared" si="25"/>
        <v/>
      </c>
      <c r="CA38" t="str">
        <f t="shared" si="26"/>
        <v/>
      </c>
      <c r="CB38" t="str">
        <f t="shared" si="27"/>
        <v/>
      </c>
      <c r="CJ38">
        <f t="shared" si="28"/>
        <v>0</v>
      </c>
      <c r="CK38" t="str">
        <f t="shared" si="29"/>
        <v/>
      </c>
      <c r="CL38" t="str">
        <f t="shared" si="30"/>
        <v/>
      </c>
      <c r="CM38" t="str">
        <f t="shared" si="31"/>
        <v/>
      </c>
      <c r="DW38">
        <f t="shared" si="60"/>
        <v>2026</v>
      </c>
      <c r="DX38" s="2">
        <f t="shared" si="61"/>
        <v>0</v>
      </c>
      <c r="DY38" s="2">
        <f>IF(AQ37=0,"",AM38)</f>
        <v>0.98</v>
      </c>
    </row>
    <row r="39" spans="37:129" x14ac:dyDescent="0.3">
      <c r="AK39" t="s">
        <v>225</v>
      </c>
      <c r="AL39">
        <v>2022</v>
      </c>
      <c r="AM39" s="153">
        <v>0.85</v>
      </c>
      <c r="AN39" s="153"/>
      <c r="AO39" s="153">
        <v>0.05</v>
      </c>
      <c r="AP39" s="153">
        <v>0.2</v>
      </c>
      <c r="AQ39">
        <f t="shared" si="63"/>
        <v>1</v>
      </c>
      <c r="AR39">
        <f t="shared" si="64"/>
        <v>2022</v>
      </c>
      <c r="AS39" t="str">
        <f t="shared" si="14"/>
        <v/>
      </c>
      <c r="AT39" t="str">
        <f t="shared" si="15"/>
        <v/>
      </c>
      <c r="BH39" t="s">
        <v>50</v>
      </c>
      <c r="BI39">
        <v>2022</v>
      </c>
      <c r="BJ39" s="153">
        <v>0.9</v>
      </c>
      <c r="BK39" s="153"/>
      <c r="BL39" s="153">
        <v>0.05</v>
      </c>
      <c r="BN39">
        <f t="shared" si="82"/>
        <v>1</v>
      </c>
      <c r="BO39">
        <f t="shared" si="83"/>
        <v>2022</v>
      </c>
      <c r="BP39" t="str">
        <f t="shared" si="84"/>
        <v/>
      </c>
      <c r="BQ39" t="str">
        <f t="shared" si="85"/>
        <v/>
      </c>
      <c r="BY39">
        <f t="shared" si="24"/>
        <v>0</v>
      </c>
      <c r="BZ39" t="str">
        <f t="shared" si="25"/>
        <v/>
      </c>
      <c r="CA39" t="str">
        <f t="shared" si="26"/>
        <v/>
      </c>
      <c r="CB39" t="str">
        <f t="shared" si="27"/>
        <v/>
      </c>
      <c r="CJ39">
        <f t="shared" si="28"/>
        <v>0</v>
      </c>
      <c r="CK39" t="str">
        <f t="shared" si="29"/>
        <v/>
      </c>
      <c r="CL39" t="str">
        <f t="shared" si="30"/>
        <v/>
      </c>
      <c r="CM39" t="str">
        <f t="shared" si="31"/>
        <v/>
      </c>
      <c r="DV39" t="str">
        <f t="shared" si="59"/>
        <v>Cumplimiento de los proyectos dentro de los programas institucionales</v>
      </c>
      <c r="DW39">
        <f t="shared" si="60"/>
        <v>2022</v>
      </c>
      <c r="DX39" s="2">
        <f t="shared" si="61"/>
        <v>0</v>
      </c>
      <c r="DY39" s="2"/>
    </row>
    <row r="40" spans="37:129" x14ac:dyDescent="0.3">
      <c r="AK40" t="s">
        <v>225</v>
      </c>
      <c r="AL40">
        <v>2023</v>
      </c>
      <c r="AM40" s="153">
        <v>0.85</v>
      </c>
      <c r="AN40" s="153">
        <v>0.67</v>
      </c>
      <c r="AO40" s="153">
        <v>0.05</v>
      </c>
      <c r="AP40" s="153">
        <v>0.2</v>
      </c>
      <c r="AQ40">
        <f t="shared" si="63"/>
        <v>1</v>
      </c>
      <c r="AR40">
        <f t="shared" si="64"/>
        <v>2023</v>
      </c>
      <c r="AS40">
        <f t="shared" si="14"/>
        <v>6.7000000000000011E-3</v>
      </c>
      <c r="AT40">
        <f t="shared" si="15"/>
        <v>8.5000000000000006E-3</v>
      </c>
      <c r="BH40" t="s">
        <v>50</v>
      </c>
      <c r="BI40">
        <v>2023</v>
      </c>
      <c r="BJ40" s="153">
        <v>0.9</v>
      </c>
      <c r="BK40" s="153"/>
      <c r="BL40" s="153">
        <v>0.05</v>
      </c>
      <c r="BN40">
        <f t="shared" si="82"/>
        <v>1</v>
      </c>
      <c r="BO40">
        <f t="shared" si="83"/>
        <v>2023</v>
      </c>
      <c r="BP40">
        <f t="shared" si="84"/>
        <v>0</v>
      </c>
      <c r="BQ40" t="str">
        <f t="shared" si="85"/>
        <v/>
      </c>
      <c r="BY40">
        <f t="shared" si="24"/>
        <v>0</v>
      </c>
      <c r="BZ40" t="str">
        <f t="shared" si="25"/>
        <v/>
      </c>
      <c r="CA40" t="str">
        <f t="shared" si="26"/>
        <v/>
      </c>
      <c r="CB40" t="str">
        <f t="shared" si="27"/>
        <v/>
      </c>
      <c r="CJ40">
        <f t="shared" si="28"/>
        <v>0</v>
      </c>
      <c r="CK40" t="str">
        <f t="shared" si="29"/>
        <v/>
      </c>
      <c r="CL40" t="str">
        <f t="shared" si="30"/>
        <v/>
      </c>
      <c r="CM40" t="str">
        <f t="shared" si="31"/>
        <v/>
      </c>
      <c r="DW40">
        <f t="shared" si="60"/>
        <v>2023</v>
      </c>
      <c r="DX40" s="2">
        <f t="shared" si="61"/>
        <v>0.67</v>
      </c>
      <c r="DY40" s="2">
        <f>IF(AQ39=0,"",AM40)</f>
        <v>0.85</v>
      </c>
    </row>
    <row r="41" spans="37:129" x14ac:dyDescent="0.3">
      <c r="AK41" t="s">
        <v>225</v>
      </c>
      <c r="AL41">
        <v>2024</v>
      </c>
      <c r="AM41" s="153">
        <v>0.85</v>
      </c>
      <c r="AN41" s="153">
        <v>0.84375</v>
      </c>
      <c r="AO41" s="153">
        <v>0.05</v>
      </c>
      <c r="AP41" s="153">
        <v>0.2</v>
      </c>
      <c r="AQ41">
        <f t="shared" si="63"/>
        <v>1</v>
      </c>
      <c r="AR41">
        <f t="shared" si="64"/>
        <v>2024</v>
      </c>
      <c r="AS41">
        <f t="shared" si="14"/>
        <v>8.4375000000000006E-3</v>
      </c>
      <c r="AT41">
        <f t="shared" si="15"/>
        <v>8.5000000000000006E-3</v>
      </c>
      <c r="BH41" t="s">
        <v>50</v>
      </c>
      <c r="BI41">
        <v>2024</v>
      </c>
      <c r="BJ41" s="153">
        <v>0.9</v>
      </c>
      <c r="BK41" s="153"/>
      <c r="BL41" s="153">
        <v>0.05</v>
      </c>
      <c r="BN41">
        <f t="shared" si="82"/>
        <v>1</v>
      </c>
      <c r="BO41">
        <f t="shared" si="83"/>
        <v>2024</v>
      </c>
      <c r="BP41">
        <f t="shared" si="84"/>
        <v>0</v>
      </c>
      <c r="BQ41" t="str">
        <f t="shared" si="85"/>
        <v/>
      </c>
      <c r="BY41">
        <f t="shared" si="24"/>
        <v>0</v>
      </c>
      <c r="BZ41" t="str">
        <f t="shared" si="25"/>
        <v/>
      </c>
      <c r="CA41" t="str">
        <f t="shared" si="26"/>
        <v/>
      </c>
      <c r="CB41" t="str">
        <f t="shared" si="27"/>
        <v/>
      </c>
      <c r="CJ41">
        <f t="shared" si="28"/>
        <v>0</v>
      </c>
      <c r="CK41" t="str">
        <f t="shared" si="29"/>
        <v/>
      </c>
      <c r="CL41" t="str">
        <f t="shared" si="30"/>
        <v/>
      </c>
      <c r="CM41" t="str">
        <f t="shared" si="31"/>
        <v/>
      </c>
      <c r="DW41">
        <f t="shared" si="60"/>
        <v>2024</v>
      </c>
      <c r="DX41" s="2">
        <f t="shared" si="61"/>
        <v>0.84375</v>
      </c>
      <c r="DY41" s="2">
        <f>IF(AQ40=0,"",AM41)</f>
        <v>0.85</v>
      </c>
    </row>
    <row r="42" spans="37:129" x14ac:dyDescent="0.3">
      <c r="AK42" t="s">
        <v>225</v>
      </c>
      <c r="AL42">
        <v>2025</v>
      </c>
      <c r="AM42" s="153">
        <v>0.85</v>
      </c>
      <c r="AN42" s="153"/>
      <c r="AO42" s="153">
        <v>0.05</v>
      </c>
      <c r="AP42" s="153">
        <v>0.2</v>
      </c>
      <c r="AQ42">
        <f t="shared" si="63"/>
        <v>1</v>
      </c>
      <c r="AR42">
        <f t="shared" si="64"/>
        <v>2025</v>
      </c>
      <c r="AS42">
        <f t="shared" si="14"/>
        <v>0</v>
      </c>
      <c r="AT42" t="str">
        <f t="shared" si="15"/>
        <v/>
      </c>
      <c r="BH42" t="s">
        <v>50</v>
      </c>
      <c r="BI42">
        <v>2025</v>
      </c>
      <c r="BJ42" s="153">
        <v>0.9</v>
      </c>
      <c r="BK42" s="153"/>
      <c r="BL42" s="153">
        <v>0.05</v>
      </c>
      <c r="BN42">
        <f t="shared" si="82"/>
        <v>1</v>
      </c>
      <c r="BO42">
        <f t="shared" si="83"/>
        <v>2025</v>
      </c>
      <c r="BP42">
        <f t="shared" si="84"/>
        <v>0</v>
      </c>
      <c r="BQ42" t="str">
        <f t="shared" si="85"/>
        <v/>
      </c>
      <c r="BY42">
        <f t="shared" si="24"/>
        <v>0</v>
      </c>
      <c r="BZ42" t="str">
        <f t="shared" si="25"/>
        <v/>
      </c>
      <c r="CA42" t="str">
        <f t="shared" si="26"/>
        <v/>
      </c>
      <c r="CB42" t="str">
        <f t="shared" si="27"/>
        <v/>
      </c>
      <c r="CJ42">
        <f t="shared" si="28"/>
        <v>0</v>
      </c>
      <c r="CK42" t="str">
        <f t="shared" si="29"/>
        <v/>
      </c>
      <c r="CL42" t="str">
        <f t="shared" si="30"/>
        <v/>
      </c>
      <c r="CM42" t="str">
        <f t="shared" si="31"/>
        <v/>
      </c>
      <c r="DW42">
        <f t="shared" si="60"/>
        <v>2025</v>
      </c>
      <c r="DX42" s="2">
        <f t="shared" si="61"/>
        <v>0</v>
      </c>
      <c r="DY42" s="2">
        <f>IF(AQ41=0,"",AM42)</f>
        <v>0.85</v>
      </c>
    </row>
    <row r="43" spans="37:129" x14ac:dyDescent="0.3">
      <c r="AK43" t="s">
        <v>225</v>
      </c>
      <c r="AL43">
        <v>2026</v>
      </c>
      <c r="AM43" s="153">
        <v>0.85</v>
      </c>
      <c r="AN43" s="153"/>
      <c r="AO43" s="153">
        <v>0.05</v>
      </c>
      <c r="AP43" s="153">
        <v>0.2</v>
      </c>
      <c r="AQ43">
        <f t="shared" si="63"/>
        <v>1</v>
      </c>
      <c r="AR43">
        <f t="shared" si="64"/>
        <v>2026</v>
      </c>
      <c r="AS43">
        <f t="shared" si="14"/>
        <v>0</v>
      </c>
      <c r="AT43" t="str">
        <f t="shared" si="15"/>
        <v/>
      </c>
      <c r="BH43" t="s">
        <v>50</v>
      </c>
      <c r="BI43">
        <v>2026</v>
      </c>
      <c r="BJ43" s="153">
        <v>0.9</v>
      </c>
      <c r="BK43" s="153"/>
      <c r="BL43" s="153">
        <v>0.05</v>
      </c>
      <c r="BN43">
        <f t="shared" si="82"/>
        <v>1</v>
      </c>
      <c r="BO43">
        <f t="shared" si="83"/>
        <v>2026</v>
      </c>
      <c r="BP43">
        <f t="shared" si="84"/>
        <v>0</v>
      </c>
      <c r="BQ43" t="str">
        <f t="shared" si="85"/>
        <v/>
      </c>
      <c r="BY43">
        <f t="shared" si="24"/>
        <v>0</v>
      </c>
      <c r="BZ43" t="str">
        <f t="shared" si="25"/>
        <v/>
      </c>
      <c r="CA43" t="str">
        <f t="shared" si="26"/>
        <v/>
      </c>
      <c r="CB43" t="str">
        <f t="shared" si="27"/>
        <v/>
      </c>
      <c r="CJ43">
        <f t="shared" si="28"/>
        <v>0</v>
      </c>
      <c r="CK43" t="str">
        <f t="shared" si="29"/>
        <v/>
      </c>
      <c r="CL43" t="str">
        <f t="shared" si="30"/>
        <v/>
      </c>
      <c r="CM43" t="str">
        <f t="shared" si="31"/>
        <v/>
      </c>
      <c r="DW43">
        <f t="shared" si="60"/>
        <v>2026</v>
      </c>
      <c r="DX43" s="2">
        <f t="shared" si="61"/>
        <v>0</v>
      </c>
      <c r="DY43" s="2">
        <f>IF(AQ42=0,"",AM43)</f>
        <v>0.85</v>
      </c>
    </row>
    <row r="44" spans="37:129" x14ac:dyDescent="0.3">
      <c r="AK44" t="s">
        <v>226</v>
      </c>
      <c r="AL44">
        <v>2022</v>
      </c>
      <c r="AM44" s="153">
        <v>0.85</v>
      </c>
      <c r="AN44" s="153"/>
      <c r="AO44" s="153">
        <v>0.05</v>
      </c>
      <c r="AP44" s="153">
        <v>0.2</v>
      </c>
      <c r="AQ44">
        <f t="shared" si="63"/>
        <v>1</v>
      </c>
      <c r="AR44">
        <f t="shared" si="64"/>
        <v>2022</v>
      </c>
      <c r="AS44" t="str">
        <f t="shared" si="14"/>
        <v/>
      </c>
      <c r="AT44" t="str">
        <f t="shared" si="15"/>
        <v/>
      </c>
      <c r="BH44" t="s">
        <v>78</v>
      </c>
      <c r="BI44">
        <v>2022</v>
      </c>
      <c r="BJ44" s="153">
        <v>1</v>
      </c>
      <c r="BK44" s="153"/>
      <c r="BL44" s="153">
        <v>0.05</v>
      </c>
      <c r="BN44">
        <f t="shared" si="82"/>
        <v>1</v>
      </c>
      <c r="BO44">
        <f t="shared" si="83"/>
        <v>2022</v>
      </c>
      <c r="BP44" t="str">
        <f t="shared" si="84"/>
        <v/>
      </c>
      <c r="BQ44" t="str">
        <f t="shared" si="85"/>
        <v/>
      </c>
      <c r="BY44">
        <f t="shared" si="24"/>
        <v>0</v>
      </c>
      <c r="BZ44" t="str">
        <f t="shared" si="25"/>
        <v/>
      </c>
      <c r="CA44" t="str">
        <f t="shared" si="26"/>
        <v/>
      </c>
      <c r="CB44" t="str">
        <f t="shared" si="27"/>
        <v/>
      </c>
      <c r="CJ44">
        <f t="shared" si="28"/>
        <v>0</v>
      </c>
      <c r="CK44" t="str">
        <f t="shared" si="29"/>
        <v/>
      </c>
      <c r="CL44" t="str">
        <f t="shared" si="30"/>
        <v/>
      </c>
      <c r="CM44" t="str">
        <f t="shared" si="31"/>
        <v/>
      </c>
      <c r="DV44" t="str">
        <f t="shared" ref="DV44:DV69" si="89">IF(AQ44=0,"",+AK44)</f>
        <v>Cumplimiento del POA dentro de los programas institucionales</v>
      </c>
      <c r="DW44">
        <f t="shared" ref="DW44:DW69" si="90">IF(AQ44=0,"",AR44)</f>
        <v>2022</v>
      </c>
      <c r="DX44" s="2">
        <f t="shared" ref="DX44:DX69" si="91">IF(AQ44=0,"",AN44)</f>
        <v>0</v>
      </c>
      <c r="DY44" s="2"/>
    </row>
    <row r="45" spans="37:129" x14ac:dyDescent="0.3">
      <c r="AK45" t="s">
        <v>226</v>
      </c>
      <c r="AL45">
        <v>2023</v>
      </c>
      <c r="AM45" s="153">
        <v>0.85</v>
      </c>
      <c r="AN45" s="153">
        <v>0.91700000000000004</v>
      </c>
      <c r="AO45" s="153">
        <v>0.05</v>
      </c>
      <c r="AP45" s="153">
        <v>0.2</v>
      </c>
      <c r="AQ45">
        <f t="shared" si="63"/>
        <v>1</v>
      </c>
      <c r="AR45">
        <f t="shared" si="64"/>
        <v>2023</v>
      </c>
      <c r="AS45">
        <f t="shared" si="14"/>
        <v>9.1700000000000011E-3</v>
      </c>
      <c r="AT45">
        <f t="shared" si="15"/>
        <v>8.5000000000000006E-3</v>
      </c>
      <c r="BH45" t="s">
        <v>78</v>
      </c>
      <c r="BI45">
        <v>2023</v>
      </c>
      <c r="BJ45" s="153">
        <v>1</v>
      </c>
      <c r="BK45" s="153">
        <v>0.60070339976553344</v>
      </c>
      <c r="BL45" s="153">
        <v>0.05</v>
      </c>
      <c r="BN45">
        <f t="shared" si="82"/>
        <v>1</v>
      </c>
      <c r="BO45">
        <f t="shared" si="83"/>
        <v>2023</v>
      </c>
      <c r="BP45">
        <f t="shared" si="84"/>
        <v>3.0035169988276673E-2</v>
      </c>
      <c r="BQ45">
        <f t="shared" si="85"/>
        <v>0.05</v>
      </c>
      <c r="BY45">
        <f t="shared" si="24"/>
        <v>0</v>
      </c>
      <c r="BZ45" t="str">
        <f t="shared" si="25"/>
        <v/>
      </c>
      <c r="CA45" t="str">
        <f t="shared" si="26"/>
        <v/>
      </c>
      <c r="CB45" t="str">
        <f t="shared" si="27"/>
        <v/>
      </c>
      <c r="CJ45">
        <f t="shared" si="28"/>
        <v>0</v>
      </c>
      <c r="CK45" t="str">
        <f t="shared" si="29"/>
        <v/>
      </c>
      <c r="CL45" t="str">
        <f t="shared" si="30"/>
        <v/>
      </c>
      <c r="CM45" t="str">
        <f t="shared" si="31"/>
        <v/>
      </c>
      <c r="DW45">
        <f t="shared" si="90"/>
        <v>2023</v>
      </c>
      <c r="DX45" s="2">
        <f t="shared" si="91"/>
        <v>0.91700000000000004</v>
      </c>
      <c r="DY45" s="2">
        <f>IF(AQ44=0,"",AM45)</f>
        <v>0.85</v>
      </c>
    </row>
    <row r="46" spans="37:129" x14ac:dyDescent="0.3">
      <c r="AK46" t="s">
        <v>226</v>
      </c>
      <c r="AL46">
        <v>2024</v>
      </c>
      <c r="AM46" s="153">
        <v>0.85</v>
      </c>
      <c r="AN46" s="153">
        <v>0.22</v>
      </c>
      <c r="AO46" s="153">
        <v>0.05</v>
      </c>
      <c r="AP46" s="153">
        <v>0.2</v>
      </c>
      <c r="AQ46">
        <f t="shared" si="63"/>
        <v>1</v>
      </c>
      <c r="AR46">
        <f t="shared" si="64"/>
        <v>2024</v>
      </c>
      <c r="AS46">
        <f t="shared" si="14"/>
        <v>2.2000000000000001E-3</v>
      </c>
      <c r="AT46">
        <f t="shared" si="15"/>
        <v>8.5000000000000006E-3</v>
      </c>
      <c r="BH46" t="s">
        <v>78</v>
      </c>
      <c r="BI46">
        <v>2024</v>
      </c>
      <c r="BJ46" s="153">
        <v>1</v>
      </c>
      <c r="BK46" s="153"/>
      <c r="BL46" s="153">
        <v>0.05</v>
      </c>
      <c r="BN46">
        <f t="shared" si="82"/>
        <v>1</v>
      </c>
      <c r="BO46">
        <f t="shared" si="83"/>
        <v>2024</v>
      </c>
      <c r="BP46">
        <f t="shared" si="84"/>
        <v>0</v>
      </c>
      <c r="BQ46" t="str">
        <f t="shared" si="85"/>
        <v/>
      </c>
      <c r="BY46">
        <f t="shared" si="24"/>
        <v>0</v>
      </c>
      <c r="BZ46" t="str">
        <f t="shared" si="25"/>
        <v/>
      </c>
      <c r="CA46" t="str">
        <f t="shared" si="26"/>
        <v/>
      </c>
      <c r="CB46" t="str">
        <f t="shared" si="27"/>
        <v/>
      </c>
      <c r="CJ46">
        <f t="shared" si="28"/>
        <v>0</v>
      </c>
      <c r="CK46" t="str">
        <f t="shared" si="29"/>
        <v/>
      </c>
      <c r="CL46" t="str">
        <f t="shared" si="30"/>
        <v/>
      </c>
      <c r="CM46" t="str">
        <f t="shared" si="31"/>
        <v/>
      </c>
      <c r="DW46">
        <f t="shared" si="90"/>
        <v>2024</v>
      </c>
      <c r="DX46" s="2">
        <f t="shared" si="91"/>
        <v>0.22</v>
      </c>
      <c r="DY46" s="2">
        <f>IF(AQ45=0,"",AM46)</f>
        <v>0.85</v>
      </c>
    </row>
    <row r="47" spans="37:129" x14ac:dyDescent="0.3">
      <c r="AK47" t="s">
        <v>226</v>
      </c>
      <c r="AL47">
        <v>2025</v>
      </c>
      <c r="AM47" s="153">
        <v>0.85</v>
      </c>
      <c r="AN47" s="153"/>
      <c r="AO47" s="153">
        <v>0.05</v>
      </c>
      <c r="AP47" s="153">
        <v>0.2</v>
      </c>
      <c r="AQ47">
        <f t="shared" si="63"/>
        <v>1</v>
      </c>
      <c r="AR47">
        <f t="shared" si="64"/>
        <v>2025</v>
      </c>
      <c r="AS47">
        <f t="shared" si="14"/>
        <v>0</v>
      </c>
      <c r="AT47" t="str">
        <f t="shared" si="15"/>
        <v/>
      </c>
      <c r="BH47" t="s">
        <v>78</v>
      </c>
      <c r="BI47">
        <v>2025</v>
      </c>
      <c r="BJ47" s="153">
        <v>1</v>
      </c>
      <c r="BK47" s="153"/>
      <c r="BL47" s="153">
        <v>0.05</v>
      </c>
      <c r="BN47">
        <f t="shared" si="82"/>
        <v>1</v>
      </c>
      <c r="BO47">
        <f t="shared" si="83"/>
        <v>2025</v>
      </c>
      <c r="BP47">
        <f t="shared" si="84"/>
        <v>0</v>
      </c>
      <c r="BQ47" t="str">
        <f t="shared" si="85"/>
        <v/>
      </c>
      <c r="BY47">
        <f t="shared" si="24"/>
        <v>0</v>
      </c>
      <c r="BZ47" t="str">
        <f t="shared" si="25"/>
        <v/>
      </c>
      <c r="CA47" t="str">
        <f t="shared" si="26"/>
        <v/>
      </c>
      <c r="CB47" t="str">
        <f t="shared" si="27"/>
        <v/>
      </c>
      <c r="CJ47">
        <f t="shared" si="28"/>
        <v>0</v>
      </c>
      <c r="CK47" t="str">
        <f t="shared" si="29"/>
        <v/>
      </c>
      <c r="CL47" t="str">
        <f t="shared" si="30"/>
        <v/>
      </c>
      <c r="CM47" t="str">
        <f t="shared" si="31"/>
        <v/>
      </c>
      <c r="DW47">
        <f t="shared" si="90"/>
        <v>2025</v>
      </c>
      <c r="DX47" s="2">
        <f t="shared" si="91"/>
        <v>0</v>
      </c>
      <c r="DY47" s="2">
        <f>IF(AQ46=0,"",AM47)</f>
        <v>0.85</v>
      </c>
    </row>
    <row r="48" spans="37:129" x14ac:dyDescent="0.3">
      <c r="AK48" t="s">
        <v>226</v>
      </c>
      <c r="AL48">
        <v>2026</v>
      </c>
      <c r="AM48" s="153">
        <v>0.85</v>
      </c>
      <c r="AN48" s="153"/>
      <c r="AO48" s="153">
        <v>0.05</v>
      </c>
      <c r="AP48" s="153">
        <v>0.2</v>
      </c>
      <c r="AQ48">
        <f t="shared" ref="AQ48:AQ58" si="92">IF(ISERROR(VLOOKUP(AK48,$A:$A,1,0)),0,1)</f>
        <v>1</v>
      </c>
      <c r="AR48">
        <f t="shared" ref="AR48:AR58" si="93">IF(AQ48=1,AL48,"")</f>
        <v>2026</v>
      </c>
      <c r="AS48">
        <f t="shared" ref="AS48:AS58" si="94">IF(AR48=2022,"",IF(AQ48=1,AN48*AO48*AP48,""))</f>
        <v>0</v>
      </c>
      <c r="AT48" t="str">
        <f t="shared" ref="AT48:AT58" si="95">IF(AQ48=0,"",IF(AN48&lt;&gt;"",AM48*AO48*AP48,""))</f>
        <v/>
      </c>
      <c r="BH48" t="s">
        <v>78</v>
      </c>
      <c r="BI48">
        <v>2026</v>
      </c>
      <c r="BJ48" s="153">
        <v>1</v>
      </c>
      <c r="BK48" s="153"/>
      <c r="BL48" s="153">
        <v>0.05</v>
      </c>
      <c r="BN48">
        <f t="shared" si="82"/>
        <v>1</v>
      </c>
      <c r="BO48">
        <f t="shared" si="83"/>
        <v>2026</v>
      </c>
      <c r="BP48">
        <f t="shared" si="84"/>
        <v>0</v>
      </c>
      <c r="BQ48" t="str">
        <f t="shared" si="85"/>
        <v/>
      </c>
      <c r="BY48">
        <f t="shared" si="24"/>
        <v>0</v>
      </c>
      <c r="BZ48" t="str">
        <f t="shared" si="25"/>
        <v/>
      </c>
      <c r="CA48" t="str">
        <f t="shared" si="26"/>
        <v/>
      </c>
      <c r="CB48" t="str">
        <f t="shared" si="27"/>
        <v/>
      </c>
      <c r="CJ48">
        <f t="shared" si="28"/>
        <v>0</v>
      </c>
      <c r="CK48" t="str">
        <f t="shared" si="29"/>
        <v/>
      </c>
      <c r="CL48" t="str">
        <f t="shared" si="30"/>
        <v/>
      </c>
      <c r="CM48" t="str">
        <f t="shared" si="31"/>
        <v/>
      </c>
      <c r="DW48">
        <f t="shared" si="90"/>
        <v>2026</v>
      </c>
      <c r="DX48" s="2">
        <f t="shared" si="91"/>
        <v>0</v>
      </c>
      <c r="DY48" s="2">
        <f>IF(AQ47=0,"",AM48)</f>
        <v>0.85</v>
      </c>
    </row>
    <row r="49" spans="37:129" x14ac:dyDescent="0.3">
      <c r="AK49" t="s">
        <v>131</v>
      </c>
      <c r="AL49">
        <v>2022</v>
      </c>
      <c r="AM49" s="153">
        <v>5</v>
      </c>
      <c r="AN49" s="153"/>
      <c r="AO49" s="153">
        <v>0.2</v>
      </c>
      <c r="AP49" s="153">
        <v>0.2</v>
      </c>
      <c r="AQ49">
        <f t="shared" si="92"/>
        <v>1</v>
      </c>
      <c r="AR49">
        <f t="shared" si="93"/>
        <v>2022</v>
      </c>
      <c r="AS49" t="str">
        <f t="shared" si="94"/>
        <v/>
      </c>
      <c r="AT49" t="str">
        <f t="shared" si="95"/>
        <v/>
      </c>
      <c r="BH49" t="s">
        <v>85</v>
      </c>
      <c r="BI49">
        <v>2022</v>
      </c>
      <c r="BJ49" s="153">
        <v>0.85</v>
      </c>
      <c r="BK49" s="153"/>
      <c r="BL49" s="153">
        <v>0.1</v>
      </c>
      <c r="BN49">
        <f t="shared" si="82"/>
        <v>1</v>
      </c>
      <c r="BO49">
        <f t="shared" si="83"/>
        <v>2022</v>
      </c>
      <c r="BP49" t="str">
        <f t="shared" si="84"/>
        <v/>
      </c>
      <c r="BQ49" t="str">
        <f t="shared" si="85"/>
        <v/>
      </c>
      <c r="BY49">
        <f t="shared" si="24"/>
        <v>0</v>
      </c>
      <c r="BZ49" t="str">
        <f t="shared" si="25"/>
        <v/>
      </c>
      <c r="CA49" t="str">
        <f t="shared" si="26"/>
        <v/>
      </c>
      <c r="CB49" t="str">
        <f t="shared" si="27"/>
        <v/>
      </c>
      <c r="CJ49">
        <f t="shared" si="28"/>
        <v>0</v>
      </c>
      <c r="CK49" t="str">
        <f t="shared" si="29"/>
        <v/>
      </c>
      <c r="CL49" t="str">
        <f t="shared" si="30"/>
        <v/>
      </c>
      <c r="CM49" t="str">
        <f t="shared" si="31"/>
        <v/>
      </c>
      <c r="DV49" t="str">
        <f t="shared" si="89"/>
        <v xml:space="preserve">Efectividad de los Controles de seguridad de información </v>
      </c>
      <c r="DW49">
        <f t="shared" si="90"/>
        <v>2022</v>
      </c>
      <c r="DX49" s="2">
        <f t="shared" si="91"/>
        <v>0</v>
      </c>
      <c r="DY49" s="2"/>
    </row>
    <row r="50" spans="37:129" x14ac:dyDescent="0.3">
      <c r="AK50" t="s">
        <v>131</v>
      </c>
      <c r="AL50">
        <v>2023</v>
      </c>
      <c r="AM50" s="153">
        <v>5</v>
      </c>
      <c r="AN50" s="153"/>
      <c r="AO50" s="153">
        <v>0.2</v>
      </c>
      <c r="AP50" s="153">
        <v>0.2</v>
      </c>
      <c r="AQ50">
        <f t="shared" si="92"/>
        <v>1</v>
      </c>
      <c r="AR50">
        <f t="shared" si="93"/>
        <v>2023</v>
      </c>
      <c r="AS50">
        <f t="shared" si="94"/>
        <v>0</v>
      </c>
      <c r="AT50" t="str">
        <f t="shared" si="95"/>
        <v/>
      </c>
      <c r="BH50" t="s">
        <v>85</v>
      </c>
      <c r="BI50">
        <v>2023</v>
      </c>
      <c r="BJ50" s="153">
        <v>0.85</v>
      </c>
      <c r="BK50" s="153"/>
      <c r="BL50" s="153">
        <v>0.1</v>
      </c>
      <c r="BN50">
        <f t="shared" si="82"/>
        <v>1</v>
      </c>
      <c r="BO50">
        <f t="shared" si="83"/>
        <v>2023</v>
      </c>
      <c r="BP50">
        <f t="shared" si="84"/>
        <v>0</v>
      </c>
      <c r="BQ50" t="str">
        <f t="shared" si="85"/>
        <v/>
      </c>
      <c r="BY50">
        <f t="shared" si="24"/>
        <v>0</v>
      </c>
      <c r="BZ50" t="str">
        <f t="shared" si="25"/>
        <v/>
      </c>
      <c r="CA50" t="str">
        <f t="shared" si="26"/>
        <v/>
      </c>
      <c r="CB50" t="str">
        <f t="shared" si="27"/>
        <v/>
      </c>
      <c r="CJ50">
        <f t="shared" si="28"/>
        <v>0</v>
      </c>
      <c r="CK50" t="str">
        <f t="shared" si="29"/>
        <v/>
      </c>
      <c r="CL50" t="str">
        <f t="shared" si="30"/>
        <v/>
      </c>
      <c r="CM50" t="str">
        <f t="shared" si="31"/>
        <v/>
      </c>
      <c r="DW50">
        <f t="shared" si="90"/>
        <v>2023</v>
      </c>
      <c r="DX50" s="2">
        <f t="shared" si="91"/>
        <v>0</v>
      </c>
      <c r="DY50" s="2">
        <f>IF(AQ49=0,"",AM50)</f>
        <v>5</v>
      </c>
    </row>
    <row r="51" spans="37:129" x14ac:dyDescent="0.3">
      <c r="AK51" t="s">
        <v>131</v>
      </c>
      <c r="AL51">
        <v>2024</v>
      </c>
      <c r="AM51" s="153">
        <v>5</v>
      </c>
      <c r="AN51" s="153"/>
      <c r="AO51" s="153">
        <v>0.2</v>
      </c>
      <c r="AP51" s="153">
        <v>0.2</v>
      </c>
      <c r="AQ51">
        <f t="shared" si="92"/>
        <v>1</v>
      </c>
      <c r="AR51">
        <f t="shared" si="93"/>
        <v>2024</v>
      </c>
      <c r="AS51">
        <f t="shared" si="94"/>
        <v>0</v>
      </c>
      <c r="AT51" t="str">
        <f t="shared" si="95"/>
        <v/>
      </c>
      <c r="BH51" t="s">
        <v>85</v>
      </c>
      <c r="BI51">
        <v>2024</v>
      </c>
      <c r="BJ51" s="153">
        <v>0.85</v>
      </c>
      <c r="BK51" s="153"/>
      <c r="BL51" s="153">
        <v>0.1</v>
      </c>
      <c r="BN51">
        <f t="shared" si="82"/>
        <v>1</v>
      </c>
      <c r="BO51">
        <f t="shared" si="83"/>
        <v>2024</v>
      </c>
      <c r="BP51">
        <f t="shared" si="84"/>
        <v>0</v>
      </c>
      <c r="BQ51" t="str">
        <f t="shared" si="85"/>
        <v/>
      </c>
      <c r="BY51">
        <f t="shared" si="24"/>
        <v>0</v>
      </c>
      <c r="BZ51" t="str">
        <f t="shared" si="25"/>
        <v/>
      </c>
      <c r="CA51" t="str">
        <f t="shared" si="26"/>
        <v/>
      </c>
      <c r="CB51" t="str">
        <f t="shared" si="27"/>
        <v/>
      </c>
      <c r="CJ51">
        <f t="shared" si="28"/>
        <v>0</v>
      </c>
      <c r="CK51" t="str">
        <f t="shared" si="29"/>
        <v/>
      </c>
      <c r="CL51" t="str">
        <f t="shared" si="30"/>
        <v/>
      </c>
      <c r="CM51" t="str">
        <f t="shared" si="31"/>
        <v/>
      </c>
      <c r="DW51">
        <f t="shared" si="90"/>
        <v>2024</v>
      </c>
      <c r="DX51" s="2">
        <f t="shared" si="91"/>
        <v>0</v>
      </c>
      <c r="DY51" s="2">
        <f>IF(AQ50=0,"",AM51)</f>
        <v>5</v>
      </c>
    </row>
    <row r="52" spans="37:129" x14ac:dyDescent="0.3">
      <c r="AK52" t="s">
        <v>131</v>
      </c>
      <c r="AL52">
        <v>2025</v>
      </c>
      <c r="AM52" s="153">
        <v>5</v>
      </c>
      <c r="AN52" s="153"/>
      <c r="AO52" s="153">
        <v>0.2</v>
      </c>
      <c r="AP52" s="153">
        <v>0.2</v>
      </c>
      <c r="AQ52">
        <f t="shared" si="92"/>
        <v>1</v>
      </c>
      <c r="AR52">
        <f t="shared" si="93"/>
        <v>2025</v>
      </c>
      <c r="AS52">
        <f t="shared" si="94"/>
        <v>0</v>
      </c>
      <c r="AT52" t="str">
        <f t="shared" si="95"/>
        <v/>
      </c>
      <c r="BH52" t="s">
        <v>85</v>
      </c>
      <c r="BI52">
        <v>2025</v>
      </c>
      <c r="BJ52" s="153">
        <v>0.85</v>
      </c>
      <c r="BK52" s="153"/>
      <c r="BL52" s="153">
        <v>0.1</v>
      </c>
      <c r="BN52">
        <f t="shared" si="82"/>
        <v>1</v>
      </c>
      <c r="BO52">
        <f t="shared" si="83"/>
        <v>2025</v>
      </c>
      <c r="BP52">
        <f t="shared" si="84"/>
        <v>0</v>
      </c>
      <c r="BQ52" t="str">
        <f t="shared" si="85"/>
        <v/>
      </c>
      <c r="BY52">
        <f t="shared" si="24"/>
        <v>0</v>
      </c>
      <c r="BZ52" t="str">
        <f t="shared" si="25"/>
        <v/>
      </c>
      <c r="CA52" t="str">
        <f t="shared" si="26"/>
        <v/>
      </c>
      <c r="CB52" t="str">
        <f t="shared" si="27"/>
        <v/>
      </c>
      <c r="CJ52">
        <f t="shared" si="28"/>
        <v>0</v>
      </c>
      <c r="CK52" t="str">
        <f t="shared" si="29"/>
        <v/>
      </c>
      <c r="CL52" t="str">
        <f t="shared" si="30"/>
        <v/>
      </c>
      <c r="CM52" t="str">
        <f t="shared" si="31"/>
        <v/>
      </c>
      <c r="DW52">
        <f t="shared" si="90"/>
        <v>2025</v>
      </c>
      <c r="DX52" s="2">
        <f t="shared" si="91"/>
        <v>0</v>
      </c>
      <c r="DY52" s="2">
        <f>IF(AQ51=0,"",AM52)</f>
        <v>5</v>
      </c>
    </row>
    <row r="53" spans="37:129" x14ac:dyDescent="0.3">
      <c r="AK53" t="s">
        <v>131</v>
      </c>
      <c r="AL53">
        <v>2026</v>
      </c>
      <c r="AM53" s="153">
        <v>5</v>
      </c>
      <c r="AN53" s="153"/>
      <c r="AO53" s="153">
        <v>0.2</v>
      </c>
      <c r="AP53" s="153">
        <v>0.2</v>
      </c>
      <c r="AQ53">
        <f t="shared" si="92"/>
        <v>1</v>
      </c>
      <c r="AR53">
        <f t="shared" si="93"/>
        <v>2026</v>
      </c>
      <c r="AS53">
        <f t="shared" si="94"/>
        <v>0</v>
      </c>
      <c r="AT53" t="str">
        <f t="shared" si="95"/>
        <v/>
      </c>
      <c r="BH53" t="s">
        <v>85</v>
      </c>
      <c r="BI53">
        <v>2026</v>
      </c>
      <c r="BJ53" s="153">
        <v>0.85</v>
      </c>
      <c r="BK53" s="153"/>
      <c r="BL53" s="153">
        <v>0.1</v>
      </c>
      <c r="BN53">
        <f t="shared" si="82"/>
        <v>1</v>
      </c>
      <c r="BO53">
        <f t="shared" si="83"/>
        <v>2026</v>
      </c>
      <c r="BP53">
        <f t="shared" si="84"/>
        <v>0</v>
      </c>
      <c r="BQ53" t="str">
        <f t="shared" si="85"/>
        <v/>
      </c>
      <c r="BY53">
        <f t="shared" si="24"/>
        <v>0</v>
      </c>
      <c r="BZ53" t="str">
        <f t="shared" si="25"/>
        <v/>
      </c>
      <c r="CA53" t="str">
        <f t="shared" si="26"/>
        <v/>
      </c>
      <c r="CB53" t="str">
        <f t="shared" si="27"/>
        <v/>
      </c>
      <c r="CJ53">
        <f t="shared" si="28"/>
        <v>0</v>
      </c>
      <c r="CK53" t="str">
        <f t="shared" si="29"/>
        <v/>
      </c>
      <c r="CL53" t="str">
        <f t="shared" si="30"/>
        <v/>
      </c>
      <c r="CM53" t="str">
        <f t="shared" si="31"/>
        <v/>
      </c>
      <c r="DW53">
        <f t="shared" si="90"/>
        <v>2026</v>
      </c>
      <c r="DX53" s="2">
        <f t="shared" si="91"/>
        <v>0</v>
      </c>
      <c r="DY53" s="2">
        <f>IF(AQ52=0,"",AM53)</f>
        <v>5</v>
      </c>
    </row>
    <row r="54" spans="37:129" x14ac:dyDescent="0.3">
      <c r="AK54" t="s">
        <v>134</v>
      </c>
      <c r="AL54">
        <v>2022</v>
      </c>
      <c r="AM54" s="153">
        <v>0.8</v>
      </c>
      <c r="AN54" s="153">
        <v>1</v>
      </c>
      <c r="AO54" s="153">
        <v>0.2</v>
      </c>
      <c r="AP54" s="153">
        <v>0.2</v>
      </c>
      <c r="AQ54">
        <f t="shared" si="92"/>
        <v>1</v>
      </c>
      <c r="AR54">
        <f t="shared" si="93"/>
        <v>2022</v>
      </c>
      <c r="AS54" t="str">
        <f t="shared" si="94"/>
        <v/>
      </c>
      <c r="AT54">
        <f t="shared" si="95"/>
        <v>3.2000000000000008E-2</v>
      </c>
      <c r="BH54" t="s">
        <v>102</v>
      </c>
      <c r="BI54">
        <v>2022</v>
      </c>
      <c r="BJ54" s="153">
        <v>3</v>
      </c>
      <c r="BK54" s="153">
        <v>-0.70000000000000284</v>
      </c>
      <c r="BL54" s="153">
        <v>0.05</v>
      </c>
      <c r="BN54">
        <f t="shared" si="82"/>
        <v>1</v>
      </c>
      <c r="BO54">
        <f t="shared" si="83"/>
        <v>2022</v>
      </c>
      <c r="BP54" t="str">
        <f t="shared" si="84"/>
        <v/>
      </c>
      <c r="BQ54">
        <f t="shared" si="85"/>
        <v>0.15000000000000002</v>
      </c>
      <c r="BY54">
        <f t="shared" si="24"/>
        <v>0</v>
      </c>
      <c r="BZ54" t="str">
        <f t="shared" si="25"/>
        <v/>
      </c>
      <c r="CA54" t="str">
        <f t="shared" si="26"/>
        <v/>
      </c>
      <c r="CB54" t="str">
        <f t="shared" si="27"/>
        <v/>
      </c>
      <c r="CJ54">
        <f t="shared" si="28"/>
        <v>0</v>
      </c>
      <c r="CK54" t="str">
        <f t="shared" si="29"/>
        <v/>
      </c>
      <c r="CL54" t="str">
        <f t="shared" si="30"/>
        <v/>
      </c>
      <c r="CM54" t="str">
        <f t="shared" si="31"/>
        <v/>
      </c>
      <c r="DV54" t="str">
        <f t="shared" si="89"/>
        <v>Mercados abiertos</v>
      </c>
      <c r="DW54">
        <f t="shared" si="90"/>
        <v>2022</v>
      </c>
      <c r="DX54" s="2">
        <f t="shared" si="91"/>
        <v>1</v>
      </c>
      <c r="DY54" s="2"/>
    </row>
    <row r="55" spans="37:129" x14ac:dyDescent="0.3">
      <c r="AK55" t="s">
        <v>134</v>
      </c>
      <c r="AL55">
        <v>2023</v>
      </c>
      <c r="AM55" s="153">
        <v>0.8</v>
      </c>
      <c r="AN55" s="153">
        <v>1</v>
      </c>
      <c r="AO55" s="153">
        <v>0.2</v>
      </c>
      <c r="AP55" s="153">
        <v>0.2</v>
      </c>
      <c r="AQ55">
        <f t="shared" si="92"/>
        <v>1</v>
      </c>
      <c r="AR55">
        <f t="shared" si="93"/>
        <v>2023</v>
      </c>
      <c r="AS55">
        <f t="shared" si="94"/>
        <v>4.0000000000000008E-2</v>
      </c>
      <c r="AT55">
        <f t="shared" si="95"/>
        <v>3.2000000000000008E-2</v>
      </c>
      <c r="BH55" t="s">
        <v>102</v>
      </c>
      <c r="BI55">
        <v>2023</v>
      </c>
      <c r="BJ55" s="153">
        <v>3</v>
      </c>
      <c r="BK55" s="153"/>
      <c r="BL55" s="153">
        <v>0.05</v>
      </c>
      <c r="BN55">
        <f t="shared" si="82"/>
        <v>1</v>
      </c>
      <c r="BO55">
        <f t="shared" si="83"/>
        <v>2023</v>
      </c>
      <c r="BP55">
        <f t="shared" si="84"/>
        <v>0</v>
      </c>
      <c r="BQ55" t="str">
        <f t="shared" si="85"/>
        <v/>
      </c>
      <c r="BY55">
        <f t="shared" si="24"/>
        <v>0</v>
      </c>
      <c r="BZ55" t="str">
        <f t="shared" si="25"/>
        <v/>
      </c>
      <c r="CA55" t="str">
        <f t="shared" si="26"/>
        <v/>
      </c>
      <c r="CB55" t="str">
        <f t="shared" si="27"/>
        <v/>
      </c>
      <c r="CJ55">
        <f t="shared" si="28"/>
        <v>0</v>
      </c>
      <c r="CK55" t="str">
        <f t="shared" si="29"/>
        <v/>
      </c>
      <c r="CL55" t="str">
        <f t="shared" si="30"/>
        <v/>
      </c>
      <c r="CM55" t="str">
        <f t="shared" si="31"/>
        <v/>
      </c>
      <c r="DW55">
        <f t="shared" si="90"/>
        <v>2023</v>
      </c>
      <c r="DX55" s="2">
        <f t="shared" si="91"/>
        <v>1</v>
      </c>
      <c r="DY55" s="2">
        <f>IF(AQ54=0,"",AM55)</f>
        <v>0.8</v>
      </c>
    </row>
    <row r="56" spans="37:129" x14ac:dyDescent="0.3">
      <c r="AK56" t="s">
        <v>134</v>
      </c>
      <c r="AL56">
        <v>2024</v>
      </c>
      <c r="AM56" s="153">
        <v>0.8</v>
      </c>
      <c r="AN56" s="153">
        <v>0.125</v>
      </c>
      <c r="AO56" s="153">
        <v>0.2</v>
      </c>
      <c r="AP56" s="153">
        <v>0.2</v>
      </c>
      <c r="AQ56">
        <f t="shared" si="92"/>
        <v>1</v>
      </c>
      <c r="AR56">
        <f t="shared" si="93"/>
        <v>2024</v>
      </c>
      <c r="AS56">
        <f t="shared" si="94"/>
        <v>5.000000000000001E-3</v>
      </c>
      <c r="AT56">
        <f t="shared" si="95"/>
        <v>3.2000000000000008E-2</v>
      </c>
      <c r="BH56" t="s">
        <v>102</v>
      </c>
      <c r="BI56">
        <v>2024</v>
      </c>
      <c r="BJ56" s="153">
        <v>3</v>
      </c>
      <c r="BK56" s="153"/>
      <c r="BL56" s="153">
        <v>0.05</v>
      </c>
      <c r="BN56">
        <f t="shared" si="82"/>
        <v>1</v>
      </c>
      <c r="BO56">
        <f t="shared" si="83"/>
        <v>2024</v>
      </c>
      <c r="BP56">
        <f t="shared" si="84"/>
        <v>0</v>
      </c>
      <c r="BQ56" t="str">
        <f t="shared" si="85"/>
        <v/>
      </c>
      <c r="BY56">
        <f t="shared" si="24"/>
        <v>0</v>
      </c>
      <c r="BZ56" t="str">
        <f t="shared" si="25"/>
        <v/>
      </c>
      <c r="CA56" t="str">
        <f t="shared" si="26"/>
        <v/>
      </c>
      <c r="CB56" t="str">
        <f t="shared" si="27"/>
        <v/>
      </c>
      <c r="CJ56">
        <f t="shared" si="28"/>
        <v>0</v>
      </c>
      <c r="CK56" t="str">
        <f t="shared" si="29"/>
        <v/>
      </c>
      <c r="CL56" t="str">
        <f t="shared" si="30"/>
        <v/>
      </c>
      <c r="CM56" t="str">
        <f t="shared" si="31"/>
        <v/>
      </c>
      <c r="DW56">
        <f t="shared" si="90"/>
        <v>2024</v>
      </c>
      <c r="DX56" s="2">
        <f t="shared" si="91"/>
        <v>0.125</v>
      </c>
      <c r="DY56" s="2">
        <f>IF(AQ55=0,"",AM56)</f>
        <v>0.8</v>
      </c>
    </row>
    <row r="57" spans="37:129" x14ac:dyDescent="0.3">
      <c r="AK57" t="s">
        <v>134</v>
      </c>
      <c r="AL57">
        <v>2025</v>
      </c>
      <c r="AM57" s="153">
        <v>0.8</v>
      </c>
      <c r="AN57" s="153"/>
      <c r="AO57" s="153">
        <v>0.2</v>
      </c>
      <c r="AP57" s="153">
        <v>0.2</v>
      </c>
      <c r="AQ57">
        <f t="shared" si="92"/>
        <v>1</v>
      </c>
      <c r="AR57">
        <f t="shared" si="93"/>
        <v>2025</v>
      </c>
      <c r="AS57">
        <f t="shared" si="94"/>
        <v>0</v>
      </c>
      <c r="AT57" t="str">
        <f t="shared" si="95"/>
        <v/>
      </c>
      <c r="BH57" t="s">
        <v>102</v>
      </c>
      <c r="BI57">
        <v>2025</v>
      </c>
      <c r="BJ57" s="153">
        <v>3</v>
      </c>
      <c r="BK57" s="153"/>
      <c r="BL57" s="153">
        <v>0.05</v>
      </c>
      <c r="BN57">
        <f t="shared" si="82"/>
        <v>1</v>
      </c>
      <c r="BO57">
        <f t="shared" si="83"/>
        <v>2025</v>
      </c>
      <c r="BP57">
        <f t="shared" si="84"/>
        <v>0</v>
      </c>
      <c r="BQ57" t="str">
        <f t="shared" si="85"/>
        <v/>
      </c>
      <c r="BY57">
        <f t="shared" si="24"/>
        <v>0</v>
      </c>
      <c r="BZ57" t="str">
        <f t="shared" si="25"/>
        <v/>
      </c>
      <c r="CA57" t="str">
        <f t="shared" si="26"/>
        <v/>
      </c>
      <c r="CB57" t="str">
        <f t="shared" si="27"/>
        <v/>
      </c>
      <c r="CJ57">
        <f t="shared" si="28"/>
        <v>0</v>
      </c>
      <c r="CK57" t="str">
        <f t="shared" si="29"/>
        <v/>
      </c>
      <c r="CL57" t="str">
        <f t="shared" si="30"/>
        <v/>
      </c>
      <c r="CM57" t="str">
        <f t="shared" si="31"/>
        <v/>
      </c>
      <c r="DW57">
        <f t="shared" si="90"/>
        <v>2025</v>
      </c>
      <c r="DX57" s="2">
        <f t="shared" si="91"/>
        <v>0</v>
      </c>
      <c r="DY57" s="2">
        <f>IF(AQ56=0,"",AM57)</f>
        <v>0.8</v>
      </c>
    </row>
    <row r="58" spans="37:129" x14ac:dyDescent="0.3">
      <c r="AK58" t="s">
        <v>134</v>
      </c>
      <c r="AL58">
        <v>2026</v>
      </c>
      <c r="AM58" s="153">
        <v>0.8</v>
      </c>
      <c r="AN58" s="153"/>
      <c r="AO58" s="153">
        <v>0.2</v>
      </c>
      <c r="AP58" s="153">
        <v>0.2</v>
      </c>
      <c r="AQ58">
        <f t="shared" si="92"/>
        <v>1</v>
      </c>
      <c r="AR58">
        <f t="shared" si="93"/>
        <v>2026</v>
      </c>
      <c r="AS58">
        <f t="shared" si="94"/>
        <v>0</v>
      </c>
      <c r="AT58" t="str">
        <f t="shared" si="95"/>
        <v/>
      </c>
      <c r="BH58" t="s">
        <v>102</v>
      </c>
      <c r="BI58">
        <v>2026</v>
      </c>
      <c r="BJ58" s="153">
        <v>3</v>
      </c>
      <c r="BK58" s="153"/>
      <c r="BL58" s="153">
        <v>0.05</v>
      </c>
      <c r="BN58">
        <f t="shared" si="82"/>
        <v>1</v>
      </c>
      <c r="BO58">
        <f t="shared" si="83"/>
        <v>2026</v>
      </c>
      <c r="BP58">
        <f t="shared" si="84"/>
        <v>0</v>
      </c>
      <c r="BQ58" t="str">
        <f t="shared" si="85"/>
        <v/>
      </c>
      <c r="BY58">
        <f t="shared" si="24"/>
        <v>0</v>
      </c>
      <c r="BZ58" t="str">
        <f t="shared" si="25"/>
        <v/>
      </c>
      <c r="CA58" t="str">
        <f t="shared" si="26"/>
        <v/>
      </c>
      <c r="CB58" t="str">
        <f t="shared" si="27"/>
        <v/>
      </c>
      <c r="CJ58">
        <f t="shared" si="28"/>
        <v>0</v>
      </c>
      <c r="CK58" t="str">
        <f t="shared" si="29"/>
        <v/>
      </c>
      <c r="CL58" t="str">
        <f t="shared" si="30"/>
        <v/>
      </c>
      <c r="CM58" t="str">
        <f t="shared" si="31"/>
        <v/>
      </c>
      <c r="DW58">
        <f t="shared" si="90"/>
        <v>2026</v>
      </c>
      <c r="DX58" s="2">
        <f t="shared" si="91"/>
        <v>0</v>
      </c>
      <c r="DY58" s="2">
        <f>IF(AQ57=0,"",AM58)</f>
        <v>0.8</v>
      </c>
    </row>
    <row r="59" spans="37:129" x14ac:dyDescent="0.3">
      <c r="AR59" t="str">
        <f t="shared" si="64"/>
        <v/>
      </c>
      <c r="AS59" t="str">
        <f t="shared" si="14"/>
        <v/>
      </c>
      <c r="AT59" t="str">
        <f t="shared" si="15"/>
        <v/>
      </c>
      <c r="BH59" t="s">
        <v>115</v>
      </c>
      <c r="BI59">
        <v>2022</v>
      </c>
      <c r="BJ59" s="153">
        <v>0.98</v>
      </c>
      <c r="BK59" s="153"/>
      <c r="BL59" s="153">
        <v>0.05</v>
      </c>
      <c r="BN59">
        <f t="shared" si="82"/>
        <v>1</v>
      </c>
      <c r="BO59">
        <f t="shared" si="83"/>
        <v>2022</v>
      </c>
      <c r="BP59" t="str">
        <f t="shared" si="84"/>
        <v/>
      </c>
      <c r="BQ59" t="str">
        <f t="shared" si="85"/>
        <v/>
      </c>
      <c r="BY59">
        <f t="shared" si="24"/>
        <v>0</v>
      </c>
      <c r="BZ59" t="str">
        <f t="shared" si="25"/>
        <v/>
      </c>
      <c r="CA59" t="str">
        <f t="shared" si="26"/>
        <v/>
      </c>
      <c r="CB59" t="str">
        <f t="shared" si="27"/>
        <v/>
      </c>
      <c r="CJ59">
        <f t="shared" si="28"/>
        <v>0</v>
      </c>
      <c r="CK59" t="str">
        <f t="shared" si="29"/>
        <v/>
      </c>
      <c r="CL59" t="str">
        <f t="shared" si="30"/>
        <v/>
      </c>
      <c r="CM59" t="str">
        <f t="shared" si="31"/>
        <v/>
      </c>
      <c r="DV59" t="str">
        <f t="shared" si="89"/>
        <v/>
      </c>
      <c r="DW59" t="str">
        <f t="shared" si="90"/>
        <v/>
      </c>
      <c r="DX59" s="2" t="str">
        <f t="shared" si="91"/>
        <v/>
      </c>
      <c r="DY59" s="2"/>
    </row>
    <row r="60" spans="37:129" x14ac:dyDescent="0.3">
      <c r="AR60" t="str">
        <f t="shared" si="64"/>
        <v/>
      </c>
      <c r="AS60" t="str">
        <f t="shared" si="14"/>
        <v/>
      </c>
      <c r="AT60" t="str">
        <f t="shared" si="15"/>
        <v/>
      </c>
      <c r="BH60" t="s">
        <v>115</v>
      </c>
      <c r="BI60">
        <v>2023</v>
      </c>
      <c r="BJ60" s="153">
        <v>0.98</v>
      </c>
      <c r="BK60" s="153"/>
      <c r="BL60" s="153">
        <v>0.05</v>
      </c>
      <c r="BO60" t="str">
        <f t="shared" si="83"/>
        <v/>
      </c>
      <c r="BP60" t="str">
        <f t="shared" si="84"/>
        <v/>
      </c>
      <c r="BQ60" t="str">
        <f t="shared" si="85"/>
        <v/>
      </c>
      <c r="BY60">
        <f t="shared" si="24"/>
        <v>0</v>
      </c>
      <c r="BZ60" t="str">
        <f t="shared" si="25"/>
        <v/>
      </c>
      <c r="CA60" t="str">
        <f t="shared" si="26"/>
        <v/>
      </c>
      <c r="CB60" t="str">
        <f t="shared" si="27"/>
        <v/>
      </c>
      <c r="CJ60">
        <f t="shared" si="28"/>
        <v>0</v>
      </c>
      <c r="CK60" t="str">
        <f t="shared" si="29"/>
        <v/>
      </c>
      <c r="CL60" t="str">
        <f t="shared" si="30"/>
        <v/>
      </c>
      <c r="CM60" t="str">
        <f t="shared" si="31"/>
        <v/>
      </c>
      <c r="DW60" t="str">
        <f t="shared" si="90"/>
        <v/>
      </c>
      <c r="DX60" s="2" t="str">
        <f t="shared" si="91"/>
        <v/>
      </c>
      <c r="DY60" s="2" t="str">
        <f>IF(AQ59=0,"",AM60)</f>
        <v/>
      </c>
    </row>
    <row r="61" spans="37:129" x14ac:dyDescent="0.3">
      <c r="AR61" t="str">
        <f t="shared" si="64"/>
        <v/>
      </c>
      <c r="AS61" t="str">
        <f t="shared" si="14"/>
        <v/>
      </c>
      <c r="AT61" t="str">
        <f t="shared" si="15"/>
        <v/>
      </c>
      <c r="BH61" t="s">
        <v>115</v>
      </c>
      <c r="BI61">
        <v>2024</v>
      </c>
      <c r="BJ61" s="153">
        <v>0.98</v>
      </c>
      <c r="BK61" s="153"/>
      <c r="BL61" s="153">
        <v>0.05</v>
      </c>
      <c r="BO61" t="str">
        <f t="shared" si="83"/>
        <v/>
      </c>
      <c r="BP61" t="str">
        <f t="shared" si="84"/>
        <v/>
      </c>
      <c r="BQ61" t="str">
        <f t="shared" si="85"/>
        <v/>
      </c>
      <c r="BY61">
        <f t="shared" si="24"/>
        <v>0</v>
      </c>
      <c r="BZ61" t="str">
        <f t="shared" si="25"/>
        <v/>
      </c>
      <c r="CA61" t="str">
        <f t="shared" si="26"/>
        <v/>
      </c>
      <c r="CB61" t="str">
        <f t="shared" si="27"/>
        <v/>
      </c>
      <c r="CJ61">
        <f t="shared" si="28"/>
        <v>0</v>
      </c>
      <c r="CK61" t="str">
        <f t="shared" si="29"/>
        <v/>
      </c>
      <c r="CL61" t="str">
        <f t="shared" si="30"/>
        <v/>
      </c>
      <c r="CM61" t="str">
        <f t="shared" si="31"/>
        <v/>
      </c>
      <c r="DW61" t="str">
        <f t="shared" si="90"/>
        <v/>
      </c>
      <c r="DX61" s="2" t="str">
        <f t="shared" si="91"/>
        <v/>
      </c>
      <c r="DY61" s="2" t="str">
        <f>IF(AQ60=0,"",AM61)</f>
        <v/>
      </c>
    </row>
    <row r="62" spans="37:129" x14ac:dyDescent="0.3">
      <c r="AR62" t="str">
        <f t="shared" si="64"/>
        <v/>
      </c>
      <c r="AS62" t="str">
        <f t="shared" si="14"/>
        <v/>
      </c>
      <c r="AT62" t="str">
        <f t="shared" si="15"/>
        <v/>
      </c>
      <c r="BH62" t="s">
        <v>115</v>
      </c>
      <c r="BI62">
        <v>2025</v>
      </c>
      <c r="BJ62" s="153">
        <v>0.98</v>
      </c>
      <c r="BK62" s="153"/>
      <c r="BL62" s="153">
        <v>0.05</v>
      </c>
      <c r="BO62" t="str">
        <f t="shared" si="83"/>
        <v/>
      </c>
      <c r="BP62" t="str">
        <f t="shared" si="84"/>
        <v/>
      </c>
      <c r="BQ62" t="str">
        <f t="shared" si="85"/>
        <v/>
      </c>
      <c r="BY62">
        <f t="shared" si="24"/>
        <v>0</v>
      </c>
      <c r="BZ62" t="str">
        <f t="shared" si="25"/>
        <v/>
      </c>
      <c r="CA62" t="str">
        <f t="shared" si="26"/>
        <v/>
      </c>
      <c r="CB62" t="str">
        <f t="shared" si="27"/>
        <v/>
      </c>
      <c r="CJ62">
        <f t="shared" si="28"/>
        <v>0</v>
      </c>
      <c r="CK62" t="str">
        <f t="shared" si="29"/>
        <v/>
      </c>
      <c r="CL62" t="str">
        <f t="shared" si="30"/>
        <v/>
      </c>
      <c r="CM62" t="str">
        <f t="shared" si="31"/>
        <v/>
      </c>
      <c r="DW62" t="str">
        <f t="shared" si="90"/>
        <v/>
      </c>
      <c r="DX62" s="2" t="str">
        <f t="shared" si="91"/>
        <v/>
      </c>
      <c r="DY62" s="2" t="str">
        <f>IF(AQ61=0,"",AM62)</f>
        <v/>
      </c>
    </row>
    <row r="63" spans="37:129" x14ac:dyDescent="0.3">
      <c r="AR63" t="str">
        <f t="shared" si="64"/>
        <v/>
      </c>
      <c r="AS63" t="str">
        <f t="shared" si="14"/>
        <v/>
      </c>
      <c r="AT63" t="str">
        <f t="shared" si="15"/>
        <v/>
      </c>
      <c r="BH63" t="s">
        <v>115</v>
      </c>
      <c r="BI63">
        <v>2026</v>
      </c>
      <c r="BJ63" s="153">
        <v>0.98</v>
      </c>
      <c r="BK63" s="153"/>
      <c r="BL63" s="153">
        <v>0.05</v>
      </c>
      <c r="BO63" t="str">
        <f t="shared" si="83"/>
        <v/>
      </c>
      <c r="BP63" t="str">
        <f t="shared" si="84"/>
        <v/>
      </c>
      <c r="BQ63" t="str">
        <f t="shared" si="85"/>
        <v/>
      </c>
      <c r="BY63">
        <f t="shared" si="24"/>
        <v>0</v>
      </c>
      <c r="BZ63" t="str">
        <f t="shared" si="25"/>
        <v/>
      </c>
      <c r="CA63" t="str">
        <f t="shared" si="26"/>
        <v/>
      </c>
      <c r="CB63" t="str">
        <f t="shared" si="27"/>
        <v/>
      </c>
      <c r="CJ63">
        <f t="shared" si="28"/>
        <v>0</v>
      </c>
      <c r="CK63" t="str">
        <f t="shared" si="29"/>
        <v/>
      </c>
      <c r="CL63" t="str">
        <f t="shared" si="30"/>
        <v/>
      </c>
      <c r="CM63" t="str">
        <f t="shared" si="31"/>
        <v/>
      </c>
      <c r="DW63" t="str">
        <f t="shared" si="90"/>
        <v/>
      </c>
      <c r="DX63" s="2" t="str">
        <f t="shared" si="91"/>
        <v/>
      </c>
      <c r="DY63" s="2" t="str">
        <f>IF(AQ62=0,"",AM63)</f>
        <v/>
      </c>
    </row>
    <row r="64" spans="37:129" x14ac:dyDescent="0.3">
      <c r="AR64" t="str">
        <f t="shared" si="64"/>
        <v/>
      </c>
      <c r="AS64" t="str">
        <f t="shared" si="14"/>
        <v/>
      </c>
      <c r="AT64" t="str">
        <f t="shared" si="15"/>
        <v/>
      </c>
      <c r="BH64" t="s">
        <v>225</v>
      </c>
      <c r="BI64">
        <v>2022</v>
      </c>
      <c r="BJ64" s="153">
        <v>0.85</v>
      </c>
      <c r="BK64" s="153"/>
      <c r="BL64" s="153">
        <v>0.05</v>
      </c>
      <c r="BO64" t="str">
        <f t="shared" si="83"/>
        <v/>
      </c>
      <c r="BP64" t="str">
        <f t="shared" si="84"/>
        <v/>
      </c>
      <c r="BQ64" t="str">
        <f t="shared" si="85"/>
        <v/>
      </c>
      <c r="BY64">
        <f t="shared" si="24"/>
        <v>0</v>
      </c>
      <c r="BZ64" t="str">
        <f t="shared" si="25"/>
        <v/>
      </c>
      <c r="CA64" t="str">
        <f t="shared" si="26"/>
        <v/>
      </c>
      <c r="CB64" t="str">
        <f t="shared" si="27"/>
        <v/>
      </c>
      <c r="CJ64">
        <f t="shared" si="28"/>
        <v>0</v>
      </c>
      <c r="CK64" t="str">
        <f t="shared" si="29"/>
        <v/>
      </c>
      <c r="CL64" t="str">
        <f t="shared" si="30"/>
        <v/>
      </c>
      <c r="CM64" t="str">
        <f t="shared" si="31"/>
        <v/>
      </c>
      <c r="DV64" t="str">
        <f t="shared" si="89"/>
        <v/>
      </c>
      <c r="DW64" t="str">
        <f t="shared" si="90"/>
        <v/>
      </c>
      <c r="DX64" s="2" t="str">
        <f t="shared" si="91"/>
        <v/>
      </c>
      <c r="DY64" s="2"/>
    </row>
    <row r="65" spans="44:129" x14ac:dyDescent="0.3">
      <c r="AR65" t="str">
        <f t="shared" si="64"/>
        <v/>
      </c>
      <c r="AS65" t="str">
        <f t="shared" si="14"/>
        <v/>
      </c>
      <c r="AT65" t="str">
        <f t="shared" si="15"/>
        <v/>
      </c>
      <c r="BH65" t="s">
        <v>225</v>
      </c>
      <c r="BI65">
        <v>2023</v>
      </c>
      <c r="BJ65" s="153">
        <v>0.85</v>
      </c>
      <c r="BK65" s="153">
        <v>0.67</v>
      </c>
      <c r="BL65" s="153">
        <v>0.05</v>
      </c>
      <c r="BO65" t="str">
        <f t="shared" si="83"/>
        <v/>
      </c>
      <c r="BP65" t="str">
        <f t="shared" si="84"/>
        <v/>
      </c>
      <c r="BQ65" t="str">
        <f t="shared" si="85"/>
        <v/>
      </c>
      <c r="BY65">
        <f t="shared" si="24"/>
        <v>0</v>
      </c>
      <c r="BZ65" t="str">
        <f t="shared" si="25"/>
        <v/>
      </c>
      <c r="CA65" t="str">
        <f t="shared" si="26"/>
        <v/>
      </c>
      <c r="CB65" t="str">
        <f t="shared" si="27"/>
        <v/>
      </c>
      <c r="CJ65">
        <f t="shared" si="28"/>
        <v>0</v>
      </c>
      <c r="CK65" t="str">
        <f t="shared" si="29"/>
        <v/>
      </c>
      <c r="CL65" t="str">
        <f t="shared" si="30"/>
        <v/>
      </c>
      <c r="CM65" t="str">
        <f t="shared" si="31"/>
        <v/>
      </c>
      <c r="DW65" t="str">
        <f t="shared" si="90"/>
        <v/>
      </c>
      <c r="DX65" s="2" t="str">
        <f t="shared" si="91"/>
        <v/>
      </c>
      <c r="DY65" s="2" t="str">
        <f>IF(AQ64=0,"",AM65)</f>
        <v/>
      </c>
    </row>
    <row r="66" spans="44:129" x14ac:dyDescent="0.3">
      <c r="AR66" t="str">
        <f t="shared" si="64"/>
        <v/>
      </c>
      <c r="AS66" t="str">
        <f t="shared" si="14"/>
        <v/>
      </c>
      <c r="AT66" t="str">
        <f t="shared" si="15"/>
        <v/>
      </c>
      <c r="BH66" t="s">
        <v>225</v>
      </c>
      <c r="BI66">
        <v>2024</v>
      </c>
      <c r="BJ66" s="153">
        <v>0.85</v>
      </c>
      <c r="BK66" s="153">
        <v>0.84375</v>
      </c>
      <c r="BL66" s="153">
        <v>0.05</v>
      </c>
      <c r="BO66" t="str">
        <f t="shared" si="83"/>
        <v/>
      </c>
      <c r="BP66" t="str">
        <f t="shared" si="84"/>
        <v/>
      </c>
      <c r="BQ66" t="str">
        <f t="shared" si="85"/>
        <v/>
      </c>
      <c r="BY66">
        <f t="shared" si="24"/>
        <v>0</v>
      </c>
      <c r="BZ66" t="str">
        <f t="shared" si="25"/>
        <v/>
      </c>
      <c r="CA66" t="str">
        <f t="shared" si="26"/>
        <v/>
      </c>
      <c r="CB66" t="str">
        <f t="shared" si="27"/>
        <v/>
      </c>
      <c r="CJ66">
        <f t="shared" si="28"/>
        <v>0</v>
      </c>
      <c r="CK66" t="str">
        <f t="shared" si="29"/>
        <v/>
      </c>
      <c r="CL66" t="str">
        <f t="shared" si="30"/>
        <v/>
      </c>
      <c r="CM66" t="str">
        <f t="shared" si="31"/>
        <v/>
      </c>
      <c r="DW66" t="str">
        <f t="shared" si="90"/>
        <v/>
      </c>
      <c r="DX66" s="2" t="str">
        <f t="shared" si="91"/>
        <v/>
      </c>
      <c r="DY66" s="2" t="str">
        <f>IF(AQ65=0,"",AM66)</f>
        <v/>
      </c>
    </row>
    <row r="67" spans="44:129" x14ac:dyDescent="0.3">
      <c r="AR67" t="str">
        <f t="shared" si="64"/>
        <v/>
      </c>
      <c r="AS67" t="str">
        <f t="shared" si="14"/>
        <v/>
      </c>
      <c r="AT67" t="str">
        <f t="shared" si="15"/>
        <v/>
      </c>
      <c r="BH67" t="s">
        <v>225</v>
      </c>
      <c r="BI67">
        <v>2025</v>
      </c>
      <c r="BJ67" s="153">
        <v>0.85</v>
      </c>
      <c r="BK67" s="153"/>
      <c r="BL67" s="153">
        <v>0.05</v>
      </c>
      <c r="BO67" t="str">
        <f t="shared" si="83"/>
        <v/>
      </c>
      <c r="BP67" t="str">
        <f t="shared" si="84"/>
        <v/>
      </c>
      <c r="BQ67" t="str">
        <f t="shared" si="85"/>
        <v/>
      </c>
      <c r="BY67">
        <f t="shared" si="24"/>
        <v>0</v>
      </c>
      <c r="BZ67" t="str">
        <f t="shared" si="25"/>
        <v/>
      </c>
      <c r="CA67" t="str">
        <f t="shared" si="26"/>
        <v/>
      </c>
      <c r="CB67" t="str">
        <f t="shared" si="27"/>
        <v/>
      </c>
      <c r="CJ67">
        <f t="shared" si="28"/>
        <v>0</v>
      </c>
      <c r="CK67" t="str">
        <f t="shared" si="29"/>
        <v/>
      </c>
      <c r="CL67" t="str">
        <f t="shared" si="30"/>
        <v/>
      </c>
      <c r="CM67" t="str">
        <f t="shared" si="31"/>
        <v/>
      </c>
      <c r="DW67" t="str">
        <f t="shared" si="90"/>
        <v/>
      </c>
      <c r="DX67" s="2" t="str">
        <f t="shared" si="91"/>
        <v/>
      </c>
      <c r="DY67" s="2" t="str">
        <f>IF(AQ66=0,"",AM67)</f>
        <v/>
      </c>
    </row>
    <row r="68" spans="44:129" x14ac:dyDescent="0.3">
      <c r="AR68" t="str">
        <f t="shared" si="64"/>
        <v/>
      </c>
      <c r="AS68" t="str">
        <f t="shared" si="14"/>
        <v/>
      </c>
      <c r="AT68" t="str">
        <f t="shared" si="15"/>
        <v/>
      </c>
      <c r="BH68" t="s">
        <v>225</v>
      </c>
      <c r="BI68">
        <v>2026</v>
      </c>
      <c r="BJ68" s="153">
        <v>0.85</v>
      </c>
      <c r="BK68" s="153"/>
      <c r="BL68" s="153">
        <v>0.05</v>
      </c>
      <c r="BO68" t="str">
        <f t="shared" si="83"/>
        <v/>
      </c>
      <c r="BP68" t="str">
        <f t="shared" si="84"/>
        <v/>
      </c>
      <c r="BQ68" t="str">
        <f t="shared" si="85"/>
        <v/>
      </c>
      <c r="BY68">
        <f t="shared" si="24"/>
        <v>0</v>
      </c>
      <c r="BZ68" t="str">
        <f t="shared" si="25"/>
        <v/>
      </c>
      <c r="CA68" t="str">
        <f t="shared" si="26"/>
        <v/>
      </c>
      <c r="CB68" t="str">
        <f t="shared" si="27"/>
        <v/>
      </c>
      <c r="CJ68">
        <f t="shared" si="28"/>
        <v>0</v>
      </c>
      <c r="CK68" t="str">
        <f t="shared" si="29"/>
        <v/>
      </c>
      <c r="CL68" t="str">
        <f t="shared" si="30"/>
        <v/>
      </c>
      <c r="CM68" t="str">
        <f t="shared" si="31"/>
        <v/>
      </c>
      <c r="DW68" t="str">
        <f t="shared" si="90"/>
        <v/>
      </c>
      <c r="DX68" s="2" t="str">
        <f t="shared" si="91"/>
        <v/>
      </c>
      <c r="DY68" s="2" t="str">
        <f>IF(AQ67=0,"",AM68)</f>
        <v/>
      </c>
    </row>
    <row r="69" spans="44:129" x14ac:dyDescent="0.3">
      <c r="AR69" t="str">
        <f t="shared" si="64"/>
        <v/>
      </c>
      <c r="AS69" t="str">
        <f t="shared" ref="AS69:AS132" si="96">IF(AR69=2022,"",IF(AQ69=1,AN69*AO69*AP69,""))</f>
        <v/>
      </c>
      <c r="AT69" t="str">
        <f t="shared" ref="AT69:AT132" si="97">IF(AQ69=0,"",IF(AN69&lt;&gt;"",AM69*AO69*AP69,""))</f>
        <v/>
      </c>
      <c r="BH69" t="s">
        <v>226</v>
      </c>
      <c r="BI69">
        <v>2022</v>
      </c>
      <c r="BJ69" s="153">
        <v>0.85</v>
      </c>
      <c r="BK69" s="153"/>
      <c r="BL69" s="153">
        <v>0.05</v>
      </c>
      <c r="BO69" t="str">
        <f t="shared" si="83"/>
        <v/>
      </c>
      <c r="BP69" t="str">
        <f t="shared" si="84"/>
        <v/>
      </c>
      <c r="BQ69" t="str">
        <f t="shared" si="85"/>
        <v/>
      </c>
      <c r="BY69">
        <f t="shared" ref="BY69:BY88" si="98">IF(ISERROR(VLOOKUP(BS69,$A:$A,1,0)),0,1)</f>
        <v>0</v>
      </c>
      <c r="BZ69" t="str">
        <f t="shared" ref="BZ69:BZ88" si="99">IF(BY69=1,BT69,"")</f>
        <v/>
      </c>
      <c r="CA69" t="str">
        <f t="shared" ref="CA69:CA88" si="100">IF(BZ69=2022,"",IF(BY69=1,BV69*BW69,""))</f>
        <v/>
      </c>
      <c r="CB69" t="str">
        <f t="shared" ref="CB69:CB88" si="101">IF(BY69=0,"",IF(BV69&lt;&gt;"",BU69*BW69,""))</f>
        <v/>
      </c>
      <c r="CJ69">
        <f t="shared" ref="CJ69:CJ88" si="102">IF(ISERROR(VLOOKUP(CD69,$A:$A,1,0)),0,1)</f>
        <v>0</v>
      </c>
      <c r="CK69" t="str">
        <f t="shared" ref="CK69:CK88" si="103">IF(CJ69=1,CE69,"")</f>
        <v/>
      </c>
      <c r="CL69" t="str">
        <f t="shared" ref="CL69:CL88" si="104">IF(CK69=2022,"",IF(CJ69=1,CG69*CH69,""))</f>
        <v/>
      </c>
      <c r="CM69" t="str">
        <f t="shared" ref="CM69:CM88" si="105">IF(CJ69=0,"",IF(CG69&lt;&gt;"",CF69*CH69,""))</f>
        <v/>
      </c>
      <c r="DV69" t="str">
        <f t="shared" si="89"/>
        <v/>
      </c>
      <c r="DW69" t="str">
        <f t="shared" si="90"/>
        <v/>
      </c>
      <c r="DX69" s="2" t="str">
        <f t="shared" si="91"/>
        <v/>
      </c>
      <c r="DY69" s="2"/>
    </row>
    <row r="70" spans="44:129" x14ac:dyDescent="0.3">
      <c r="AR70" t="str">
        <f t="shared" si="64"/>
        <v/>
      </c>
      <c r="AS70" t="str">
        <f t="shared" si="96"/>
        <v/>
      </c>
      <c r="AT70" t="str">
        <f t="shared" si="97"/>
        <v/>
      </c>
      <c r="BH70" t="s">
        <v>226</v>
      </c>
      <c r="BI70">
        <v>2023</v>
      </c>
      <c r="BJ70" s="153">
        <v>0.85</v>
      </c>
      <c r="BK70" s="153">
        <v>0.91700000000000004</v>
      </c>
      <c r="BL70" s="153">
        <v>0.05</v>
      </c>
      <c r="BO70" t="str">
        <f t="shared" si="83"/>
        <v/>
      </c>
      <c r="BP70" t="str">
        <f t="shared" si="84"/>
        <v/>
      </c>
      <c r="BQ70" t="str">
        <f t="shared" si="85"/>
        <v/>
      </c>
      <c r="BY70">
        <f t="shared" si="98"/>
        <v>0</v>
      </c>
      <c r="BZ70" t="str">
        <f t="shared" si="99"/>
        <v/>
      </c>
      <c r="CA70" t="str">
        <f t="shared" si="100"/>
        <v/>
      </c>
      <c r="CB70" t="str">
        <f t="shared" si="101"/>
        <v/>
      </c>
      <c r="CJ70">
        <f t="shared" si="102"/>
        <v>0</v>
      </c>
      <c r="CK70" t="str">
        <f t="shared" si="103"/>
        <v/>
      </c>
      <c r="CL70" t="str">
        <f t="shared" si="104"/>
        <v/>
      </c>
      <c r="CM70" t="str">
        <f t="shared" si="105"/>
        <v/>
      </c>
      <c r="DW70" t="str">
        <f t="shared" ref="DW70:DW105" si="106">IF(AQ70=0,"",AR70)</f>
        <v/>
      </c>
      <c r="DX70" s="2" t="str">
        <f t="shared" ref="DX70:DX105" si="107">IF(AQ70=0,"",AN70)</f>
        <v/>
      </c>
      <c r="DY70" s="2" t="str">
        <f>IF(AQ69=0,"",AM70)</f>
        <v/>
      </c>
    </row>
    <row r="71" spans="44:129" x14ac:dyDescent="0.3">
      <c r="AR71" t="str">
        <f t="shared" si="64"/>
        <v/>
      </c>
      <c r="AS71" t="str">
        <f t="shared" si="96"/>
        <v/>
      </c>
      <c r="AT71" t="str">
        <f t="shared" si="97"/>
        <v/>
      </c>
      <c r="BH71" t="s">
        <v>226</v>
      </c>
      <c r="BI71">
        <v>2024</v>
      </c>
      <c r="BJ71" s="153">
        <v>0.85</v>
      </c>
      <c r="BK71" s="153">
        <v>0.22</v>
      </c>
      <c r="BL71" s="153">
        <v>0.05</v>
      </c>
      <c r="BO71" t="str">
        <f t="shared" si="83"/>
        <v/>
      </c>
      <c r="BP71" t="str">
        <f t="shared" si="84"/>
        <v/>
      </c>
      <c r="BQ71" t="str">
        <f t="shared" si="85"/>
        <v/>
      </c>
      <c r="BY71">
        <f t="shared" si="98"/>
        <v>0</v>
      </c>
      <c r="BZ71" t="str">
        <f t="shared" si="99"/>
        <v/>
      </c>
      <c r="CA71" t="str">
        <f t="shared" si="100"/>
        <v/>
      </c>
      <c r="CB71" t="str">
        <f t="shared" si="101"/>
        <v/>
      </c>
      <c r="CJ71">
        <f t="shared" si="102"/>
        <v>0</v>
      </c>
      <c r="CK71" t="str">
        <f t="shared" si="103"/>
        <v/>
      </c>
      <c r="CL71" t="str">
        <f t="shared" si="104"/>
        <v/>
      </c>
      <c r="CM71" t="str">
        <f t="shared" si="105"/>
        <v/>
      </c>
      <c r="DW71" t="str">
        <f t="shared" si="106"/>
        <v/>
      </c>
      <c r="DX71" s="2" t="str">
        <f t="shared" si="107"/>
        <v/>
      </c>
      <c r="DY71" s="2" t="str">
        <f>IF(AQ70=0,"",AM71)</f>
        <v/>
      </c>
    </row>
    <row r="72" spans="44:129" x14ac:dyDescent="0.3">
      <c r="AR72" t="str">
        <f t="shared" si="64"/>
        <v/>
      </c>
      <c r="AS72" t="str">
        <f t="shared" si="96"/>
        <v/>
      </c>
      <c r="AT72" t="str">
        <f t="shared" si="97"/>
        <v/>
      </c>
      <c r="BH72" t="s">
        <v>226</v>
      </c>
      <c r="BI72">
        <v>2025</v>
      </c>
      <c r="BJ72" s="153">
        <v>0.85</v>
      </c>
      <c r="BK72" s="153"/>
      <c r="BL72" s="153">
        <v>0.05</v>
      </c>
      <c r="BO72" t="str">
        <f t="shared" si="83"/>
        <v/>
      </c>
      <c r="BP72" t="str">
        <f t="shared" si="84"/>
        <v/>
      </c>
      <c r="BQ72" t="str">
        <f t="shared" si="85"/>
        <v/>
      </c>
      <c r="BY72">
        <f t="shared" si="98"/>
        <v>0</v>
      </c>
      <c r="BZ72" t="str">
        <f t="shared" si="99"/>
        <v/>
      </c>
      <c r="CA72" t="str">
        <f t="shared" si="100"/>
        <v/>
      </c>
      <c r="CB72" t="str">
        <f t="shared" si="101"/>
        <v/>
      </c>
      <c r="CJ72">
        <f t="shared" si="102"/>
        <v>0</v>
      </c>
      <c r="CK72" t="str">
        <f t="shared" si="103"/>
        <v/>
      </c>
      <c r="CL72" t="str">
        <f t="shared" si="104"/>
        <v/>
      </c>
      <c r="CM72" t="str">
        <f t="shared" si="105"/>
        <v/>
      </c>
      <c r="DW72" t="str">
        <f t="shared" si="106"/>
        <v/>
      </c>
      <c r="DX72" s="2" t="str">
        <f t="shared" si="107"/>
        <v/>
      </c>
      <c r="DY72" s="2" t="str">
        <f>IF(AQ71=0,"",AM72)</f>
        <v/>
      </c>
    </row>
    <row r="73" spans="44:129" x14ac:dyDescent="0.3">
      <c r="AR73" t="str">
        <f t="shared" si="64"/>
        <v/>
      </c>
      <c r="AS73" t="str">
        <f t="shared" si="96"/>
        <v/>
      </c>
      <c r="AT73" t="str">
        <f t="shared" si="97"/>
        <v/>
      </c>
      <c r="BH73" t="s">
        <v>226</v>
      </c>
      <c r="BI73">
        <v>2026</v>
      </c>
      <c r="BJ73" s="153">
        <v>0.85</v>
      </c>
      <c r="BK73" s="153"/>
      <c r="BL73" s="153">
        <v>0.05</v>
      </c>
      <c r="BO73" t="str">
        <f t="shared" si="83"/>
        <v/>
      </c>
      <c r="BP73" t="str">
        <f t="shared" si="84"/>
        <v/>
      </c>
      <c r="BQ73" t="str">
        <f t="shared" si="85"/>
        <v/>
      </c>
      <c r="BY73">
        <f t="shared" si="98"/>
        <v>0</v>
      </c>
      <c r="BZ73" t="str">
        <f t="shared" si="99"/>
        <v/>
      </c>
      <c r="CA73" t="str">
        <f t="shared" si="100"/>
        <v/>
      </c>
      <c r="CB73" t="str">
        <f t="shared" si="101"/>
        <v/>
      </c>
      <c r="CJ73">
        <f t="shared" si="102"/>
        <v>0</v>
      </c>
      <c r="CK73" t="str">
        <f t="shared" si="103"/>
        <v/>
      </c>
      <c r="CL73" t="str">
        <f t="shared" si="104"/>
        <v/>
      </c>
      <c r="CM73" t="str">
        <f t="shared" si="105"/>
        <v/>
      </c>
      <c r="DW73" t="str">
        <f t="shared" si="106"/>
        <v/>
      </c>
      <c r="DX73" s="2" t="str">
        <f t="shared" si="107"/>
        <v/>
      </c>
      <c r="DY73" s="2" t="str">
        <f>IF(AQ72=0,"",AM73)</f>
        <v/>
      </c>
    </row>
    <row r="74" spans="44:129" x14ac:dyDescent="0.3">
      <c r="AR74" t="str">
        <f t="shared" si="64"/>
        <v/>
      </c>
      <c r="AS74" t="str">
        <f t="shared" si="96"/>
        <v/>
      </c>
      <c r="AT74" t="str">
        <f t="shared" si="97"/>
        <v/>
      </c>
      <c r="BO74" t="str">
        <f t="shared" si="83"/>
        <v/>
      </c>
      <c r="BP74" t="str">
        <f t="shared" si="84"/>
        <v/>
      </c>
      <c r="BQ74" t="str">
        <f t="shared" si="85"/>
        <v/>
      </c>
      <c r="BY74">
        <f t="shared" si="98"/>
        <v>0</v>
      </c>
      <c r="BZ74" t="str">
        <f t="shared" si="99"/>
        <v/>
      </c>
      <c r="CA74" t="str">
        <f t="shared" si="100"/>
        <v/>
      </c>
      <c r="CB74" t="str">
        <f t="shared" si="101"/>
        <v/>
      </c>
      <c r="CJ74">
        <f t="shared" si="102"/>
        <v>0</v>
      </c>
      <c r="CK74" t="str">
        <f t="shared" si="103"/>
        <v/>
      </c>
      <c r="CL74" t="str">
        <f t="shared" si="104"/>
        <v/>
      </c>
      <c r="CM74" t="str">
        <f t="shared" si="105"/>
        <v/>
      </c>
      <c r="DV74" t="str">
        <f t="shared" ref="DV74:DV105" si="108">IF(AQ74=0,"",+AK74)</f>
        <v/>
      </c>
      <c r="DW74" t="str">
        <f t="shared" si="106"/>
        <v/>
      </c>
      <c r="DX74" s="2" t="str">
        <f t="shared" si="107"/>
        <v/>
      </c>
      <c r="DY74" s="2"/>
    </row>
    <row r="75" spans="44:129" x14ac:dyDescent="0.3">
      <c r="AR75" t="str">
        <f t="shared" si="64"/>
        <v/>
      </c>
      <c r="AS75" t="str">
        <f t="shared" si="96"/>
        <v/>
      </c>
      <c r="AT75" t="str">
        <f t="shared" si="97"/>
        <v/>
      </c>
      <c r="BO75" t="str">
        <f t="shared" si="83"/>
        <v/>
      </c>
      <c r="BP75" t="str">
        <f t="shared" si="84"/>
        <v/>
      </c>
      <c r="BQ75" t="str">
        <f t="shared" si="85"/>
        <v/>
      </c>
      <c r="BY75">
        <f t="shared" si="98"/>
        <v>0</v>
      </c>
      <c r="BZ75" t="str">
        <f t="shared" si="99"/>
        <v/>
      </c>
      <c r="CA75" t="str">
        <f t="shared" si="100"/>
        <v/>
      </c>
      <c r="CB75" t="str">
        <f t="shared" si="101"/>
        <v/>
      </c>
      <c r="CJ75">
        <f t="shared" si="102"/>
        <v>0</v>
      </c>
      <c r="CK75" t="str">
        <f t="shared" si="103"/>
        <v/>
      </c>
      <c r="CL75" t="str">
        <f t="shared" si="104"/>
        <v/>
      </c>
      <c r="CM75" t="str">
        <f t="shared" si="105"/>
        <v/>
      </c>
      <c r="DW75" t="str">
        <f t="shared" si="106"/>
        <v/>
      </c>
      <c r="DX75" s="2" t="str">
        <f t="shared" si="107"/>
        <v/>
      </c>
      <c r="DY75" s="2" t="str">
        <f>IF(AQ74=0,"",AM75)</f>
        <v/>
      </c>
    </row>
    <row r="76" spans="44:129" x14ac:dyDescent="0.3">
      <c r="AR76" t="str">
        <f t="shared" si="64"/>
        <v/>
      </c>
      <c r="AS76" t="str">
        <f t="shared" si="96"/>
        <v/>
      </c>
      <c r="AT76" t="str">
        <f t="shared" si="97"/>
        <v/>
      </c>
      <c r="BO76" t="str">
        <f t="shared" si="83"/>
        <v/>
      </c>
      <c r="BP76" t="str">
        <f t="shared" si="84"/>
        <v/>
      </c>
      <c r="BQ76" t="str">
        <f t="shared" si="85"/>
        <v/>
      </c>
      <c r="BY76">
        <f t="shared" si="98"/>
        <v>0</v>
      </c>
      <c r="BZ76" t="str">
        <f t="shared" si="99"/>
        <v/>
      </c>
      <c r="CA76" t="str">
        <f t="shared" si="100"/>
        <v/>
      </c>
      <c r="CB76" t="str">
        <f t="shared" si="101"/>
        <v/>
      </c>
      <c r="CJ76">
        <f t="shared" si="102"/>
        <v>0</v>
      </c>
      <c r="CK76" t="str">
        <f t="shared" si="103"/>
        <v/>
      </c>
      <c r="CL76" t="str">
        <f t="shared" si="104"/>
        <v/>
      </c>
      <c r="CM76" t="str">
        <f t="shared" si="105"/>
        <v/>
      </c>
      <c r="DW76" t="str">
        <f t="shared" si="106"/>
        <v/>
      </c>
      <c r="DX76" s="2" t="str">
        <f t="shared" si="107"/>
        <v/>
      </c>
      <c r="DY76" s="2" t="str">
        <f>IF(AQ75=0,"",AM76)</f>
        <v/>
      </c>
    </row>
    <row r="77" spans="44:129" x14ac:dyDescent="0.3">
      <c r="AR77" t="str">
        <f t="shared" si="64"/>
        <v/>
      </c>
      <c r="AS77" t="str">
        <f t="shared" si="96"/>
        <v/>
      </c>
      <c r="AT77" t="str">
        <f t="shared" si="97"/>
        <v/>
      </c>
      <c r="BO77" t="str">
        <f t="shared" si="83"/>
        <v/>
      </c>
      <c r="BP77" t="str">
        <f t="shared" si="84"/>
        <v/>
      </c>
      <c r="BQ77" t="str">
        <f t="shared" si="85"/>
        <v/>
      </c>
      <c r="BY77">
        <f t="shared" si="98"/>
        <v>0</v>
      </c>
      <c r="BZ77" t="str">
        <f t="shared" si="99"/>
        <v/>
      </c>
      <c r="CA77" t="str">
        <f t="shared" si="100"/>
        <v/>
      </c>
      <c r="CB77" t="str">
        <f t="shared" si="101"/>
        <v/>
      </c>
      <c r="CJ77">
        <f t="shared" si="102"/>
        <v>0</v>
      </c>
      <c r="CK77" t="str">
        <f t="shared" si="103"/>
        <v/>
      </c>
      <c r="CL77" t="str">
        <f t="shared" si="104"/>
        <v/>
      </c>
      <c r="CM77" t="str">
        <f t="shared" si="105"/>
        <v/>
      </c>
      <c r="DW77" t="str">
        <f t="shared" si="106"/>
        <v/>
      </c>
      <c r="DX77" s="2" t="str">
        <f t="shared" si="107"/>
        <v/>
      </c>
      <c r="DY77" s="2" t="str">
        <f>IF(AQ76=0,"",AM77)</f>
        <v/>
      </c>
    </row>
    <row r="78" spans="44:129" x14ac:dyDescent="0.3">
      <c r="AR78" t="str">
        <f t="shared" si="64"/>
        <v/>
      </c>
      <c r="AS78" t="str">
        <f t="shared" si="96"/>
        <v/>
      </c>
      <c r="AT78" t="str">
        <f t="shared" si="97"/>
        <v/>
      </c>
      <c r="BO78" t="str">
        <f t="shared" si="83"/>
        <v/>
      </c>
      <c r="BP78" t="str">
        <f t="shared" si="84"/>
        <v/>
      </c>
      <c r="BQ78" t="str">
        <f t="shared" si="85"/>
        <v/>
      </c>
      <c r="BY78">
        <f t="shared" si="98"/>
        <v>0</v>
      </c>
      <c r="BZ78" t="str">
        <f t="shared" si="99"/>
        <v/>
      </c>
      <c r="CA78" t="str">
        <f t="shared" si="100"/>
        <v/>
      </c>
      <c r="CB78" t="str">
        <f t="shared" si="101"/>
        <v/>
      </c>
      <c r="CJ78">
        <f t="shared" si="102"/>
        <v>0</v>
      </c>
      <c r="CK78" t="str">
        <f t="shared" si="103"/>
        <v/>
      </c>
      <c r="CL78" t="str">
        <f t="shared" si="104"/>
        <v/>
      </c>
      <c r="CM78" t="str">
        <f t="shared" si="105"/>
        <v/>
      </c>
      <c r="DW78" t="str">
        <f t="shared" si="106"/>
        <v/>
      </c>
      <c r="DX78" s="2" t="str">
        <f t="shared" si="107"/>
        <v/>
      </c>
      <c r="DY78" s="2" t="str">
        <f>IF(AQ77=0,"",AM78)</f>
        <v/>
      </c>
    </row>
    <row r="79" spans="44:129" x14ac:dyDescent="0.3">
      <c r="AR79" t="str">
        <f t="shared" ref="AR79:AR88" si="109">IF(AQ79=1,AL79,"")</f>
        <v/>
      </c>
      <c r="AS79" t="str">
        <f t="shared" si="96"/>
        <v/>
      </c>
      <c r="AT79" t="str">
        <f t="shared" si="97"/>
        <v/>
      </c>
      <c r="BO79" t="str">
        <f t="shared" si="83"/>
        <v/>
      </c>
      <c r="BP79" t="str">
        <f t="shared" si="84"/>
        <v/>
      </c>
      <c r="BQ79" t="str">
        <f t="shared" si="85"/>
        <v/>
      </c>
      <c r="BY79">
        <f t="shared" si="98"/>
        <v>0</v>
      </c>
      <c r="BZ79" t="str">
        <f t="shared" si="99"/>
        <v/>
      </c>
      <c r="CA79" t="str">
        <f t="shared" si="100"/>
        <v/>
      </c>
      <c r="CB79" t="str">
        <f t="shared" si="101"/>
        <v/>
      </c>
      <c r="CJ79">
        <f t="shared" si="102"/>
        <v>0</v>
      </c>
      <c r="CK79" t="str">
        <f t="shared" si="103"/>
        <v/>
      </c>
      <c r="CL79" t="str">
        <f t="shared" si="104"/>
        <v/>
      </c>
      <c r="CM79" t="str">
        <f t="shared" si="105"/>
        <v/>
      </c>
      <c r="DV79" t="str">
        <f t="shared" si="108"/>
        <v/>
      </c>
      <c r="DW79" t="str">
        <f t="shared" si="106"/>
        <v/>
      </c>
      <c r="DX79" s="2" t="str">
        <f t="shared" si="107"/>
        <v/>
      </c>
      <c r="DY79" s="2"/>
    </row>
    <row r="80" spans="44:129" x14ac:dyDescent="0.3">
      <c r="AR80" t="str">
        <f t="shared" si="109"/>
        <v/>
      </c>
      <c r="AS80" t="str">
        <f t="shared" si="96"/>
        <v/>
      </c>
      <c r="AT80" t="str">
        <f t="shared" si="97"/>
        <v/>
      </c>
      <c r="BO80" t="str">
        <f t="shared" si="83"/>
        <v/>
      </c>
      <c r="BP80" t="str">
        <f t="shared" si="84"/>
        <v/>
      </c>
      <c r="BQ80" t="str">
        <f t="shared" si="85"/>
        <v/>
      </c>
      <c r="BY80">
        <f t="shared" si="98"/>
        <v>0</v>
      </c>
      <c r="BZ80" t="str">
        <f t="shared" si="99"/>
        <v/>
      </c>
      <c r="CA80" t="str">
        <f t="shared" si="100"/>
        <v/>
      </c>
      <c r="CB80" t="str">
        <f t="shared" si="101"/>
        <v/>
      </c>
      <c r="CJ80">
        <f t="shared" si="102"/>
        <v>0</v>
      </c>
      <c r="CK80" t="str">
        <f t="shared" si="103"/>
        <v/>
      </c>
      <c r="CL80" t="str">
        <f t="shared" si="104"/>
        <v/>
      </c>
      <c r="CM80" t="str">
        <f t="shared" si="105"/>
        <v/>
      </c>
      <c r="DW80" t="str">
        <f t="shared" si="106"/>
        <v/>
      </c>
      <c r="DX80" s="2" t="str">
        <f t="shared" si="107"/>
        <v/>
      </c>
      <c r="DY80" s="2" t="str">
        <f>IF(AQ79=0,"",AM80)</f>
        <v/>
      </c>
    </row>
    <row r="81" spans="44:129" x14ac:dyDescent="0.3">
      <c r="AR81" t="str">
        <f t="shared" si="109"/>
        <v/>
      </c>
      <c r="AS81" t="str">
        <f t="shared" si="96"/>
        <v/>
      </c>
      <c r="AT81" t="str">
        <f t="shared" si="97"/>
        <v/>
      </c>
      <c r="BO81" t="str">
        <f t="shared" si="83"/>
        <v/>
      </c>
      <c r="BP81" t="str">
        <f t="shared" si="84"/>
        <v/>
      </c>
      <c r="BQ81" t="str">
        <f t="shared" si="85"/>
        <v/>
      </c>
      <c r="BY81">
        <f t="shared" si="98"/>
        <v>0</v>
      </c>
      <c r="BZ81" t="str">
        <f t="shared" si="99"/>
        <v/>
      </c>
      <c r="CA81" t="str">
        <f t="shared" si="100"/>
        <v/>
      </c>
      <c r="CB81" t="str">
        <f t="shared" si="101"/>
        <v/>
      </c>
      <c r="CJ81">
        <f t="shared" si="102"/>
        <v>0</v>
      </c>
      <c r="CK81" t="str">
        <f t="shared" si="103"/>
        <v/>
      </c>
      <c r="CL81" t="str">
        <f t="shared" si="104"/>
        <v/>
      </c>
      <c r="CM81" t="str">
        <f t="shared" si="105"/>
        <v/>
      </c>
      <c r="DW81" t="str">
        <f t="shared" si="106"/>
        <v/>
      </c>
      <c r="DX81" s="2" t="str">
        <f t="shared" si="107"/>
        <v/>
      </c>
      <c r="DY81" s="2" t="str">
        <f>IF(AQ80=0,"",AM81)</f>
        <v/>
      </c>
    </row>
    <row r="82" spans="44:129" x14ac:dyDescent="0.3">
      <c r="AR82" t="str">
        <f t="shared" si="109"/>
        <v/>
      </c>
      <c r="AS82" t="str">
        <f t="shared" si="96"/>
        <v/>
      </c>
      <c r="AT82" t="str">
        <f t="shared" si="97"/>
        <v/>
      </c>
      <c r="BO82" t="str">
        <f t="shared" si="83"/>
        <v/>
      </c>
      <c r="BP82" t="str">
        <f t="shared" si="84"/>
        <v/>
      </c>
      <c r="BQ82" t="str">
        <f t="shared" si="85"/>
        <v/>
      </c>
      <c r="BY82">
        <f t="shared" si="98"/>
        <v>0</v>
      </c>
      <c r="BZ82" t="str">
        <f t="shared" si="99"/>
        <v/>
      </c>
      <c r="CA82" t="str">
        <f t="shared" si="100"/>
        <v/>
      </c>
      <c r="CB82" t="str">
        <f t="shared" si="101"/>
        <v/>
      </c>
      <c r="CJ82">
        <f t="shared" si="102"/>
        <v>0</v>
      </c>
      <c r="CK82" t="str">
        <f t="shared" si="103"/>
        <v/>
      </c>
      <c r="CL82" t="str">
        <f t="shared" si="104"/>
        <v/>
      </c>
      <c r="CM82" t="str">
        <f t="shared" si="105"/>
        <v/>
      </c>
      <c r="DW82" t="str">
        <f t="shared" si="106"/>
        <v/>
      </c>
      <c r="DX82" s="2" t="str">
        <f t="shared" si="107"/>
        <v/>
      </c>
      <c r="DY82" s="2" t="str">
        <f>IF(AQ81=0,"",AM82)</f>
        <v/>
      </c>
    </row>
    <row r="83" spans="44:129" x14ac:dyDescent="0.3">
      <c r="AR83" t="str">
        <f t="shared" si="109"/>
        <v/>
      </c>
      <c r="AS83" t="str">
        <f t="shared" si="96"/>
        <v/>
      </c>
      <c r="AT83" t="str">
        <f t="shared" si="97"/>
        <v/>
      </c>
      <c r="BO83" t="str">
        <f t="shared" si="83"/>
        <v/>
      </c>
      <c r="BP83" t="str">
        <f t="shared" si="84"/>
        <v/>
      </c>
      <c r="BQ83" t="str">
        <f t="shared" si="85"/>
        <v/>
      </c>
      <c r="BY83">
        <f t="shared" si="98"/>
        <v>0</v>
      </c>
      <c r="BZ83" t="str">
        <f t="shared" si="99"/>
        <v/>
      </c>
      <c r="CA83" t="str">
        <f t="shared" si="100"/>
        <v/>
      </c>
      <c r="CB83" t="str">
        <f t="shared" si="101"/>
        <v/>
      </c>
      <c r="CJ83">
        <f t="shared" si="102"/>
        <v>0</v>
      </c>
      <c r="CK83" t="str">
        <f t="shared" si="103"/>
        <v/>
      </c>
      <c r="CL83" t="str">
        <f t="shared" si="104"/>
        <v/>
      </c>
      <c r="CM83" t="str">
        <f t="shared" si="105"/>
        <v/>
      </c>
      <c r="DW83" t="str">
        <f t="shared" si="106"/>
        <v/>
      </c>
      <c r="DX83" s="2" t="str">
        <f t="shared" si="107"/>
        <v/>
      </c>
      <c r="DY83" s="2" t="str">
        <f>IF(AQ82=0,"",AM83)</f>
        <v/>
      </c>
    </row>
    <row r="84" spans="44:129" x14ac:dyDescent="0.3">
      <c r="AR84" t="str">
        <f t="shared" si="109"/>
        <v/>
      </c>
      <c r="AS84" t="str">
        <f t="shared" si="96"/>
        <v/>
      </c>
      <c r="AT84" t="str">
        <f t="shared" si="97"/>
        <v/>
      </c>
      <c r="BO84" t="str">
        <f t="shared" si="83"/>
        <v/>
      </c>
      <c r="BP84" t="str">
        <f t="shared" si="84"/>
        <v/>
      </c>
      <c r="BQ84" t="str">
        <f t="shared" si="85"/>
        <v/>
      </c>
      <c r="BY84">
        <f t="shared" si="98"/>
        <v>0</v>
      </c>
      <c r="BZ84" t="str">
        <f t="shared" si="99"/>
        <v/>
      </c>
      <c r="CA84" t="str">
        <f t="shared" si="100"/>
        <v/>
      </c>
      <c r="CB84" t="str">
        <f t="shared" si="101"/>
        <v/>
      </c>
      <c r="CJ84">
        <f t="shared" si="102"/>
        <v>0</v>
      </c>
      <c r="CK84" t="str">
        <f t="shared" si="103"/>
        <v/>
      </c>
      <c r="CL84" t="str">
        <f t="shared" si="104"/>
        <v/>
      </c>
      <c r="CM84" t="str">
        <f t="shared" si="105"/>
        <v/>
      </c>
      <c r="DV84" t="str">
        <f t="shared" si="108"/>
        <v/>
      </c>
      <c r="DW84" t="str">
        <f t="shared" si="106"/>
        <v/>
      </c>
      <c r="DX84" s="2" t="str">
        <f t="shared" si="107"/>
        <v/>
      </c>
      <c r="DY84" s="2"/>
    </row>
    <row r="85" spans="44:129" x14ac:dyDescent="0.3">
      <c r="AR85" t="str">
        <f t="shared" si="109"/>
        <v/>
      </c>
      <c r="AS85" t="str">
        <f t="shared" si="96"/>
        <v/>
      </c>
      <c r="AT85" t="str">
        <f t="shared" si="97"/>
        <v/>
      </c>
      <c r="BO85" t="str">
        <f t="shared" si="83"/>
        <v/>
      </c>
      <c r="BP85" t="str">
        <f t="shared" si="84"/>
        <v/>
      </c>
      <c r="BQ85" t="str">
        <f t="shared" si="85"/>
        <v/>
      </c>
      <c r="BY85">
        <f t="shared" si="98"/>
        <v>0</v>
      </c>
      <c r="BZ85" t="str">
        <f t="shared" si="99"/>
        <v/>
      </c>
      <c r="CA85" t="str">
        <f t="shared" si="100"/>
        <v/>
      </c>
      <c r="CB85" t="str">
        <f t="shared" si="101"/>
        <v/>
      </c>
      <c r="CJ85">
        <f t="shared" si="102"/>
        <v>0</v>
      </c>
      <c r="CK85" t="str">
        <f t="shared" si="103"/>
        <v/>
      </c>
      <c r="CL85" t="str">
        <f t="shared" si="104"/>
        <v/>
      </c>
      <c r="CM85" t="str">
        <f t="shared" si="105"/>
        <v/>
      </c>
      <c r="DW85" t="str">
        <f t="shared" si="106"/>
        <v/>
      </c>
      <c r="DX85" s="2" t="str">
        <f t="shared" si="107"/>
        <v/>
      </c>
      <c r="DY85" s="2" t="str">
        <f>IF(AQ84=0,"",AM85)</f>
        <v/>
      </c>
    </row>
    <row r="86" spans="44:129" x14ac:dyDescent="0.3">
      <c r="AR86" t="str">
        <f t="shared" si="109"/>
        <v/>
      </c>
      <c r="AS86" t="str">
        <f t="shared" si="96"/>
        <v/>
      </c>
      <c r="AT86" t="str">
        <f t="shared" si="97"/>
        <v/>
      </c>
      <c r="BO86" t="str">
        <f t="shared" si="83"/>
        <v/>
      </c>
      <c r="BP86" t="str">
        <f t="shared" si="84"/>
        <v/>
      </c>
      <c r="BQ86" t="str">
        <f t="shared" si="85"/>
        <v/>
      </c>
      <c r="BY86">
        <f t="shared" si="98"/>
        <v>0</v>
      </c>
      <c r="BZ86" t="str">
        <f t="shared" si="99"/>
        <v/>
      </c>
      <c r="CA86" t="str">
        <f t="shared" si="100"/>
        <v/>
      </c>
      <c r="CB86" t="str">
        <f t="shared" si="101"/>
        <v/>
      </c>
      <c r="CJ86">
        <f t="shared" si="102"/>
        <v>0</v>
      </c>
      <c r="CK86" t="str">
        <f t="shared" si="103"/>
        <v/>
      </c>
      <c r="CL86" t="str">
        <f t="shared" si="104"/>
        <v/>
      </c>
      <c r="CM86" t="str">
        <f t="shared" si="105"/>
        <v/>
      </c>
      <c r="DW86" t="str">
        <f t="shared" si="106"/>
        <v/>
      </c>
      <c r="DX86" s="2" t="str">
        <f t="shared" si="107"/>
        <v/>
      </c>
      <c r="DY86" s="2" t="str">
        <f>IF(AQ85=0,"",AM86)</f>
        <v/>
      </c>
    </row>
    <row r="87" spans="44:129" x14ac:dyDescent="0.3">
      <c r="AR87" t="str">
        <f t="shared" si="109"/>
        <v/>
      </c>
      <c r="AS87" t="str">
        <f t="shared" si="96"/>
        <v/>
      </c>
      <c r="AT87" t="str">
        <f t="shared" si="97"/>
        <v/>
      </c>
      <c r="BO87" t="str">
        <f t="shared" si="83"/>
        <v/>
      </c>
      <c r="BP87" t="str">
        <f t="shared" si="84"/>
        <v/>
      </c>
      <c r="BQ87" t="str">
        <f t="shared" si="85"/>
        <v/>
      </c>
      <c r="BY87">
        <f t="shared" si="98"/>
        <v>0</v>
      </c>
      <c r="BZ87" t="str">
        <f t="shared" si="99"/>
        <v/>
      </c>
      <c r="CA87" t="str">
        <f t="shared" si="100"/>
        <v/>
      </c>
      <c r="CB87" t="str">
        <f t="shared" si="101"/>
        <v/>
      </c>
      <c r="CJ87">
        <f t="shared" si="102"/>
        <v>0</v>
      </c>
      <c r="CK87" t="str">
        <f t="shared" si="103"/>
        <v/>
      </c>
      <c r="CL87" t="str">
        <f t="shared" si="104"/>
        <v/>
      </c>
      <c r="CM87" t="str">
        <f t="shared" si="105"/>
        <v/>
      </c>
      <c r="DW87" t="str">
        <f t="shared" si="106"/>
        <v/>
      </c>
      <c r="DX87" s="2" t="str">
        <f t="shared" si="107"/>
        <v/>
      </c>
      <c r="DY87" s="2" t="str">
        <f>IF(AQ86=0,"",AM87)</f>
        <v/>
      </c>
    </row>
    <row r="88" spans="44:129" x14ac:dyDescent="0.3">
      <c r="AR88" t="str">
        <f t="shared" si="109"/>
        <v/>
      </c>
      <c r="AS88" t="str">
        <f t="shared" si="96"/>
        <v/>
      </c>
      <c r="AT88" t="str">
        <f t="shared" si="97"/>
        <v/>
      </c>
      <c r="BO88" t="str">
        <f t="shared" si="83"/>
        <v/>
      </c>
      <c r="BP88" t="str">
        <f t="shared" si="84"/>
        <v/>
      </c>
      <c r="BQ88" t="str">
        <f t="shared" si="85"/>
        <v/>
      </c>
      <c r="BY88">
        <f t="shared" si="98"/>
        <v>0</v>
      </c>
      <c r="BZ88" t="str">
        <f t="shared" si="99"/>
        <v/>
      </c>
      <c r="CA88" t="str">
        <f t="shared" si="100"/>
        <v/>
      </c>
      <c r="CB88" t="str">
        <f t="shared" si="101"/>
        <v/>
      </c>
      <c r="CJ88">
        <f t="shared" si="102"/>
        <v>0</v>
      </c>
      <c r="CK88" t="str">
        <f t="shared" si="103"/>
        <v/>
      </c>
      <c r="CL88" t="str">
        <f t="shared" si="104"/>
        <v/>
      </c>
      <c r="CM88" t="str">
        <f t="shared" si="105"/>
        <v/>
      </c>
      <c r="DW88" t="str">
        <f t="shared" si="106"/>
        <v/>
      </c>
      <c r="DX88" s="2" t="str">
        <f t="shared" si="107"/>
        <v/>
      </c>
      <c r="DY88" s="2" t="str">
        <f>IF(AQ87=0,"",AM88)</f>
        <v/>
      </c>
    </row>
    <row r="89" spans="44:129" x14ac:dyDescent="0.3">
      <c r="AR89" t="str">
        <f t="shared" ref="AR89:AR134" si="110">IF(AQ89=1,AL89,"")</f>
        <v/>
      </c>
      <c r="AS89" t="str">
        <f t="shared" si="96"/>
        <v/>
      </c>
      <c r="AT89" t="str">
        <f t="shared" si="97"/>
        <v/>
      </c>
      <c r="DV89" t="str">
        <f t="shared" si="108"/>
        <v/>
      </c>
      <c r="DW89" t="str">
        <f t="shared" si="106"/>
        <v/>
      </c>
      <c r="DX89" s="2" t="str">
        <f t="shared" si="107"/>
        <v/>
      </c>
      <c r="DY89" s="2"/>
    </row>
    <row r="90" spans="44:129" x14ac:dyDescent="0.3">
      <c r="AR90" t="str">
        <f t="shared" si="110"/>
        <v/>
      </c>
      <c r="AS90" t="str">
        <f t="shared" si="96"/>
        <v/>
      </c>
      <c r="AT90" t="str">
        <f t="shared" si="97"/>
        <v/>
      </c>
      <c r="DV90" t="str">
        <f t="shared" si="108"/>
        <v/>
      </c>
      <c r="DW90" t="str">
        <f t="shared" si="106"/>
        <v/>
      </c>
      <c r="DX90" s="2" t="str">
        <f t="shared" si="107"/>
        <v/>
      </c>
      <c r="DY90" s="2" t="str">
        <f t="shared" ref="DY90:DY105" si="111">IF(AQ89=0,"",AM90)</f>
        <v/>
      </c>
    </row>
    <row r="91" spans="44:129" x14ac:dyDescent="0.3">
      <c r="AR91" t="str">
        <f t="shared" si="110"/>
        <v/>
      </c>
      <c r="AS91" t="str">
        <f t="shared" si="96"/>
        <v/>
      </c>
      <c r="AT91" t="str">
        <f t="shared" si="97"/>
        <v/>
      </c>
      <c r="DV91" t="str">
        <f t="shared" si="108"/>
        <v/>
      </c>
      <c r="DW91" t="str">
        <f t="shared" si="106"/>
        <v/>
      </c>
      <c r="DX91" s="2" t="str">
        <f t="shared" si="107"/>
        <v/>
      </c>
      <c r="DY91" s="2" t="str">
        <f t="shared" si="111"/>
        <v/>
      </c>
    </row>
    <row r="92" spans="44:129" x14ac:dyDescent="0.3">
      <c r="AR92" t="str">
        <f t="shared" si="110"/>
        <v/>
      </c>
      <c r="AS92" t="str">
        <f t="shared" si="96"/>
        <v/>
      </c>
      <c r="AT92" t="str">
        <f t="shared" si="97"/>
        <v/>
      </c>
      <c r="DV92" t="str">
        <f t="shared" si="108"/>
        <v/>
      </c>
      <c r="DW92" t="str">
        <f t="shared" si="106"/>
        <v/>
      </c>
      <c r="DX92" s="2" t="str">
        <f t="shared" si="107"/>
        <v/>
      </c>
      <c r="DY92" s="2" t="str">
        <f t="shared" si="111"/>
        <v/>
      </c>
    </row>
    <row r="93" spans="44:129" x14ac:dyDescent="0.3">
      <c r="AR93" t="str">
        <f t="shared" si="110"/>
        <v/>
      </c>
      <c r="AS93" t="str">
        <f t="shared" si="96"/>
        <v/>
      </c>
      <c r="AT93" t="str">
        <f t="shared" si="97"/>
        <v/>
      </c>
      <c r="DV93" t="str">
        <f t="shared" si="108"/>
        <v/>
      </c>
      <c r="DW93" t="str">
        <f t="shared" si="106"/>
        <v/>
      </c>
      <c r="DX93" s="2" t="str">
        <f t="shared" si="107"/>
        <v/>
      </c>
      <c r="DY93" s="2" t="str">
        <f t="shared" si="111"/>
        <v/>
      </c>
    </row>
    <row r="94" spans="44:129" x14ac:dyDescent="0.3">
      <c r="AR94" t="str">
        <f t="shared" si="110"/>
        <v/>
      </c>
      <c r="AS94" t="str">
        <f t="shared" si="96"/>
        <v/>
      </c>
      <c r="AT94" t="str">
        <f t="shared" si="97"/>
        <v/>
      </c>
      <c r="DV94" t="str">
        <f t="shared" si="108"/>
        <v/>
      </c>
      <c r="DW94" t="str">
        <f t="shared" si="106"/>
        <v/>
      </c>
      <c r="DX94" s="2" t="str">
        <f t="shared" si="107"/>
        <v/>
      </c>
      <c r="DY94" s="2" t="str">
        <f t="shared" si="111"/>
        <v/>
      </c>
    </row>
    <row r="95" spans="44:129" x14ac:dyDescent="0.3">
      <c r="AR95" t="str">
        <f t="shared" si="110"/>
        <v/>
      </c>
      <c r="AS95" t="str">
        <f t="shared" si="96"/>
        <v/>
      </c>
      <c r="AT95" t="str">
        <f t="shared" si="97"/>
        <v/>
      </c>
      <c r="DV95" t="str">
        <f t="shared" si="108"/>
        <v/>
      </c>
      <c r="DW95" t="str">
        <f t="shared" si="106"/>
        <v/>
      </c>
      <c r="DX95" s="2" t="str">
        <f t="shared" si="107"/>
        <v/>
      </c>
      <c r="DY95" s="2" t="str">
        <f t="shared" si="111"/>
        <v/>
      </c>
    </row>
    <row r="96" spans="44:129" x14ac:dyDescent="0.3">
      <c r="AR96" t="str">
        <f t="shared" si="110"/>
        <v/>
      </c>
      <c r="AS96" t="str">
        <f t="shared" si="96"/>
        <v/>
      </c>
      <c r="AT96" t="str">
        <f t="shared" si="97"/>
        <v/>
      </c>
      <c r="DV96" t="str">
        <f t="shared" si="108"/>
        <v/>
      </c>
      <c r="DW96" t="str">
        <f t="shared" si="106"/>
        <v/>
      </c>
      <c r="DX96" s="2" t="str">
        <f t="shared" si="107"/>
        <v/>
      </c>
      <c r="DY96" s="2" t="str">
        <f t="shared" si="111"/>
        <v/>
      </c>
    </row>
    <row r="97" spans="44:129" x14ac:dyDescent="0.3">
      <c r="AR97" t="str">
        <f t="shared" si="110"/>
        <v/>
      </c>
      <c r="AS97" t="str">
        <f t="shared" si="96"/>
        <v/>
      </c>
      <c r="AT97" t="str">
        <f t="shared" si="97"/>
        <v/>
      </c>
      <c r="DV97" t="str">
        <f t="shared" si="108"/>
        <v/>
      </c>
      <c r="DW97" t="str">
        <f t="shared" si="106"/>
        <v/>
      </c>
      <c r="DX97" s="2" t="str">
        <f t="shared" si="107"/>
        <v/>
      </c>
      <c r="DY97" s="2" t="str">
        <f t="shared" si="111"/>
        <v/>
      </c>
    </row>
    <row r="98" spans="44:129" x14ac:dyDescent="0.3">
      <c r="AR98" t="str">
        <f t="shared" si="110"/>
        <v/>
      </c>
      <c r="AS98" t="str">
        <f t="shared" si="96"/>
        <v/>
      </c>
      <c r="AT98" t="str">
        <f t="shared" si="97"/>
        <v/>
      </c>
      <c r="DV98" t="str">
        <f t="shared" si="108"/>
        <v/>
      </c>
      <c r="DW98" t="str">
        <f t="shared" si="106"/>
        <v/>
      </c>
      <c r="DX98" s="2" t="str">
        <f t="shared" si="107"/>
        <v/>
      </c>
      <c r="DY98" s="2" t="str">
        <f t="shared" si="111"/>
        <v/>
      </c>
    </row>
    <row r="99" spans="44:129" x14ac:dyDescent="0.3">
      <c r="AR99" t="str">
        <f t="shared" si="110"/>
        <v/>
      </c>
      <c r="AS99" t="str">
        <f t="shared" si="96"/>
        <v/>
      </c>
      <c r="AT99" t="str">
        <f t="shared" si="97"/>
        <v/>
      </c>
      <c r="DV99" t="str">
        <f t="shared" si="108"/>
        <v/>
      </c>
      <c r="DW99" t="str">
        <f t="shared" si="106"/>
        <v/>
      </c>
      <c r="DX99" s="2" t="str">
        <f t="shared" si="107"/>
        <v/>
      </c>
      <c r="DY99" s="2" t="str">
        <f t="shared" si="111"/>
        <v/>
      </c>
    </row>
    <row r="100" spans="44:129" x14ac:dyDescent="0.3">
      <c r="AR100" t="str">
        <f t="shared" si="110"/>
        <v/>
      </c>
      <c r="AS100" t="str">
        <f t="shared" si="96"/>
        <v/>
      </c>
      <c r="AT100" t="str">
        <f t="shared" si="97"/>
        <v/>
      </c>
      <c r="DV100" t="str">
        <f t="shared" si="108"/>
        <v/>
      </c>
      <c r="DW100" t="str">
        <f t="shared" si="106"/>
        <v/>
      </c>
      <c r="DX100" s="2" t="str">
        <f t="shared" si="107"/>
        <v/>
      </c>
      <c r="DY100" s="2" t="str">
        <f t="shared" si="111"/>
        <v/>
      </c>
    </row>
    <row r="101" spans="44:129" x14ac:dyDescent="0.3">
      <c r="AR101" t="str">
        <f t="shared" si="110"/>
        <v/>
      </c>
      <c r="AS101" t="str">
        <f t="shared" si="96"/>
        <v/>
      </c>
      <c r="AT101" t="str">
        <f t="shared" si="97"/>
        <v/>
      </c>
      <c r="DV101" t="str">
        <f t="shared" si="108"/>
        <v/>
      </c>
      <c r="DW101" t="str">
        <f t="shared" si="106"/>
        <v/>
      </c>
      <c r="DX101" s="2" t="str">
        <f t="shared" si="107"/>
        <v/>
      </c>
      <c r="DY101" s="2" t="str">
        <f t="shared" si="111"/>
        <v/>
      </c>
    </row>
    <row r="102" spans="44:129" x14ac:dyDescent="0.3">
      <c r="AR102" t="str">
        <f t="shared" si="110"/>
        <v/>
      </c>
      <c r="AS102" t="str">
        <f t="shared" si="96"/>
        <v/>
      </c>
      <c r="AT102" t="str">
        <f t="shared" si="97"/>
        <v/>
      </c>
      <c r="DV102" t="str">
        <f t="shared" si="108"/>
        <v/>
      </c>
      <c r="DW102" t="str">
        <f t="shared" si="106"/>
        <v/>
      </c>
      <c r="DX102" s="2" t="str">
        <f t="shared" si="107"/>
        <v/>
      </c>
      <c r="DY102" s="2" t="str">
        <f t="shared" si="111"/>
        <v/>
      </c>
    </row>
    <row r="103" spans="44:129" x14ac:dyDescent="0.3">
      <c r="AR103" t="str">
        <f t="shared" si="110"/>
        <v/>
      </c>
      <c r="AS103" t="str">
        <f t="shared" si="96"/>
        <v/>
      </c>
      <c r="AT103" t="str">
        <f t="shared" si="97"/>
        <v/>
      </c>
      <c r="DV103" t="str">
        <f t="shared" si="108"/>
        <v/>
      </c>
      <c r="DW103" t="str">
        <f t="shared" si="106"/>
        <v/>
      </c>
      <c r="DX103" s="2" t="str">
        <f t="shared" si="107"/>
        <v/>
      </c>
      <c r="DY103" s="2" t="str">
        <f t="shared" si="111"/>
        <v/>
      </c>
    </row>
    <row r="104" spans="44:129" x14ac:dyDescent="0.3">
      <c r="AR104" t="str">
        <f t="shared" si="110"/>
        <v/>
      </c>
      <c r="AS104" t="str">
        <f t="shared" si="96"/>
        <v/>
      </c>
      <c r="AT104" t="str">
        <f t="shared" si="97"/>
        <v/>
      </c>
      <c r="DV104" t="str">
        <f t="shared" si="108"/>
        <v/>
      </c>
      <c r="DW104" t="str">
        <f t="shared" si="106"/>
        <v/>
      </c>
      <c r="DX104" s="2" t="str">
        <f t="shared" si="107"/>
        <v/>
      </c>
      <c r="DY104" s="2" t="str">
        <f t="shared" si="111"/>
        <v/>
      </c>
    </row>
    <row r="105" spans="44:129" x14ac:dyDescent="0.3">
      <c r="AR105" t="str">
        <f t="shared" si="110"/>
        <v/>
      </c>
      <c r="AS105" t="str">
        <f t="shared" si="96"/>
        <v/>
      </c>
      <c r="AT105" t="str">
        <f t="shared" si="97"/>
        <v/>
      </c>
      <c r="DV105" t="str">
        <f t="shared" si="108"/>
        <v/>
      </c>
      <c r="DW105" t="str">
        <f t="shared" si="106"/>
        <v/>
      </c>
      <c r="DX105" s="2" t="str">
        <f t="shared" si="107"/>
        <v/>
      </c>
      <c r="DY105" s="2" t="str">
        <f t="shared" si="111"/>
        <v/>
      </c>
    </row>
    <row r="106" spans="44:129" x14ac:dyDescent="0.3">
      <c r="AR106" t="str">
        <f t="shared" si="110"/>
        <v/>
      </c>
      <c r="AS106" t="str">
        <f t="shared" si="96"/>
        <v/>
      </c>
      <c r="AT106" t="str">
        <f t="shared" si="97"/>
        <v/>
      </c>
    </row>
    <row r="107" spans="44:129" x14ac:dyDescent="0.3">
      <c r="AR107" t="str">
        <f t="shared" si="110"/>
        <v/>
      </c>
      <c r="AS107" t="str">
        <f t="shared" si="96"/>
        <v/>
      </c>
      <c r="AT107" t="str">
        <f t="shared" si="97"/>
        <v/>
      </c>
    </row>
    <row r="108" spans="44:129" x14ac:dyDescent="0.3">
      <c r="AR108" t="str">
        <f t="shared" si="110"/>
        <v/>
      </c>
      <c r="AS108" t="str">
        <f t="shared" si="96"/>
        <v/>
      </c>
      <c r="AT108" t="str">
        <f t="shared" si="97"/>
        <v/>
      </c>
    </row>
    <row r="109" spans="44:129" x14ac:dyDescent="0.3">
      <c r="AR109" t="str">
        <f t="shared" si="110"/>
        <v/>
      </c>
      <c r="AS109" t="str">
        <f t="shared" si="96"/>
        <v/>
      </c>
      <c r="AT109" t="str">
        <f t="shared" si="97"/>
        <v/>
      </c>
    </row>
    <row r="110" spans="44:129" x14ac:dyDescent="0.3">
      <c r="AR110" t="str">
        <f t="shared" si="110"/>
        <v/>
      </c>
      <c r="AS110" t="str">
        <f t="shared" si="96"/>
        <v/>
      </c>
      <c r="AT110" t="str">
        <f t="shared" si="97"/>
        <v/>
      </c>
    </row>
    <row r="111" spans="44:129" x14ac:dyDescent="0.3">
      <c r="AR111" t="str">
        <f t="shared" si="110"/>
        <v/>
      </c>
      <c r="AS111" t="str">
        <f t="shared" si="96"/>
        <v/>
      </c>
      <c r="AT111" t="str">
        <f t="shared" si="97"/>
        <v/>
      </c>
    </row>
    <row r="112" spans="44:129" x14ac:dyDescent="0.3">
      <c r="AR112" t="str">
        <f t="shared" si="110"/>
        <v/>
      </c>
      <c r="AS112" t="str">
        <f t="shared" si="96"/>
        <v/>
      </c>
      <c r="AT112" t="str">
        <f t="shared" si="97"/>
        <v/>
      </c>
    </row>
    <row r="113" spans="44:46" x14ac:dyDescent="0.3">
      <c r="AR113" t="str">
        <f t="shared" si="110"/>
        <v/>
      </c>
      <c r="AS113" t="str">
        <f t="shared" si="96"/>
        <v/>
      </c>
      <c r="AT113" t="str">
        <f t="shared" si="97"/>
        <v/>
      </c>
    </row>
    <row r="114" spans="44:46" x14ac:dyDescent="0.3">
      <c r="AR114" t="str">
        <f t="shared" si="110"/>
        <v/>
      </c>
      <c r="AS114" t="str">
        <f t="shared" si="96"/>
        <v/>
      </c>
      <c r="AT114" t="str">
        <f t="shared" si="97"/>
        <v/>
      </c>
    </row>
    <row r="115" spans="44:46" x14ac:dyDescent="0.3">
      <c r="AR115" t="str">
        <f t="shared" si="110"/>
        <v/>
      </c>
      <c r="AS115" t="str">
        <f t="shared" si="96"/>
        <v/>
      </c>
      <c r="AT115" t="str">
        <f t="shared" si="97"/>
        <v/>
      </c>
    </row>
    <row r="116" spans="44:46" x14ac:dyDescent="0.3">
      <c r="AR116" t="str">
        <f t="shared" si="110"/>
        <v/>
      </c>
      <c r="AS116" t="str">
        <f t="shared" si="96"/>
        <v/>
      </c>
      <c r="AT116" t="str">
        <f t="shared" si="97"/>
        <v/>
      </c>
    </row>
    <row r="117" spans="44:46" x14ac:dyDescent="0.3">
      <c r="AR117" t="str">
        <f t="shared" si="110"/>
        <v/>
      </c>
      <c r="AS117" t="str">
        <f t="shared" si="96"/>
        <v/>
      </c>
      <c r="AT117" t="str">
        <f t="shared" si="97"/>
        <v/>
      </c>
    </row>
    <row r="118" spans="44:46" x14ac:dyDescent="0.3">
      <c r="AR118" t="str">
        <f t="shared" si="110"/>
        <v/>
      </c>
      <c r="AS118" t="str">
        <f t="shared" si="96"/>
        <v/>
      </c>
      <c r="AT118" t="str">
        <f t="shared" si="97"/>
        <v/>
      </c>
    </row>
    <row r="119" spans="44:46" x14ac:dyDescent="0.3">
      <c r="AR119" t="str">
        <f t="shared" si="110"/>
        <v/>
      </c>
      <c r="AS119" t="str">
        <f t="shared" si="96"/>
        <v/>
      </c>
      <c r="AT119" t="str">
        <f t="shared" si="97"/>
        <v/>
      </c>
    </row>
    <row r="120" spans="44:46" x14ac:dyDescent="0.3">
      <c r="AR120" t="str">
        <f t="shared" si="110"/>
        <v/>
      </c>
      <c r="AS120" t="str">
        <f t="shared" si="96"/>
        <v/>
      </c>
      <c r="AT120" t="str">
        <f t="shared" si="97"/>
        <v/>
      </c>
    </row>
    <row r="121" spans="44:46" x14ac:dyDescent="0.3">
      <c r="AR121" t="str">
        <f t="shared" si="110"/>
        <v/>
      </c>
      <c r="AS121" t="str">
        <f t="shared" si="96"/>
        <v/>
      </c>
      <c r="AT121" t="str">
        <f t="shared" si="97"/>
        <v/>
      </c>
    </row>
    <row r="122" spans="44:46" x14ac:dyDescent="0.3">
      <c r="AR122" t="str">
        <f t="shared" si="110"/>
        <v/>
      </c>
      <c r="AS122" t="str">
        <f t="shared" si="96"/>
        <v/>
      </c>
      <c r="AT122" t="str">
        <f t="shared" si="97"/>
        <v/>
      </c>
    </row>
    <row r="123" spans="44:46" x14ac:dyDescent="0.3">
      <c r="AR123" t="str">
        <f t="shared" si="110"/>
        <v/>
      </c>
      <c r="AS123" t="str">
        <f t="shared" si="96"/>
        <v/>
      </c>
      <c r="AT123" t="str">
        <f t="shared" si="97"/>
        <v/>
      </c>
    </row>
    <row r="124" spans="44:46" x14ac:dyDescent="0.3">
      <c r="AR124" t="str">
        <f t="shared" si="110"/>
        <v/>
      </c>
      <c r="AS124" t="str">
        <f t="shared" si="96"/>
        <v/>
      </c>
      <c r="AT124" t="str">
        <f t="shared" si="97"/>
        <v/>
      </c>
    </row>
    <row r="125" spans="44:46" x14ac:dyDescent="0.3">
      <c r="AR125" t="str">
        <f t="shared" si="110"/>
        <v/>
      </c>
      <c r="AS125" t="str">
        <f t="shared" si="96"/>
        <v/>
      </c>
      <c r="AT125" t="str">
        <f t="shared" si="97"/>
        <v/>
      </c>
    </row>
    <row r="126" spans="44:46" x14ac:dyDescent="0.3">
      <c r="AR126" t="str">
        <f t="shared" si="110"/>
        <v/>
      </c>
      <c r="AS126" t="str">
        <f t="shared" si="96"/>
        <v/>
      </c>
      <c r="AT126" t="str">
        <f t="shared" si="97"/>
        <v/>
      </c>
    </row>
    <row r="127" spans="44:46" x14ac:dyDescent="0.3">
      <c r="AR127" t="str">
        <f t="shared" si="110"/>
        <v/>
      </c>
      <c r="AS127" t="str">
        <f t="shared" si="96"/>
        <v/>
      </c>
      <c r="AT127" t="str">
        <f t="shared" si="97"/>
        <v/>
      </c>
    </row>
    <row r="128" spans="44:46" x14ac:dyDescent="0.3">
      <c r="AR128" t="str">
        <f t="shared" si="110"/>
        <v/>
      </c>
      <c r="AS128" t="str">
        <f t="shared" si="96"/>
        <v/>
      </c>
      <c r="AT128" t="str">
        <f t="shared" si="97"/>
        <v/>
      </c>
    </row>
    <row r="129" spans="44:46" x14ac:dyDescent="0.3">
      <c r="AR129" t="str">
        <f t="shared" si="110"/>
        <v/>
      </c>
      <c r="AS129" t="str">
        <f t="shared" si="96"/>
        <v/>
      </c>
      <c r="AT129" t="str">
        <f t="shared" si="97"/>
        <v/>
      </c>
    </row>
    <row r="130" spans="44:46" x14ac:dyDescent="0.3">
      <c r="AR130" t="str">
        <f t="shared" si="110"/>
        <v/>
      </c>
      <c r="AS130" t="str">
        <f t="shared" si="96"/>
        <v/>
      </c>
      <c r="AT130" t="str">
        <f t="shared" si="97"/>
        <v/>
      </c>
    </row>
    <row r="131" spans="44:46" x14ac:dyDescent="0.3">
      <c r="AR131" t="str">
        <f t="shared" si="110"/>
        <v/>
      </c>
      <c r="AS131" t="str">
        <f t="shared" si="96"/>
        <v/>
      </c>
      <c r="AT131" t="str">
        <f t="shared" si="97"/>
        <v/>
      </c>
    </row>
    <row r="132" spans="44:46" x14ac:dyDescent="0.3">
      <c r="AR132" t="str">
        <f t="shared" si="110"/>
        <v/>
      </c>
      <c r="AS132" t="str">
        <f t="shared" si="96"/>
        <v/>
      </c>
      <c r="AT132" t="str">
        <f t="shared" si="97"/>
        <v/>
      </c>
    </row>
    <row r="133" spans="44:46" x14ac:dyDescent="0.3">
      <c r="AR133" t="str">
        <f t="shared" si="110"/>
        <v/>
      </c>
      <c r="AS133" t="str">
        <f t="shared" ref="AS133:AS134" si="112">IF(AR133=2022,"",IF(AQ133=1,AN133*AO133*AP133,""))</f>
        <v/>
      </c>
      <c r="AT133" t="str">
        <f t="shared" ref="AT133:AT134" si="113">IF(AQ133=0,"",IF(AN133&lt;&gt;"",AM133*AO133*AP133,""))</f>
        <v/>
      </c>
    </row>
    <row r="134" spans="44:46" x14ac:dyDescent="0.3">
      <c r="AR134" t="str">
        <f t="shared" si="110"/>
        <v/>
      </c>
      <c r="AS134" t="str">
        <f t="shared" si="112"/>
        <v/>
      </c>
      <c r="AT134" t="str">
        <f t="shared" si="113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Etapas de Implementación</vt:lpstr>
      <vt:lpstr>Mapa_Estrategico_Resumen</vt:lpstr>
      <vt:lpstr>Mapa_Estrategico</vt:lpstr>
      <vt:lpstr>Tablero_Control</vt:lpstr>
      <vt:lpstr>Matriz_Reporte</vt:lpstr>
      <vt:lpstr>REPORTE</vt:lpstr>
      <vt:lpstr>Pesos_Ponderados_Objetivos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Pilar Hidalgo Alferez</dc:creator>
  <cp:keywords/>
  <dc:description/>
  <cp:lastModifiedBy>claud</cp:lastModifiedBy>
  <cp:revision/>
  <dcterms:created xsi:type="dcterms:W3CDTF">2023-12-01T02:13:26Z</dcterms:created>
  <dcterms:modified xsi:type="dcterms:W3CDTF">2024-08-30T17:27:38Z</dcterms:modified>
  <cp:category/>
  <cp:contentStatus/>
</cp:coreProperties>
</file>