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3.xml" ContentType="application/vnd.openxmlformats-officedocument.drawing+xml"/>
  <Override PartName="/xl/comments6.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comments7.xml" ContentType="application/vnd.openxmlformats-officedocument.spreadsheetml.comments+xml"/>
  <Override PartName="/xl/drawings/drawing5.xml" ContentType="application/vnd.openxmlformats-officedocument.drawing+xml"/>
  <Override PartName="/xl/comments8.xml" ContentType="application/vnd.openxmlformats-officedocument.spreadsheetml.comments+xml"/>
  <Override PartName="/xl/drawings/drawing6.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autoCompressPictures="0"/>
  <mc:AlternateContent xmlns:mc="http://schemas.openxmlformats.org/markup-compatibility/2006">
    <mc:Choice Requires="x15">
      <x15ac:absPath xmlns:x15ac="http://schemas.microsoft.com/office/spreadsheetml/2010/11/ac" url="C:\Users\emoraless\Documents\"/>
    </mc:Choice>
  </mc:AlternateContent>
  <xr:revisionPtr revIDLastSave="0" documentId="13_ncr:1_{5AF1D42F-5E3F-4137-8502-8D5E641A9C84}" xr6:coauthVersionLast="47" xr6:coauthVersionMax="47" xr10:uidLastSave="{00000000-0000-0000-0000-000000000000}"/>
  <bookViews>
    <workbookView xWindow="-120" yWindow="-120" windowWidth="24240" windowHeight="13140" tabRatio="712" firstSheet="11" activeTab="11" xr2:uid="{00000000-000D-0000-FFFF-FFFF00000000}"/>
  </bookViews>
  <sheets>
    <sheet name="Concertacion " sheetId="1" state="hidden" r:id="rId1"/>
    <sheet name="INSTRUCTIVO ANEXO 1" sheetId="26" state="hidden" r:id="rId2"/>
    <sheet name="INSTRUCTIVO ANEXO 2" sheetId="22" state="hidden" r:id="rId3"/>
    <sheet name="Seguimiento 2" sheetId="5" state="hidden" r:id="rId4"/>
    <sheet name="Seguimiento 3" sheetId="6" state="hidden" r:id="rId5"/>
    <sheet name="Seguimiento 4" sheetId="7" state="hidden" r:id="rId6"/>
    <sheet name="Final" sheetId="9" state="hidden" r:id="rId7"/>
    <sheet name="Componente de Gestion Adicional" sheetId="14" state="hidden" r:id="rId8"/>
    <sheet name="Instructivo" sheetId="3" state="hidden" r:id="rId9"/>
    <sheet name="OAP-OAI" sheetId="27" state="hidden" r:id="rId10"/>
    <sheet name="ANEXO 1" sheetId="25" state="hidden" r:id="rId11"/>
    <sheet name="ANEXO 2" sheetId="23" r:id="rId12"/>
    <sheet name="ANEXO 3" sheetId="24" r:id="rId13"/>
  </sheets>
  <definedNames>
    <definedName name="_xlnm.Print_Area" localSheetId="10">'ANEXO 1'!$A$1:$S$27</definedName>
    <definedName name="_xlnm.Print_Area" localSheetId="11">'ANEXO 2'!$A$1:$K$65</definedName>
    <definedName name="_xlnm.Print_Area" localSheetId="12">'ANEXO 3'!$A$2:$I$36</definedName>
    <definedName name="_xlnm.Print_Area" localSheetId="7">'Componente de Gestion Adicional'!$A$1:$O$20</definedName>
    <definedName name="_xlnm.Print_Area" localSheetId="1">'INSTRUCTIVO ANEXO 1'!$A$1:$J$41</definedName>
    <definedName name="_xlnm.Print_Area" localSheetId="2">'INSTRUCTIVO ANEXO 2'!$A$1:$J$28</definedName>
    <definedName name="_xlnm.Print_Area" localSheetId="9">'OAP-OAI'!$A$1:$S$27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16" i="27" l="1"/>
  <c r="M15" i="27"/>
  <c r="M14" i="27"/>
  <c r="M13" i="27"/>
  <c r="M12" i="27"/>
  <c r="M11" i="27"/>
  <c r="M10" i="27"/>
  <c r="M9" i="27"/>
  <c r="M8" i="27"/>
  <c r="F28" i="24"/>
  <c r="J64" i="23"/>
  <c r="C28" i="24" s="1"/>
  <c r="H64" i="23"/>
  <c r="L25" i="25"/>
  <c r="G25" i="25"/>
  <c r="D25" i="25"/>
  <c r="D64" i="23" s="1"/>
  <c r="K19" i="25" l="1"/>
  <c r="M19" i="25"/>
  <c r="M14" i="25"/>
  <c r="M11" i="25"/>
  <c r="M8" i="25"/>
  <c r="M21" i="27"/>
  <c r="M20" i="27"/>
  <c r="M19" i="27"/>
  <c r="K19" i="27"/>
  <c r="K14" i="27"/>
  <c r="K14" i="25" s="1"/>
  <c r="K11" i="27"/>
  <c r="K11" i="25" s="1"/>
  <c r="K8" i="27"/>
  <c r="K17" i="27" s="1"/>
  <c r="H17" i="27"/>
  <c r="H22" i="27" s="1"/>
  <c r="K8" i="25" l="1"/>
  <c r="O14" i="27"/>
  <c r="N14" i="25" s="1"/>
  <c r="O11" i="27"/>
  <c r="N11" i="25" s="1"/>
  <c r="K17" i="25"/>
  <c r="O19" i="27"/>
  <c r="Q19" i="27" s="1"/>
  <c r="P19" i="25" s="1"/>
  <c r="E20" i="24" s="1"/>
  <c r="O8" i="27"/>
  <c r="P8" i="27" s="1"/>
  <c r="E33" i="24"/>
  <c r="D65" i="23"/>
  <c r="E34" i="24" s="1"/>
  <c r="P14" i="27" l="1"/>
  <c r="N8" i="25"/>
  <c r="K22" i="27"/>
  <c r="K22" i="25" s="1"/>
  <c r="P11" i="27"/>
  <c r="Q11" i="27" s="1"/>
  <c r="P11" i="25" s="1"/>
  <c r="O17" i="27"/>
  <c r="N19" i="25"/>
  <c r="P19" i="27"/>
  <c r="O19" i="25" s="1"/>
  <c r="Q8" i="27"/>
  <c r="O8" i="25"/>
  <c r="H17" i="25"/>
  <c r="H22" i="25"/>
  <c r="N17" i="25" l="1"/>
  <c r="O22" i="27"/>
  <c r="N22" i="25" s="1"/>
  <c r="O14" i="25"/>
  <c r="Q14" i="27"/>
  <c r="P14" i="25" s="1"/>
  <c r="O11" i="25"/>
  <c r="P8" i="25"/>
  <c r="Q17" i="27" l="1"/>
  <c r="D13" i="24" s="1"/>
  <c r="E13" i="24" s="1"/>
  <c r="G54" i="23"/>
  <c r="F54" i="23"/>
  <c r="E54" i="23"/>
  <c r="G48" i="23"/>
  <c r="F48" i="23"/>
  <c r="E48" i="23"/>
  <c r="G41" i="23"/>
  <c r="F41" i="23"/>
  <c r="E41" i="23"/>
  <c r="G34" i="23"/>
  <c r="F34" i="23"/>
  <c r="E34" i="23"/>
  <c r="G21" i="23"/>
  <c r="F21" i="23"/>
  <c r="E21" i="23"/>
  <c r="E27" i="23"/>
  <c r="F27" i="23"/>
  <c r="G27" i="23"/>
  <c r="E59" i="23"/>
  <c r="F59" i="23"/>
  <c r="G59" i="23"/>
  <c r="I16" i="9"/>
  <c r="H13" i="9"/>
  <c r="K13" i="9"/>
  <c r="K10" i="9"/>
  <c r="K16" i="9"/>
  <c r="H10" i="9"/>
  <c r="L10" i="9" s="1"/>
  <c r="H7" i="9"/>
  <c r="L7" i="9" s="1"/>
  <c r="M13" i="9"/>
  <c r="M7" i="9"/>
  <c r="M10" i="9"/>
  <c r="J16" i="9"/>
  <c r="B16" i="9"/>
  <c r="H27" i="5"/>
  <c r="M24" i="7"/>
  <c r="M21" i="7"/>
  <c r="M18" i="7"/>
  <c r="K24" i="7"/>
  <c r="K21" i="7"/>
  <c r="M24" i="6"/>
  <c r="J24" i="6"/>
  <c r="J24" i="7" s="1"/>
  <c r="J21" i="6"/>
  <c r="J21" i="7" s="1"/>
  <c r="J18" i="6"/>
  <c r="J18" i="7" s="1"/>
  <c r="M18" i="6"/>
  <c r="I18" i="5"/>
  <c r="I18" i="6" s="1"/>
  <c r="H18" i="6"/>
  <c r="M24" i="5"/>
  <c r="M21" i="5"/>
  <c r="M18" i="5"/>
  <c r="I24" i="5"/>
  <c r="L24" i="5" s="1"/>
  <c r="I24" i="7"/>
  <c r="H24" i="7"/>
  <c r="I21" i="5"/>
  <c r="I21" i="7" s="1"/>
  <c r="H21" i="6"/>
  <c r="B27" i="7"/>
  <c r="H21" i="7"/>
  <c r="H18" i="7"/>
  <c r="H27" i="7"/>
  <c r="D7" i="7"/>
  <c r="D6" i="7"/>
  <c r="D5" i="7"/>
  <c r="D4" i="7"/>
  <c r="B27" i="6"/>
  <c r="H24" i="6"/>
  <c r="D7" i="6"/>
  <c r="D6" i="6"/>
  <c r="D5" i="6"/>
  <c r="D4" i="6"/>
  <c r="B27" i="5"/>
  <c r="D7" i="5"/>
  <c r="D6" i="5"/>
  <c r="D5" i="5"/>
  <c r="D4" i="5"/>
  <c r="B26" i="1"/>
  <c r="L21" i="5"/>
  <c r="I22" i="23" l="1"/>
  <c r="I14" i="23"/>
  <c r="Q22" i="27"/>
  <c r="P22" i="25" s="1"/>
  <c r="P17" i="25"/>
  <c r="H27" i="6"/>
  <c r="I49" i="23"/>
  <c r="M16" i="9"/>
  <c r="L13" i="9"/>
  <c r="L16" i="9" s="1"/>
  <c r="I55" i="23"/>
  <c r="L21" i="7"/>
  <c r="M27" i="7"/>
  <c r="J27" i="7"/>
  <c r="I21" i="6"/>
  <c r="L21" i="6" s="1"/>
  <c r="M21" i="6" s="1"/>
  <c r="M27" i="6" s="1"/>
  <c r="K27" i="7"/>
  <c r="E60" i="23"/>
  <c r="I28" i="23"/>
  <c r="I35" i="23"/>
  <c r="I42" i="23"/>
  <c r="M27" i="5"/>
  <c r="J27" i="6"/>
  <c r="L24" i="7"/>
  <c r="H16" i="9"/>
  <c r="F60" i="23"/>
  <c r="L18" i="6"/>
  <c r="I27" i="5"/>
  <c r="I18" i="7"/>
  <c r="G60" i="23"/>
  <c r="L18" i="5"/>
  <c r="L27" i="5" s="1"/>
  <c r="I24" i="6"/>
  <c r="L24" i="6" s="1"/>
  <c r="I62" i="23" l="1"/>
  <c r="D15" i="24" s="1"/>
  <c r="E15" i="24" s="1"/>
  <c r="E18" i="24" s="1"/>
  <c r="E23" i="24" s="1"/>
  <c r="L18" i="7"/>
  <c r="L27" i="7" s="1"/>
  <c r="I27" i="7"/>
  <c r="L27" i="6"/>
  <c r="I27" i="6"/>
  <c r="J62" i="2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Jeimy Paola Ortiz Gracia</author>
  </authors>
  <commentList>
    <comment ref="L18" authorId="0" shapeId="0" xr:uid="{00000000-0006-0000-0300-000001000000}">
      <text>
        <r>
          <rPr>
            <b/>
            <sz val="9"/>
            <color indexed="81"/>
            <rFont val="Tahoma"/>
            <family val="2"/>
          </rPr>
          <t>Jeimy Paola Ortiz Gracia:</t>
        </r>
        <r>
          <rPr>
            <sz val="9"/>
            <color indexed="81"/>
            <rFont val="Tahoma"/>
            <family val="2"/>
          </rPr>
          <t xml:space="preserve">
es necesario condicionarlo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Jeimy Paola Ortiz Gracia</author>
  </authors>
  <commentList>
    <comment ref="L18" authorId="0" shapeId="0" xr:uid="{00000000-0006-0000-0400-000001000000}">
      <text>
        <r>
          <rPr>
            <b/>
            <sz val="9"/>
            <color indexed="81"/>
            <rFont val="Tahoma"/>
            <family val="2"/>
          </rPr>
          <t>Jeimy Paola Ortiz Gracia:</t>
        </r>
        <r>
          <rPr>
            <sz val="9"/>
            <color indexed="81"/>
            <rFont val="Tahoma"/>
            <family val="2"/>
          </rPr>
          <t xml:space="preserve">
es necesario condicionarlo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Jeimy Paola Ortiz Gracia</author>
  </authors>
  <commentList>
    <comment ref="L18" authorId="0" shapeId="0" xr:uid="{00000000-0006-0000-0500-000001000000}">
      <text>
        <r>
          <rPr>
            <b/>
            <sz val="9"/>
            <color indexed="81"/>
            <rFont val="Tahoma"/>
            <family val="2"/>
          </rPr>
          <t>Jeimy Paola Ortiz Gracia:</t>
        </r>
        <r>
          <rPr>
            <sz val="9"/>
            <color indexed="81"/>
            <rFont val="Tahoma"/>
            <family val="2"/>
          </rPr>
          <t xml:space="preserve">
es necesario condicionarlo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Jeimy Paola Ortiz Gracia</author>
  </authors>
  <commentList>
    <comment ref="L7" authorId="0" shapeId="0" xr:uid="{00000000-0006-0000-0600-000001000000}">
      <text>
        <r>
          <rPr>
            <b/>
            <sz val="9"/>
            <color indexed="81"/>
            <rFont val="Tahoma"/>
            <family val="2"/>
          </rPr>
          <t>Jeimy Paola Ortiz Gracia:</t>
        </r>
        <r>
          <rPr>
            <sz val="9"/>
            <color indexed="81"/>
            <rFont val="Tahoma"/>
            <family val="2"/>
          </rPr>
          <t xml:space="preserve">
es necesario condicionarlo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Leandry Luz Vargas Alvarez</author>
  </authors>
  <commentList>
    <comment ref="B4" authorId="0" shapeId="0" xr:uid="{00000000-0006-0000-0700-000001000000}">
      <text>
        <r>
          <rPr>
            <sz val="9"/>
            <color indexed="81"/>
            <rFont val="Tahoma"/>
            <family val="2"/>
          </rPr>
          <t>Adicione otros aportes concertados con el Gerente Público, que se susciten en relación a la naturaleza de su entidad.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Leandry Luz Vargas Alvarez</author>
    <author>ana karina marin quiros marin quiros</author>
    <author>Ligia del Pilar Agudelo</author>
    <author>Cristian Camilo Angulo Escobar</author>
    <author>tc={EA4AAB11-16E2-42C8-A23D-7F9F8A08690C}</author>
    <author>tc={E5AE0955-C1B9-4D04-BF49-6200AC940CF2}</author>
    <author>tc={7B32870F-D91E-4C18-B22A-FE54301B9F16}</author>
    <author>tc={2FD5F551-B925-46E8-BC83-6F3132E717A3}</author>
    <author>tc={0E966980-7E4A-448C-B12C-CCD00B961B66}</author>
    <author>tc={52E33BB3-96CD-45F6-800B-042D0A49C0EB}</author>
    <author>tc={430B311C-4337-42AA-9719-5CC86916278C}</author>
    <author>tc={7B3B6383-3A62-4C01-B861-B42FF7735146}</author>
    <author>tc={3E6A7B28-2EB3-4885-AA99-368932DD8648}</author>
    <author>tc={ADA414F5-FE0A-4660-9F67-9F98994323A1}</author>
    <author>tc={B10F5E50-2FF5-4385-AF3C-12F77A2FC916}</author>
    <author>tc={8B1D5362-9C10-4532-BD0C-A06BE64D1DAB}</author>
  </authors>
  <commentList>
    <comment ref="P5" authorId="0" shapeId="0" xr:uid="{00000000-0006-0000-0900-000001000000}">
      <text>
        <r>
          <rPr>
            <sz val="12"/>
            <color indexed="81"/>
            <rFont val="Tahoma"/>
            <family val="2"/>
          </rPr>
          <t xml:space="preserve">En esta fase se tomarán los resultados del acumulado y del peso y se someterán al analisis que el superior jerárquico considere pertienente, adicionalmente, se registrarán las evidencias del cumplimiento  
</t>
        </r>
      </text>
    </comment>
    <comment ref="C6" authorId="1" shapeId="0" xr:uid="{00000000-0006-0000-0900-000002000000}">
      <text>
        <r>
          <rPr>
            <sz val="18"/>
            <color indexed="81"/>
            <rFont val="Tahoma"/>
            <family val="2"/>
          </rPr>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 Estos objetivos están listados  en el formato para que sean tenidos en cuenta al  momento de concertar los compromisos gerenciales.</t>
        </r>
      </text>
    </comment>
    <comment ref="D6" authorId="0" shapeId="0" xr:uid="{00000000-0006-0000-0900-000003000000}">
      <text>
        <r>
          <rPr>
            <sz val="12"/>
            <color rgb="FF000000"/>
            <rFont val="Tahoma"/>
            <family val="2"/>
          </rPr>
          <t xml:space="preserve">Comprenden los resultados a ser medidos, cuantificados y verificados que adelantará el gerente público para el cumplimiento efectivo de los objetivos de la entidad. Se sugiere que los compromisos acordados en el ejercicio de la concertación deban ser mínimo tres (3) y máximo cinco (5) por cada Gerente público </t>
        </r>
      </text>
    </comment>
    <comment ref="E6" authorId="0" shapeId="0" xr:uid="{00000000-0006-0000-0900-000004000000}">
      <text>
        <r>
          <rPr>
            <sz val="12"/>
            <color rgb="FF000000"/>
            <rFont val="Tahoma"/>
            <family val="2"/>
          </rPr>
          <t>Representación cuantitativa en número o porcentaje que debe ser verificable objetivamente y mediante el cual se determina el cumplimiento de los compromisos gerenciales.</t>
        </r>
      </text>
    </comment>
    <comment ref="F6" authorId="0" shapeId="0" xr:uid="{00000000-0006-0000-0900-000005000000}">
      <text>
        <r>
          <rPr>
            <sz val="12"/>
            <color rgb="FF000000"/>
            <rFont val="Tahoma"/>
            <family val="2"/>
          </rPr>
          <t>Lapso de ejecución del compromiso concertado en el cual deberán adelantarse las acciones necesarias para su cumplimiento.</t>
        </r>
      </text>
    </comment>
    <comment ref="G6" authorId="1" shapeId="0" xr:uid="{00000000-0006-0000-0900-000006000000}">
      <text>
        <r>
          <rPr>
            <sz val="12"/>
            <color rgb="FF000000"/>
            <rFont val="Tahoma"/>
            <family val="2"/>
          </rPr>
          <t>Principales acciones definidas por el gerente público que harán posible el logro de los compromisos gerenciales y que generan las evidencias que permitan el seguimiento a la gestión. Estas no deberán ser menos de tres (3) ni más de cinco (5) por cada compromiso gerencial.</t>
        </r>
      </text>
    </comment>
    <comment ref="H6" authorId="1" shapeId="0" xr:uid="{00000000-0006-0000-0900-000007000000}">
      <text>
        <r>
          <rPr>
            <sz val="12"/>
            <color indexed="81"/>
            <rFont val="Tahoma"/>
            <family val="2"/>
          </rPr>
          <t>Porcentaje de cada compromiso concertado con el superior jerárquico, en función de las metas de la entidad. La asignación del peso porcentual por cada compromiso no podrá ser mayor de cuarenta por ciento (40%) ni menor a diez por ciento (10%)</t>
        </r>
      </text>
    </comment>
    <comment ref="P6" authorId="2" shapeId="0" xr:uid="{00000000-0006-0000-0900-000008000000}">
      <text>
        <r>
          <rPr>
            <sz val="12"/>
            <color rgb="FF000000"/>
            <rFont val="Tahoma"/>
            <family val="2"/>
          </rPr>
          <t>Resultado final alcanzado, que se obtiene de la sumatoria entre el cumplimiento del primer y segundo semestre de acuerdo con lo concertado.</t>
        </r>
      </text>
    </comment>
    <comment ref="Q6" authorId="0" shapeId="0" xr:uid="{00000000-0006-0000-0900-000009000000}">
      <text>
        <r>
          <rPr>
            <sz val="12"/>
            <color indexed="81"/>
            <rFont val="Tahoma"/>
            <family val="2"/>
          </rPr>
          <t>Porcentaje de cumplimiento de los compromisos gerenciales del año de acuerdo con el peso ponderado que se asignó al compromiso institucional.</t>
        </r>
      </text>
    </comment>
    <comment ref="R6" authorId="0" shapeId="0" xr:uid="{00000000-0006-0000-0900-00000A000000}">
      <text>
        <r>
          <rPr>
            <sz val="12"/>
            <color indexed="81"/>
            <rFont val="Tahoma"/>
            <family val="2"/>
          </rPr>
          <t xml:space="preserve">Soportes que acompañan la ejecución de los compromisos gerenciales y que pueden encontrarse de forma física y/o virtual. </t>
        </r>
      </text>
    </comment>
    <comment ref="J7" authorId="3" shapeId="0" xr:uid="{00000000-0006-0000-0900-00000B000000}">
      <text>
        <r>
          <rPr>
            <sz val="12"/>
            <color rgb="FF000000"/>
            <rFont val="Tahoma"/>
            <family val="2"/>
          </rPr>
          <t>Porcentaje programado de cumplimiento de cada compromiso gerencial para este periodo.</t>
        </r>
      </text>
    </comment>
    <comment ref="K7" authorId="1" shapeId="0" xr:uid="{00000000-0006-0000-0900-00000C000000}">
      <text>
        <r>
          <rPr>
            <sz val="12"/>
            <color rgb="FF000000"/>
            <rFont val="Tahoma"/>
            <family val="2"/>
          </rPr>
          <t>Se verifica el avance de los compromisos e indicadores definidos en la etapa de concertación y se registra el resultado del indicador asociado al compromiso con corte al primer semestre del año</t>
        </r>
      </text>
    </comment>
    <comment ref="L7" authorId="1" shapeId="0" xr:uid="{00000000-0006-0000-0900-00000D000000}">
      <text>
        <r>
          <rPr>
            <sz val="12"/>
            <color indexed="81"/>
            <rFont val="Tahoma"/>
            <family val="2"/>
          </rPr>
          <t>Se registran los aspectos de mejora para el cumplimiento de los compromisos concertados que se encuentren retrasados conforme a lo programado</t>
        </r>
      </text>
    </comment>
    <comment ref="N7" authorId="3" shapeId="0" xr:uid="{00000000-0006-0000-0900-00000E000000}">
      <text>
        <r>
          <rPr>
            <sz val="12"/>
            <color rgb="FF000000"/>
            <rFont val="Tahoma"/>
            <family val="2"/>
          </rPr>
          <t>Porcentaje programado de cumplimiento de cada compromiso gerencial durante este periodo.</t>
        </r>
      </text>
    </comment>
    <comment ref="O7" authorId="1" shapeId="0" xr:uid="{00000000-0006-0000-0900-00000F000000}">
      <text>
        <r>
          <rPr>
            <sz val="12"/>
            <color rgb="FF000000"/>
            <rFont val="Tahoma"/>
            <family val="2"/>
          </rPr>
          <t>Se verifica el avance de los compromisos e indicadores definidos en la etapa de concertación y se registra el resultado del indicador asociado al compromiso con corte al segundo semestre del año (no acumulado)</t>
        </r>
      </text>
    </comment>
    <comment ref="R7" authorId="0" shapeId="0" xr:uid="{00000000-0006-0000-0900-000010000000}">
      <text>
        <r>
          <rPr>
            <sz val="12"/>
            <color indexed="81"/>
            <rFont val="Tahoma"/>
            <family val="2"/>
          </rPr>
          <t>Breve descripción del producto o actividad indicada como evidencia.</t>
        </r>
      </text>
    </comment>
    <comment ref="S7" authorId="0" shapeId="0" xr:uid="{00000000-0006-0000-0900-000011000000}">
      <text>
        <r>
          <rPr>
            <sz val="12"/>
            <color indexed="81"/>
            <rFont val="Tahoma"/>
            <family val="2"/>
          </rPr>
          <t>Ubicación de la misma ya sea en medios físicos o electrónicos.</t>
        </r>
      </text>
    </comment>
    <comment ref="I8" authorId="4" shapeId="0" xr:uid="{00000000-0006-0000-0900-000012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Reporte Trimestral, actividad IO06</t>
      </text>
    </comment>
    <comment ref="I9" authorId="5" shapeId="0" xr:uid="{00000000-0006-0000-0900-000013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Reporte Trimestral, actividad OI07 del POA</t>
      </text>
    </comment>
    <comment ref="I10" authorId="6" shapeId="0" xr:uid="{00000000-0006-0000-0900-000014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Reporte de indicador  anual, asociado a actividad OI08 del POA</t>
      </text>
    </comment>
    <comment ref="I11" authorId="7" shapeId="0" xr:uid="{00000000-0006-0000-0900-000015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Reporte de indicador  anual,  actividad OI08 del POA</t>
      </text>
    </comment>
    <comment ref="I12" authorId="8" shapeId="0" xr:uid="{00000000-0006-0000-0900-000016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Reporte trimestral, actividad OI05 del POA</t>
      </text>
    </comment>
    <comment ref="I13" authorId="9" shapeId="0" xr:uid="{00000000-0006-0000-0900-000017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Reporte trimestral, actividad OI03 del POA</t>
      </text>
    </comment>
    <comment ref="I14" authorId="10" shapeId="0" xr:uid="{00000000-0006-0000-0900-000018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De inicio de la actividad, del 15 de noviembre al 14 de diciembre del 2022</t>
      </text>
    </comment>
    <comment ref="I15" authorId="11" shapeId="0" xr:uid="{00000000-0006-0000-0900-000019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De inicio de la actividad, del 15 de noviembre al 14 de diciembre del 2022</t>
      </text>
    </comment>
    <comment ref="I16" authorId="12" shapeId="0" xr:uid="{00000000-0006-0000-0900-00001A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Actividad iniciada el 15 de mayo del 2022</t>
      </text>
    </comment>
    <comment ref="I19" authorId="13" shapeId="0" xr:uid="{00000000-0006-0000-0900-00001B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Reporte trimestral, actividad OI01 del POA</t>
      </text>
    </comment>
    <comment ref="I20" authorId="14" shapeId="0" xr:uid="{00000000-0006-0000-0900-00001C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Reporte semestral, actividad OI 04 del POA</t>
      </text>
    </comment>
    <comment ref="I21" authorId="15" shapeId="0" xr:uid="{00000000-0006-0000-0900-00001D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Reporte trimestral, actividad OI01 del POA</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Leandry Luz Vargas Alvarez</author>
    <author>ana karina marin quiros marin quiros</author>
    <author>Ligia del Pilar Agudelo</author>
    <author>Cristian Camilo Angulo Escobar</author>
  </authors>
  <commentList>
    <comment ref="O5" authorId="0" shapeId="0" xr:uid="{00000000-0006-0000-0A00-000001000000}">
      <text>
        <r>
          <rPr>
            <sz val="12"/>
            <color indexed="81"/>
            <rFont val="Tahoma"/>
            <family val="2"/>
          </rPr>
          <t xml:space="preserve">En esta fase se tomarán los resultados del acumulado y del peso y se someterán al analisis que el superior jerárquico considere pertienente, adicionalmente, se registrarán las evidencias del cumplimiento  
</t>
        </r>
      </text>
    </comment>
    <comment ref="C6" authorId="1" shapeId="0" xr:uid="{00000000-0006-0000-0A00-000002000000}">
      <text>
        <r>
          <rPr>
            <sz val="18"/>
            <color indexed="81"/>
            <rFont val="Tahoma"/>
            <family val="2"/>
          </rPr>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 Estos objetivos están listados  en el formato para que sean tenidos en cuenta al  momento de concertar los compromisos gerenciales.</t>
        </r>
      </text>
    </comment>
    <comment ref="D6" authorId="0" shapeId="0" xr:uid="{00000000-0006-0000-0A00-000003000000}">
      <text>
        <r>
          <rPr>
            <sz val="12"/>
            <color rgb="FF000000"/>
            <rFont val="Tahoma"/>
            <family val="2"/>
          </rPr>
          <t xml:space="preserve">Comprenden los resultados a ser medidos, cuantificados y verificados que adelantará el gerente público para el cumplimiento efectivo de los objetivos de la entidad. Se sugiere que los compromisos acordados en el ejercicio de la concertación deban ser mínimo tres (3) y máximo cinco (5) por cada Gerente público </t>
        </r>
      </text>
    </comment>
    <comment ref="E6" authorId="0" shapeId="0" xr:uid="{00000000-0006-0000-0A00-000004000000}">
      <text>
        <r>
          <rPr>
            <sz val="12"/>
            <color rgb="FF000000"/>
            <rFont val="Tahoma"/>
            <family val="2"/>
          </rPr>
          <t>Representación cuantitativa en número o porcentaje que debe ser verificable objetivamente y mediante el cual se determina el cumplimiento de los compromisos gerenciales.</t>
        </r>
      </text>
    </comment>
    <comment ref="F6" authorId="0" shapeId="0" xr:uid="{00000000-0006-0000-0A00-000005000000}">
      <text>
        <r>
          <rPr>
            <sz val="12"/>
            <color rgb="FF000000"/>
            <rFont val="Tahoma"/>
            <family val="2"/>
          </rPr>
          <t>Lapso de ejecución del compromiso concertado en el cual deberán adelantarse las acciones necesarias para su cumplimiento.</t>
        </r>
      </text>
    </comment>
    <comment ref="G6" authorId="1" shapeId="0" xr:uid="{00000000-0006-0000-0A00-000006000000}">
      <text>
        <r>
          <rPr>
            <sz val="12"/>
            <color rgb="FF000000"/>
            <rFont val="Tahoma"/>
            <family val="2"/>
          </rPr>
          <t>Principales acciones definidas por el gerente público que harán posible el logro de los compromisos gerenciales y que generan las evidencias que permitan el seguimiento a la gestión. Estas no deberán ser menos de tres (3) ni más de cinco (5) por cada compromiso gerencial.</t>
        </r>
      </text>
    </comment>
    <comment ref="H6" authorId="1" shapeId="0" xr:uid="{00000000-0006-0000-0A00-000007000000}">
      <text>
        <r>
          <rPr>
            <sz val="12"/>
            <color rgb="FF000000"/>
            <rFont val="Tahoma"/>
            <family val="2"/>
          </rPr>
          <t>Porcentaje de cada compromiso concertado con el superior jerárquico, en función de las metas de la entidad. La asignación del peso porcentual por cada compromiso no podrá ser mayor de cuarenta por ciento (40%) ni menor a diez por ciento (10%)</t>
        </r>
      </text>
    </comment>
    <comment ref="O6" authorId="2" shapeId="0" xr:uid="{00000000-0006-0000-0A00-000008000000}">
      <text>
        <r>
          <rPr>
            <sz val="12"/>
            <color rgb="FF000000"/>
            <rFont val="Tahoma"/>
            <family val="2"/>
          </rPr>
          <t>Resultado final alcanzado, que se obtiene de la sumatoria entre el cumplimiento del primer y segundo semestre de acuerdo con lo concertado.</t>
        </r>
      </text>
    </comment>
    <comment ref="P6" authorId="0" shapeId="0" xr:uid="{00000000-0006-0000-0A00-000009000000}">
      <text>
        <r>
          <rPr>
            <sz val="12"/>
            <color indexed="81"/>
            <rFont val="Tahoma"/>
            <family val="2"/>
          </rPr>
          <t>Porcentaje de cumplimiento de los compromisos gerenciales del año de acuerdo con el peso ponderado que se asignó al compromiso institucional.</t>
        </r>
      </text>
    </comment>
    <comment ref="Q6" authorId="0" shapeId="0" xr:uid="{00000000-0006-0000-0A00-00000A000000}">
      <text>
        <r>
          <rPr>
            <sz val="12"/>
            <color indexed="81"/>
            <rFont val="Tahoma"/>
            <family val="2"/>
          </rPr>
          <t xml:space="preserve">Soportes que acompañan la ejecución de los compromisos gerenciales y que pueden encontrarse de forma física y/o virtual. </t>
        </r>
      </text>
    </comment>
    <comment ref="J7" authorId="3" shapeId="0" xr:uid="{00000000-0006-0000-0A00-00000B000000}">
      <text>
        <r>
          <rPr>
            <sz val="12"/>
            <color rgb="FF000000"/>
            <rFont val="Tahoma"/>
            <family val="2"/>
          </rPr>
          <t>Porcentaje programado de cumplimiento de cada compromiso gerencial para este periodo.</t>
        </r>
      </text>
    </comment>
    <comment ref="K7" authorId="1" shapeId="0" xr:uid="{00000000-0006-0000-0A00-00000C000000}">
      <text>
        <r>
          <rPr>
            <sz val="12"/>
            <color rgb="FF000000"/>
            <rFont val="Tahoma"/>
            <family val="2"/>
          </rPr>
          <t>Se verifica el avance de los compromisos e indicadores definidos en la etapa de concertación y se registra el resultado del indicador asociado al compromiso con corte al primer semestre del año</t>
        </r>
      </text>
    </comment>
    <comment ref="L7" authorId="1" shapeId="0" xr:uid="{00000000-0006-0000-0A00-00000D000000}">
      <text>
        <r>
          <rPr>
            <sz val="12"/>
            <color indexed="81"/>
            <rFont val="Tahoma"/>
            <family val="2"/>
          </rPr>
          <t>Se registran los aspectos de mejora para el cumplimiento de los compromisos concertados que se encuentren retrasados conforme a lo programado</t>
        </r>
      </text>
    </comment>
    <comment ref="M7" authorId="3" shapeId="0" xr:uid="{00000000-0006-0000-0A00-00000E000000}">
      <text>
        <r>
          <rPr>
            <sz val="12"/>
            <color rgb="FF000000"/>
            <rFont val="Tahoma"/>
            <family val="2"/>
          </rPr>
          <t>Porcentaje programado de cumplimiento de cada compromiso gerencial durante este periodo.</t>
        </r>
      </text>
    </comment>
    <comment ref="N7" authorId="1" shapeId="0" xr:uid="{00000000-0006-0000-0A00-00000F000000}">
      <text>
        <r>
          <rPr>
            <sz val="12"/>
            <color rgb="FF000000"/>
            <rFont val="Tahoma"/>
            <family val="2"/>
          </rPr>
          <t>Se verifica el avance de los compromisos e indicadores definidos en la etapa de concertación y se registra el resultado del indicador asociado al compromiso con corte al segundo semestre del año (no acumulado)</t>
        </r>
      </text>
    </comment>
    <comment ref="Q7" authorId="0" shapeId="0" xr:uid="{00000000-0006-0000-0A00-000010000000}">
      <text>
        <r>
          <rPr>
            <sz val="12"/>
            <color indexed="81"/>
            <rFont val="Tahoma"/>
            <family val="2"/>
          </rPr>
          <t>Breve descripción del producto o actividad indicada como evidencia.</t>
        </r>
      </text>
    </comment>
    <comment ref="R7" authorId="0" shapeId="0" xr:uid="{00000000-0006-0000-0A00-000011000000}">
      <text>
        <r>
          <rPr>
            <sz val="12"/>
            <color indexed="81"/>
            <rFont val="Tahoma"/>
            <family val="2"/>
          </rPr>
          <t>Ubicación de la misma ya sea en medios físicos o electrónicos.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ana karina marin quiros marin quiros</author>
    <author>Ligia del Pilar Agudelo</author>
  </authors>
  <commentList>
    <comment ref="B2" authorId="0" shapeId="0" xr:uid="{00000000-0006-0000-0B00-000001000000}">
      <text>
        <r>
          <rPr>
            <b/>
            <sz val="9"/>
            <color indexed="81"/>
            <rFont val="Tahoma"/>
            <family val="2"/>
          </rPr>
          <t>Se deben elegir 5 competencias para ser evaluadas</t>
        </r>
        <r>
          <rPr>
            <sz val="9"/>
            <color indexed="81"/>
            <rFont val="Tahoma"/>
            <family val="2"/>
          </rPr>
          <t xml:space="preserve">
</t>
        </r>
      </text>
    </comment>
    <comment ref="I62" authorId="1" shapeId="0" xr:uid="{00000000-0006-0000-0B00-000002000000}">
      <text>
        <r>
          <rPr>
            <sz val="9"/>
            <color indexed="81"/>
            <rFont val="Tahoma"/>
            <family val="2"/>
          </rPr>
          <t xml:space="preserve">Sumatoria simple de la evaluación (previa conversión según pesos asignados por evaluador) dividido por el numero de competencias evaluadas
</t>
        </r>
      </text>
    </comment>
    <comment ref="J62" authorId="1" shapeId="0" xr:uid="{00000000-0006-0000-0B00-000003000000}">
      <text>
        <r>
          <rPr>
            <b/>
            <sz val="9"/>
            <color indexed="81"/>
            <rFont val="Tahoma"/>
            <family val="2"/>
          </rPr>
          <t>Resultado porcentual de las competencias que pesan el 20% de la evaluación individual</t>
        </r>
      </text>
    </comment>
  </commentList>
</comments>
</file>

<file path=xl/sharedStrings.xml><?xml version="1.0" encoding="utf-8"?>
<sst xmlns="http://schemas.openxmlformats.org/spreadsheetml/2006/main" count="653" uniqueCount="316">
  <si>
    <r>
      <t>CONCERTACION</t>
    </r>
    <r>
      <rPr>
        <b/>
        <sz val="11"/>
        <rFont val="Times New Roman"/>
        <family val="1"/>
      </rPr>
      <t xml:space="preserve"> COMPROMISOS ESTRATEGICOS Y/O INSTITUCIONALES </t>
    </r>
  </si>
  <si>
    <t>1. Identificacion</t>
  </si>
  <si>
    <t>1.1. Nombre de la Entidad:</t>
  </si>
  <si>
    <t xml:space="preserve">Departamento Administrativo de la Funcion Publica </t>
  </si>
  <si>
    <t xml:space="preserve">1.2. Dependencia </t>
  </si>
  <si>
    <t xml:space="preserve">Direccion de Empleo Publico </t>
  </si>
  <si>
    <t>1.3. Nombre Gerente Publico</t>
  </si>
  <si>
    <t>Alex Rios</t>
  </si>
  <si>
    <t xml:space="preserve">1.4. Nombre Superior Jerarquio </t>
  </si>
  <si>
    <t>Daniel Gomez</t>
  </si>
  <si>
    <t xml:space="preserve">1.5. Fecha Sucripcion Acuerdo de Gestion </t>
  </si>
  <si>
    <t xml:space="preserve">1.6.Vigencia del Acuerdo de Gestion </t>
  </si>
  <si>
    <t>desde: 17/01/2014</t>
  </si>
  <si>
    <t>hasta: 31/12/2014</t>
  </si>
  <si>
    <t xml:space="preserve">2. Concertacion </t>
  </si>
  <si>
    <t xml:space="preserve">Componentes </t>
  </si>
  <si>
    <t xml:space="preserve">2.7. Observaciones </t>
  </si>
  <si>
    <t xml:space="preserve">N° </t>
  </si>
  <si>
    <t xml:space="preserve">2.1. Peso </t>
  </si>
  <si>
    <t xml:space="preserve">2.2. Compromisos Estrategicos y/o Institucionales </t>
  </si>
  <si>
    <t>2.3. Actividades</t>
  </si>
  <si>
    <t xml:space="preserve">2.4. Meta </t>
  </si>
  <si>
    <t>2.5. Indicador</t>
  </si>
  <si>
    <t xml:space="preserve">2.6. Fecha inicio-fin </t>
  </si>
  <si>
    <t>Gerente Publico</t>
  </si>
  <si>
    <t xml:space="preserve">Superior Jerarquico </t>
  </si>
  <si>
    <t xml:space="preserve">1. </t>
  </si>
  <si>
    <t xml:space="preserve">Elaboracion de los componentes a incluir en el PND 2015-2018 en materia de Empleo Publico </t>
  </si>
  <si>
    <t>1. Evaluar los proyectos y metas establecidos en el PND 2010-2014</t>
  </si>
  <si>
    <t>N° de actividades realizadas en el periodo establecido/N° de actividades programadas en el periodo establecido</t>
  </si>
  <si>
    <t>01/03/2014 - 03/06/2014</t>
  </si>
  <si>
    <t>2. Realizar reuniones con los lideres de proyecto para definir metodologia y seguimiento a las propuestas</t>
  </si>
  <si>
    <t xml:space="preserve">3. Definir y evaluar las propuestas presentadas </t>
  </si>
  <si>
    <t xml:space="preserve">4. Elaborar el documento propuesta para presentar  la Direccion General </t>
  </si>
  <si>
    <t>2.</t>
  </si>
  <si>
    <t xml:space="preserve">Seguimiento al cumplimiento de las metas establecidas para la implementacion del SIGEP a nivel nacional y territorial  </t>
  </si>
  <si>
    <t xml:space="preserve">Definir las metas de capacitacion, asesoria y seguimiento para la vigencia 2014,  nivel ncional y territorial </t>
  </si>
  <si>
    <t xml:space="preserve">Porcentaje de cumplimiento de cronograma de actividades, proyecto SIGEP </t>
  </si>
  <si>
    <t>02/02/2014-02/03/2014</t>
  </si>
  <si>
    <t>realizar reuniones con los coordinadores asignados para el seguimiento al cronograma de actividades</t>
  </si>
  <si>
    <t>02/03/2014-28/11/2014</t>
  </si>
  <si>
    <t xml:space="preserve">seguimiento al indicador de crecimiento de hojas de vida y vinculacion de subsistema de recursos humanos </t>
  </si>
  <si>
    <t>02/03/2014- 28/11/2014</t>
  </si>
  <si>
    <t>3.</t>
  </si>
  <si>
    <t xml:space="preserve">Definicion del modelo estrategico de planeacion del recurso humano </t>
  </si>
  <si>
    <t>Seguimiento al diagnostico de aplicabilidad del modelo estrategico de planeacion del recurso humano</t>
  </si>
  <si>
    <t xml:space="preserve">reuniones periodicas con el equipo de trabajo para definir metodologia de revision </t>
  </si>
  <si>
    <t xml:space="preserve">acompañamiento y seguimiento a la prueba piloto de implementacion </t>
  </si>
  <si>
    <t xml:space="preserve">Total </t>
  </si>
  <si>
    <t xml:space="preserve">Firma del Superior Jerarquico </t>
  </si>
  <si>
    <t xml:space="preserve">Firma del Gerente Publico </t>
  </si>
  <si>
    <t>Instructivo de diligenciamiento</t>
  </si>
  <si>
    <t>ANEXO 1</t>
  </si>
  <si>
    <t xml:space="preserve"> Objetivos institucionales</t>
  </si>
  <si>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t>
  </si>
  <si>
    <t>Compromisos Gerenciales</t>
  </si>
  <si>
    <t>Comprenden los resultados a ser medidos, cuantificados y verificados que adelantará el gerente público para el cumplimiento efectivo de los objetivos de la entidad. Se sugiere que los compromisos acordados en el ejercicio de la concertación deban ser mínimo 3 y máximo 5 por cada Gerente público.</t>
  </si>
  <si>
    <t>Indicador</t>
  </si>
  <si>
    <t>Es la representación cuantitativa en número o porcentaje que debe ser verificable objetivamente y mediante el cual se determina el cumplimiento de los compromisos gerenciales.</t>
  </si>
  <si>
    <t>Fecha inicio – fin</t>
  </si>
  <si>
    <t>Corresponde al lapso de ejecución del compromiso concertado en el cual deberán adelantarse las acciones necesarias para el cumplimiento del mismo.</t>
  </si>
  <si>
    <t>Actividades</t>
  </si>
  <si>
    <t>Corresponden a las principales acciones definidas por el gerente público que harán posible el logro de los compromisos gerenciales generando así las evidencias que permitan el seguimiento a la gestión. Estas no deberán ser menos de 3 ni más de 5 por cada compromiso gerencial.</t>
  </si>
  <si>
    <r>
      <t>Peso</t>
    </r>
    <r>
      <rPr>
        <sz val="12"/>
        <color rgb="FF000000"/>
        <rFont val="Arial"/>
        <family val="2"/>
      </rPr>
      <t xml:space="preserve"> </t>
    </r>
    <r>
      <rPr>
        <b/>
        <sz val="12"/>
        <color rgb="FF000000"/>
        <rFont val="Arial"/>
        <family val="2"/>
      </rPr>
      <t>ponderado</t>
    </r>
  </si>
  <si>
    <t xml:space="preserve">Corresponde al porcentaje de cada compromiso concertado con el superior jerárquico, en función de las metas de la entidad. La asignación del peso porcentual por cada compromiso no podrá ser mayor de 40% ni menor a 10%, obteniendo en la sumatoria del porcentaje de todos los compromisos un máximo de 105%. Los factores del 5% adicional al 100% serán acordados entre el gerente público y su superior jerárquico (por ejemplo, el cumplimiento de las metas concertadas en menor tiempo al programado, el logro de un mayor número de actividades de las pactadas, es decir, el 5% de factor adicional se otorga por el cumplimiento de más de lo esperado). En cualquier caso, un gerente público debe concertar como mínimo el cumplimiento del 100% de sus compromisos gerenciales.
Para la definición de los porcentajes se debe tener en cuenta la importancia estratégica de cada meta y compromiso concertado, otorgando así mayor ponderación a los compromisos que atiendan metas y/o resultados de mayor impacto para el cumplimiento de las metas institucionales.
</t>
  </si>
  <si>
    <t>Porcentaje de cumplimiento programado al primer semestre</t>
  </si>
  <si>
    <t>Se registra el porcentaje programado de cumplimiento de cada compromiso gerencial para este periodo.</t>
  </si>
  <si>
    <t>Porcentaje de cumplimiento de indicador primer semestre</t>
  </si>
  <si>
    <t>Se verifica el avance de los compromisos e indicadores definidos en la etapa de concertación y se registra el resultado del indicador asociado al compromiso con corte al primer semestre del año.</t>
  </si>
  <si>
    <t>Observaciones del avance y Oportunidades de mejora</t>
  </si>
  <si>
    <t>Se registran los aspectos de mejora para el cumplimiento de los compromisos concertados que se encuentren retrasados conforme a lo programado.</t>
  </si>
  <si>
    <t>Porcentaje de cumplimiento programado al segundo semestre:</t>
  </si>
  <si>
    <t>Se registra el porcentaje programado de cumplimiento de cada compromiso gerencial durante este periodo.</t>
  </si>
  <si>
    <t>Porcentaje de cumplimiento de indicador segundo semestre</t>
  </si>
  <si>
    <t>se verifica el avance de los compromisos e indicadores definidos en la etapa de concertación y se registra el resultado del indicador asociado al compromiso con corte al segundo semestre del año (no acumulado). Este deberá expresarse en términos porcentuales reflejando lo ejecutado frente a lo programado durante este periodo</t>
  </si>
  <si>
    <t>Porcentaje de cumplimiento del año</t>
  </si>
  <si>
    <t>Se refiere al resultado final alcanzado, que se obtiene de la sumatoria entre el cumplimiento del primer y segundo semestre de acuerdo con lo concertado.</t>
  </si>
  <si>
    <t>Resultado</t>
  </si>
  <si>
    <t xml:space="preserve">Será el porcentaje de cumplimiento de los compromisos gerenciales del año de acuerdo con el peso ponderado que se asignó al compromiso institucional. </t>
  </si>
  <si>
    <t>Evidencias</t>
  </si>
  <si>
    <t>Comprende los soportes que acompañan la ejecución de los compromisos gerenciales y que pueden encontrarse de forma física y/o virtual. Para ello se deberá consignar una breve descripción del producto o actividad indicada como evidencia, así como la ubicación de la misma ya sea en medios físicos o electrónicos.</t>
  </si>
  <si>
    <t>ANEXO 2</t>
  </si>
  <si>
    <r>
      <t xml:space="preserve">Para llevar a cabo el ejercicio de valoración de las competencias se dispone del Anexo 2: </t>
    </r>
    <r>
      <rPr>
        <i/>
        <sz val="12"/>
        <color rgb="FF000000"/>
        <rFont val="Arial"/>
        <family val="2"/>
      </rPr>
      <t>Evaluación de competencias</t>
    </r>
    <r>
      <rPr>
        <sz val="12"/>
        <color rgb="FF000000"/>
        <rFont val="Arial"/>
        <family val="2"/>
      </rPr>
      <t>, se incluyen los campos cuyo alcance es el siguiente:
Las competencias se valorarán en una escala de 1 a 5 que mide el desarrollo de las conductas esperadas, de acuerdo a los siguientes criterios de valoración:</t>
    </r>
  </si>
  <si>
    <t>Criterio de valoración</t>
  </si>
  <si>
    <t>Puntaje</t>
  </si>
  <si>
    <t xml:space="preserve">Es consistente en su comportamiento, da ejemplo e influye en otros,  es un referente en su organización  y trasciende su entorno de gestión. </t>
  </si>
  <si>
    <t>Es consistente en su comportamiento y se destaca entre sus pares y en los entonos donde se desenvuelve.  Puede afianzar.</t>
  </si>
  <si>
    <t>Su comportamiento se evidencia de manera regular en los entornos en los que se desenvuelve. Puede mejorar.</t>
  </si>
  <si>
    <t xml:space="preserve">No es consistente en su comportamiento, requiere de acompañamiento. Puede mejorar.   </t>
  </si>
  <si>
    <t>Su comportamiento no se manifiesta, requiere de retroalimentación directa y acompañamiento. Puede mejorar.</t>
  </si>
  <si>
    <t>Esta valoración contempla la percepción que el superior jerárquico, el par y los subalternos tienen sobre las competencias comunes y directivas del Gerente Público.</t>
  </si>
  <si>
    <t>Competencias y conductas asociadas</t>
  </si>
  <si>
    <t>Son las establecidas en el Decreto 815 de 2018 que modifica el artículo 2.2.4.7 del Decreto 1083 de 2015.</t>
  </si>
  <si>
    <t>Evaluación anterior</t>
  </si>
  <si>
    <t>Se registra la información de la última evaluación disponible, resultado de la evaluación de competencias de la evaluación anterior. En caso de no contar con información se deja en blanco la casilla en mención.</t>
  </si>
  <si>
    <t>Evaluación actual</t>
  </si>
  <si>
    <t xml:space="preserve">Este resultado se obtiene de la valoración de cada una de las conductas asociadas a todas las competencias en una escala de 1 a 5, obteniendo por cada competencia un promedio simple. Este valor debe multiplicarse por el porcentaje previamente asignado a cada evaluador (superior jerárquico, 60%; par, 20%; subordinados, 20%, a quienes se le dará la opción de dar o no a conocer su identidad.) </t>
  </si>
  <si>
    <t>Comentarios para la retroalimentación</t>
  </si>
  <si>
    <t>El superior jerárquico visualiza la totalidad de la valoración integral de competencias e identifica  y registra las fortalezas y oportunidades de desarrollo del gerente público que acompañan su gestión.</t>
  </si>
  <si>
    <t>Evaluación final</t>
  </si>
  <si>
    <t>Es el resultado final de la valoración realizada por su superior jerárquico, el par y sus subalternos de las competencias comunes y directivas.</t>
  </si>
  <si>
    <t>SEGUIMIENTO COMPROMISOS ESTRATEGICOS Y/O INSTITUCIONALES</t>
  </si>
  <si>
    <t xml:space="preserve">1.5 Fecha Sucripcion Acuerdo de Gestion </t>
  </si>
  <si>
    <t xml:space="preserve">1.6. Vigencia del Acuerdo de Gestion </t>
  </si>
  <si>
    <t>desde: 17/03/2014</t>
  </si>
  <si>
    <r>
      <t>1.7. Periodo</t>
    </r>
    <r>
      <rPr>
        <b/>
        <sz val="11"/>
        <color rgb="FFFF0000"/>
        <rFont val="Times New Roman"/>
        <family val="1"/>
      </rPr>
      <t xml:space="preserve"> </t>
    </r>
    <r>
      <rPr>
        <b/>
        <sz val="11"/>
        <rFont val="Times New Roman"/>
        <family val="1"/>
      </rPr>
      <t xml:space="preserve">de seguimiento </t>
    </r>
  </si>
  <si>
    <t>hasta: 17/06/2014</t>
  </si>
  <si>
    <t>3. Evaluacion</t>
  </si>
  <si>
    <t xml:space="preserve">2.4 Meta </t>
  </si>
  <si>
    <t xml:space="preserve">3.1. Resultado </t>
  </si>
  <si>
    <t xml:space="preserve">3.2. Acumulado </t>
  </si>
  <si>
    <t>3.3. Resultado peso POA</t>
  </si>
  <si>
    <t>3.4. Analisis</t>
  </si>
  <si>
    <t>3.5. Evidencias</t>
  </si>
  <si>
    <t>I trimestre</t>
  </si>
  <si>
    <t>II trimestre</t>
  </si>
  <si>
    <t>III trimestre</t>
  </si>
  <si>
    <t xml:space="preserve">IV trimestre </t>
  </si>
  <si>
    <t xml:space="preserve">% Avance </t>
  </si>
  <si>
    <t xml:space="preserve">Descripcion </t>
  </si>
  <si>
    <t xml:space="preserve">Ubicación </t>
  </si>
  <si>
    <t xml:space="preserve">en los primeros tres meses de gestion se cumplieron todas las actividades propuestas, teniendo como producto final el documento de los programas y proyectos aprobado por la Direccion General para incluir en el PND 2015-2018  </t>
  </si>
  <si>
    <t xml:space="preserve">Listas de asistencia de reuniones y mesas de trabajo para definir programas y proyectos. Doumento de propuestas y aprobacion por la Direccion General   </t>
  </si>
  <si>
    <t>las evidencias se encuentran en la ruta dep_documentos_DEP2014_PND 2015-2018</t>
  </si>
  <si>
    <t xml:space="preserve">El compromiso estrategico se cumple al 100% en los primeros tres meses ya que es una actividad planeada para este periodo, por lo tanto no se tienen resultados de II a IV trimestre </t>
  </si>
  <si>
    <t xml:space="preserve">Definir las metas de capacitacion, asesoria y seguimiento para la vigencia 2014,  nivel nacional y territorial </t>
  </si>
  <si>
    <t>02/02/2014-28/11/2014</t>
  </si>
  <si>
    <t xml:space="preserve">4. Control de Cambios </t>
  </si>
  <si>
    <t>4.1. Componente</t>
  </si>
  <si>
    <t>4.2. Ajuste/Cambio</t>
  </si>
  <si>
    <t xml:space="preserve">4.3. Control de Cambios </t>
  </si>
  <si>
    <t xml:space="preserve">4.4. Fecha de Cambio </t>
  </si>
  <si>
    <t xml:space="preserve">4.5. Evidencia </t>
  </si>
  <si>
    <t xml:space="preserve">4.6. Firma del Superior Jerarquico </t>
  </si>
  <si>
    <t xml:space="preserve">4.7. Firma del Gerente Publico </t>
  </si>
  <si>
    <t xml:space="preserve">Peso </t>
  </si>
  <si>
    <t>el peso actual del proyeto SIGEP es de 30%, sin embargo se aumenta al 40%</t>
  </si>
  <si>
    <t xml:space="preserve">De acuerdo al peso establecido, es necesario aumentar el peso de el compromiso estrategico y/o institucional al proyecto SIGEP y disminuyendo el peso a la definicion del modelo estrategico de planeacion de recurso humano, debido a que el alcance del proyecto SIGEP tiene una cobertura mas amplia   </t>
  </si>
  <si>
    <t>la evidencia que soporta el cambio es el plan de proyecto de SIGEP, donde se especifica el alcance del mismo y se encuentra en la ruta xxx</t>
  </si>
  <si>
    <t>Compromiso Estrategico y/o Institucional</t>
  </si>
  <si>
    <t xml:space="preserve">Indicador </t>
  </si>
  <si>
    <t xml:space="preserve">Fecha de Inicio - fin </t>
  </si>
  <si>
    <t>desde: 17/06/2014</t>
  </si>
  <si>
    <t>hasta: 17/09/2014</t>
  </si>
  <si>
    <t>desde: 17/09/2014</t>
  </si>
  <si>
    <t>Compromisos administrativos</t>
  </si>
  <si>
    <t>Aportes adicionales</t>
  </si>
  <si>
    <t xml:space="preserve">Puntaje de aporte </t>
  </si>
  <si>
    <t>Acción de mejora</t>
  </si>
  <si>
    <t>MECI y Sistema de Gestión de Calidad</t>
  </si>
  <si>
    <t>Política de Salud y Seguridad en el Trabajo</t>
  </si>
  <si>
    <t>Plan Institucional de Capacitación.</t>
  </si>
  <si>
    <t xml:space="preserve">Sistema de Estimulos para servidores públicos </t>
  </si>
  <si>
    <t>Facilitar la Participación Ciudadana en la gestión</t>
  </si>
  <si>
    <t>Promover espacios de Rendición de Cuentas de su gestión a la ciudadanía</t>
  </si>
  <si>
    <t xml:space="preserve">Desarrollo y uso de tecnologías de la información </t>
  </si>
  <si>
    <t>Actualización permanente del Sistema de Información para la Gestión del Empleo Público-SIGEP</t>
  </si>
  <si>
    <t>Apropiación de los valores de la entidad</t>
  </si>
  <si>
    <t>El superior gerarquico evalúa una vez al final de cada vigencia.</t>
  </si>
  <si>
    <t xml:space="preserve">1. Identificacion </t>
  </si>
  <si>
    <t>1.2. Nombre Gerente Publico</t>
  </si>
  <si>
    <t xml:space="preserve">1.3. Nombre Superior Jerarquio </t>
  </si>
  <si>
    <t xml:space="preserve">1.3. Fecha Sucripcion Acuerdo de Gestion </t>
  </si>
  <si>
    <t xml:space="preserve">1.4.Vigencia del Acuerdo de Gestion </t>
  </si>
  <si>
    <t>Asigne el puntaje de importancia que se le da a cada compromiso respecto a los demás, teniendo en cuenta la planeación estratégica de la Entidad, si el compromiso es de mayor importancia, entonces su peso será mayor, siendo la totalidad de los mismos 100%.</t>
  </si>
  <si>
    <t xml:space="preserve">Se entienden por compromisos institucionales los adquiridos para llevar a cabo el cumplimiento de los objetivos y metas estratégicas. Todo ello se concreta en el “Plan Operativo de Acción” (POA) de cada entidad pública. </t>
  </si>
  <si>
    <t>son las acciones que se realizan para ejecutar el compromiso estratégico/institucional. Estas actividades coinciden con las establecidas en la planeación institucional.</t>
  </si>
  <si>
    <t>escriba el numero asignado para la meta a la que corresponde el compromiso en el “Plan Operativo de Acción” (POA).</t>
  </si>
  <si>
    <t>Son el mecanismo para valorar el cumplimiento de las metas establecidas y el progreso de los compromisos institucionales. Se recomienda que la definición de los indicadores se realice con el apoyo de la oficina de planeación.</t>
  </si>
  <si>
    <t>Se debe establecer el periodo en el que se ejecutará el compromiso institucional.</t>
  </si>
  <si>
    <t>2.7 Obervaciones /Gerente Publico</t>
  </si>
  <si>
    <t>2.7 Obervaciones /Superior Jerarquio</t>
  </si>
  <si>
    <t xml:space="preserve">3. Evaluacion </t>
  </si>
  <si>
    <t xml:space="preserve">3.2. Acumulado/ % Avance </t>
  </si>
  <si>
    <t xml:space="preserve">3.5. Evidencias/Descripcion </t>
  </si>
  <si>
    <t xml:space="preserve">3.5. Evidencias/Ubicación </t>
  </si>
  <si>
    <t>ANEXO 1: CONCERTACIÓN, SEGUIMIENTO,  RETROALIMENTACIÓN  Y EVALUACIÓN DE COMPROMISOS GERENCIALES</t>
  </si>
  <si>
    <t xml:space="preserve"> Concertación</t>
  </si>
  <si>
    <t>Evaluación</t>
  </si>
  <si>
    <t>Objetivos institucionales</t>
  </si>
  <si>
    <t>Compromisos gerenciales</t>
  </si>
  <si>
    <t xml:space="preserve"> Indicador</t>
  </si>
  <si>
    <t xml:space="preserve">Fecha inicio-fin dd/mm/aa </t>
  </si>
  <si>
    <t>Peso ponderado</t>
  </si>
  <si>
    <t xml:space="preserve">Avance </t>
  </si>
  <si>
    <t xml:space="preserve">% Cumplimiento año </t>
  </si>
  <si>
    <t xml:space="preserve">Resultado </t>
  </si>
  <si>
    <t>Concertado</t>
  </si>
  <si>
    <t>Logro Semestre
I</t>
  </si>
  <si>
    <t>% cumplimiento programado a 1er semestre</t>
  </si>
  <si>
    <t>% cumplimiento de Indicador 1er Semestre</t>
  </si>
  <si>
    <t>Observaciones del avance y oportunidad de mejora</t>
  </si>
  <si>
    <t>Logro Semestre
II</t>
  </si>
  <si>
    <t>% cumplimiento programado a 2° semestre</t>
  </si>
  <si>
    <t>% Cumplimiento de indicador 2° Semestre</t>
  </si>
  <si>
    <t xml:space="preserve">Descripción </t>
  </si>
  <si>
    <t>Contribuir a la mejora continua del estatus sanitario del país mediante el fortalecimiento de la inspección, vigilancia  y control sanitario con enfoque de riesgo garantizando la protección de la salud de los colombianos y el reconocimiento nacional e internacional</t>
  </si>
  <si>
    <t>Desarrollar gestiones que conduzcan a la apertura de mercados con el fin de apoyar la competitividad de la industria.</t>
  </si>
  <si>
    <t>01/01/2022 al 31/12/2022</t>
  </si>
  <si>
    <t>Gestionar el acceso a mercados internacionales para la exportación de alimentos</t>
  </si>
  <si>
    <t>Carpeta compartida de la Oficina de Asuntos Internacionales
Las evidencias se obtienen de las actividades POA y gestión interna. 
https://invimagovco.sharepoint.com/:f:/r/sites/o365_ArchivoDigitalOAI/Shared%20Documents/REPORTE%20POA/2022?csf=1&amp;web=1&amp;e=tICE9s</t>
  </si>
  <si>
    <t>Participar en mesas de trabajo interinstitucionales de priorización de mercados</t>
  </si>
  <si>
    <t xml:space="preserve">Coordinar la participación en Gabinetes Binacionales y Comités MSF </t>
  </si>
  <si>
    <t>Contribuir a la mejora continua del estatus sanitario del país mediante el fortalecimiento de la inspección, vigilancia  y control sanitario con enfoque de riesgo garantizando la protección de la salud de los colombianos y el reconocimiento nacional e internacional.</t>
  </si>
  <si>
    <t>Participación del  Invima en escenarios de carácter internacional que impacten en el reconocimiento del instituto.</t>
  </si>
  <si>
    <t xml:space="preserve">Liderar y hacer seguimiento a los compromisos respecto a la participación del Invima en la negociaciones de acuerdos comerciales y sanitarios, CAN - AP.
</t>
  </si>
  <si>
    <t xml:space="preserve">Carpeta compartida de la Oficina de Asuntos Internacionales
Las evidencias se obtienen de las actividades POA y gestión interna. </t>
  </si>
  <si>
    <t>Realizar la  referenciación sobre regulaciones, procesos,  procedimientos, estructura, organización entre otros, de terceros paises y sus autoridades en los asuntos competencia del Invima.</t>
  </si>
  <si>
    <t>Gestionar y coordinar la participación del  Invima en escenarios de carácter internacional que impacten en el reconocimiento del Instituto.</t>
  </si>
  <si>
    <t xml:space="preserve"> Implementar la articulación y el manejo de la cooperación internacional para apoyar el posicionamiento del Invima a nivel internacional y el fortalecimiento técnico de las áreas.</t>
  </si>
  <si>
    <t>Herramienta Global- Informe que contenga el análisis del fortalecimiento basados en las acciones de cooperación frente al cumplimiento de las funciones reguladoras y los requisitos identificados de la GBT</t>
  </si>
  <si>
    <t>Carpeta compartida de la Oficina de Asuntos Internacionales
Las evidencias se obtienen del: Proyecto Fortalecimiento Institucional para dar cumplimiento a los compromisos de valor agregado 2022 de la Oficina de Asuntos Internacionales
https://invimagovco.sharepoint.com/:f:/r/sites/o365_ArchivoDigitalOAI/Shared%20Documents/COOPERACION/PROYECTO%20COOPERACI%C3%93N/2022/ENTREGABLES/1.%20ACTIVIDAD%20INTERNET?csf=1&amp;web=1&amp;e=tsayZq</t>
  </si>
  <si>
    <t>Transformación digital y Certificación Electrónica- Documento que contenga las acciones de cooperación generadas y el robustecimiento generado.</t>
  </si>
  <si>
    <t>Documento que contengan los avances y estado actual a noviembre de 2022 de la Actividad de Internet del Mecanismo de Estados Miembros de la OMS.</t>
  </si>
  <si>
    <t xml:space="preserve">Concertacion para el desempeño sobresaliente (5% adicional. Describir los compromisos gerenciales adicionales) </t>
  </si>
  <si>
    <t>Gestionar la cooperación con autoridades homólogas  que impacten en el fortalecimiento y reconocimiento del Instituto</t>
  </si>
  <si>
    <t>Gestionar las acciones de coperacion de relacionamiento internacional mediante la participación en Intercambios Técnicos y Cientificos -ITCS</t>
  </si>
  <si>
    <t>Carpeta compartida de la Oficina de Asuntos Internacionales
Las evidencias se obtienen de la gestión propia de la oficina.</t>
  </si>
  <si>
    <t>Gestionar la oferta de cooperación con autoridades homólogas y organismos internacionales manera articulada con las direcciones misionales, la Dirección General y Talento Humano.</t>
  </si>
  <si>
    <t xml:space="preserve">Participación de los representantes del Invima, cuando aplique, y articulación interna para proceder con la partiipación en intercambios tecnicos y cientificos </t>
  </si>
  <si>
    <t xml:space="preserve">FECHA </t>
  </si>
  <si>
    <t>Liliana Rocio Ariza Ariza</t>
  </si>
  <si>
    <t>VIGENCIA</t>
  </si>
  <si>
    <t xml:space="preserve">Firma del Superior Jerárquico </t>
  </si>
  <si>
    <t xml:space="preserve">Firma del Gerente Público </t>
  </si>
  <si>
    <t>ANEXO 2: VALORACION DE COMPETENCIAS</t>
  </si>
  <si>
    <t>Criterios de valoracion</t>
  </si>
  <si>
    <t>Es consistente en su comportamiento, da ejemplo e influye en otros,  es un referente en su organización  y trasciende su entorno de gestión.</t>
  </si>
  <si>
    <t>Es consistente en su comportamiento y se destaca entre sus pares y en los entornos donde se desenvuelve.  Puede afianzar.</t>
  </si>
  <si>
    <t xml:space="preserve">
Su comportamiento no se manifiesta, requiere de retroalimentación directa y acompañamiento. Puede mejorar.
</t>
  </si>
  <si>
    <t>Competencias comunes
y directivas</t>
  </si>
  <si>
    <t>Conductas asociadas</t>
  </si>
  <si>
    <t>valoracion de los servidores publicos  [1-5]</t>
  </si>
  <si>
    <t xml:space="preserve">Valoracion anterior </t>
  </si>
  <si>
    <t>Valoracion actual</t>
  </si>
  <si>
    <t xml:space="preserve">Comentarios para la retroalimentación </t>
  </si>
  <si>
    <t>Superior</t>
  </si>
  <si>
    <t>Par</t>
  </si>
  <si>
    <t>Subalterno</t>
  </si>
  <si>
    <t>Visión estratégica</t>
  </si>
  <si>
    <t>Articula objetivos, recursos y metas de forma tal
que los resultados generen valor</t>
  </si>
  <si>
    <t>Adopta alternativas si el contexto presenta
obstrucciones a la ejecución de la planeación anual,
involucrando al equipo, aliados y superiores para el
logro de los objetivos</t>
  </si>
  <si>
    <t>Vincula a los actores con incidencia potencial en
los resultados del área a su cargo, para articular
acciones o anticipar negociaciones necesarias</t>
  </si>
  <si>
    <t>Monitorea periódicamente los resultados
alcanzados e introduce cambios en la planeación
para alcanzarlos</t>
  </si>
  <si>
    <t>Presenta nuevas estrategias ante aliados y
superiores para contribuir al logro de los objetivos
institucionales</t>
  </si>
  <si>
    <t>Comunica de manera asertiva, clara y
contundente el objetivo o la meta, logrando la
motivación y compromiso de los equipos de trabajo</t>
  </si>
  <si>
    <t>Traduce la visión y logra que cada miembro del equipo se comprometa y aporte, en un entorno participativo y de toma de decisiones.</t>
  </si>
  <si>
    <t>Total Puntaje del valorador</t>
  </si>
  <si>
    <t>Liderazgo efectivo</t>
  </si>
  <si>
    <t>Forma equipos y les delega responsabilidades y tareas en función de las competencias, el potencial y los intereses de los miembros del equipo.</t>
  </si>
  <si>
    <t>Crea compromiso y moviliza a los miembros de su equipo a gestionar, aceptar retos, desafíos y directrices, superando intereses personales para alcanzar las metas.</t>
  </si>
  <si>
    <t>Brinda apoyo y motiva a su equipo en momentos de adversidad, a la vez que comparte las mejores prácticas y desempeños y celebra el éxito con su gente, incidiendo positivamente en la calidad de vida laboral.</t>
  </si>
  <si>
    <t>Propicia, favorece y acompaña las condiciones para generar y mantener un clima laboral positivo en un entorno de inclusión.</t>
  </si>
  <si>
    <t>Fomenta la comunicación clara y concreta en un entorno de respeto</t>
  </si>
  <si>
    <t>Total Puntaje Evaluador</t>
  </si>
  <si>
    <t>Planeación</t>
  </si>
  <si>
    <t>Prevé situaciones y escenarios futuros</t>
  </si>
  <si>
    <t>Establece los planes de acción necesarios para el desarrollo de los objetivos estratégicos, teniendo en cuenta actividades, responsables, plazos y recursos requeridos; promoviendo altos estándares de desempeño</t>
  </si>
  <si>
    <t>Hace seguimiento a la planeación institucional, con base en los indicadores y metas planeadas, verificando que se realicen los ajustes y retroalimentando el proceso.</t>
  </si>
  <si>
    <t>Orienta la planeación institucional con una visión estratégica, que tiene en cuenta las necesidades y expectativas de los usuarios y ciudadanos</t>
  </si>
  <si>
    <t>Optimiza el uso de los recursos.</t>
  </si>
  <si>
    <t>Concreta oportunidades que generan valor a corto, mediano y largo plazo.</t>
  </si>
  <si>
    <t>Toma de
decisiones</t>
  </si>
  <si>
    <t>Elige con oportunidad, entre las alternativas disponibles, los proyectos a realizar, estableciendo responsabilidades precisas con base en las prioridades de la entidad.</t>
  </si>
  <si>
    <t>Toma en cuenta la opinión técnica de los miembros de su equipo al analizar las alternativas existentes para tomar una decisión y desarrollarla.</t>
  </si>
  <si>
    <t>Decide en situaciones de alta complejidad e incertidumbre teniendo en consideración la consecución de logros y objetivos de la entidad.</t>
  </si>
  <si>
    <t>Efectúa los cambios que considera necesarios para solucionar los problemas detectados o atender situaciones particulares y se hace responsable de la decisión tomada.</t>
  </si>
  <si>
    <t>Detecta amenazas y oportunidades frente a posibles decisiones y elige de forma pertinente.</t>
  </si>
  <si>
    <t>Asume los riesgos de las decisiones tomadas</t>
  </si>
  <si>
    <t>Gestión del
desarrollo de las
personas</t>
  </si>
  <si>
    <t>Identifica las competencias de los miembros del equipo, las evalúa y las impulsa activamente para su desarrollo y aplicación a las tareas asignadas.</t>
  </si>
  <si>
    <t>Promueve la formación de equipos con interdependencias positivas y genera espacios de aprendizaje colaborativo, poniendo en común experiencias, hallazgos y problemas.</t>
  </si>
  <si>
    <t>Organiza los entornos de trabajo para fomentar la polivalencia profesional de los miembros del equipo, facilitando la rotación de puestos y de tareas.</t>
  </si>
  <si>
    <t>Asume una función orientadora para promover y afianzar las mejores prácticas y desempeños.</t>
  </si>
  <si>
    <t>Empodera a los miembros del equipo dándoles autonomía y poder de decisión, preservando la equidad interna y generando compromiso en su equipo de trabajo.</t>
  </si>
  <si>
    <t>Se capacita permanentemente y actualiza sus competencias y estrategias directivas</t>
  </si>
  <si>
    <t>Pensamiento
Sistémico</t>
  </si>
  <si>
    <t>Integra varias áreas de conocimiento para interpretar las interacciones del entorno.</t>
  </si>
  <si>
    <t>Comprende y gestiona las interrelaciones entre las causas y los efectos dentro de los diferentes procesos en los que participa.</t>
  </si>
  <si>
    <t>Identifica la dinámica de los sistemas en los que se ve inmerso y sus conexiones para afrontar los retos del entorno.</t>
  </si>
  <si>
    <t>Participa activamente en el equipo considerando su complejidad e interdependencia para impactar en los resultados esperados.</t>
  </si>
  <si>
    <t>Influye positivamente al equipo desde una perspectiva sistémica, generando una dinámica propia que integre diversos enfoques para interpretar el entorno</t>
  </si>
  <si>
    <t>Resolución de
conflictos</t>
  </si>
  <si>
    <t>Elige con oportunidad, entre muchas alternativas, los proyectos a realizar.</t>
  </si>
  <si>
    <t>Efectúa cambios complejos y comprometidos en sus actividades o en las funciones que tiene asignadas cuando detecta problemas o dificultades para su realización.</t>
  </si>
  <si>
    <t>Decide bajo presión.</t>
  </si>
  <si>
    <t>Decide en situaciones de alta complejidad e incertidumbre.</t>
  </si>
  <si>
    <t>TOTAL</t>
  </si>
  <si>
    <t xml:space="preserve">valoracion  final </t>
  </si>
  <si>
    <t>Firma Superior Jerárquico</t>
  </si>
  <si>
    <t>Anexo 3. Consolidado de evaluación del Acuerdo de Gestión</t>
  </si>
  <si>
    <t xml:space="preserve">Nombre del Gerente Público: </t>
  </si>
  <si>
    <t>Área en la que se desempeña:</t>
  </si>
  <si>
    <t>JEFE OFICINA ASUNTOS INTERNACIONALES</t>
  </si>
  <si>
    <t>Fecha:</t>
  </si>
  <si>
    <t xml:space="preserve">ANEXO 3: CONSOLIDADO DE EVALUACION DEL ACUERDO DE GESTION </t>
  </si>
  <si>
    <t>CONCERTACIÓN, SEGUIMIENTO,  RETROALIMENTACIÓN  Y EVALUACIÓN DE COMPROMISOS GERENCIALES</t>
  </si>
  <si>
    <t>PONDERADO</t>
  </si>
  <si>
    <t xml:space="preserve">VALORACION DE COMPETENCIAS </t>
  </si>
  <si>
    <t xml:space="preserve">PONDERADO </t>
  </si>
  <si>
    <t xml:space="preserve">NOTA FINAL </t>
  </si>
  <si>
    <t>CONCERTACION</t>
  </si>
  <si>
    <t>CUMPLIMIENTO FINAL</t>
  </si>
  <si>
    <t>Firma del Gerente Publico.</t>
  </si>
  <si>
    <t>FECHA:</t>
  </si>
  <si>
    <t>VIGENCIA:</t>
  </si>
  <si>
    <t xml:space="preserve">Participación de los representantes del Invima, cuando aplique, y articulación interna para proceder con la partiipación en intercambios técnicos y científicos </t>
  </si>
  <si>
    <t xml:space="preserve">Acciones OI06, OI07, OI08(se reporta consolidado en el cuarto trimestre, con respecto a POA, pero revisando la gestión interna se evidencia lo siguiente:
"Gestionar el acceso a mercados internacionales para la exportación de alimentos", Se evidencia gestión para lo corrido del segundo semestre por parte de la OAI, mediante el desarrollo de los siguientes procesos: Brasil tripas, Chile plantas, Cuba aviar, Ghana porcina, Reino Unido y Uruguay lácteos. para completar a la fecha un total de 21 de los 30 programados. Acción OI06.
"Participar en mesas de trabajo interinstitucionales de priorización de mercados "Se evidencia gestión para lo corrido del segundo semestre por parte de la OAI, mediante el desarrollo de los siguientes procesos: Lácteos GTACI, Carne porcina MADR. Para completar un total de 8 de los 12 programados. Acción OI07.
*"Coordinar la participación en Gabinetes Binacionales y Comités MSF "Se evidencia gestión para lo corrido del segundo semestre por parte de la OAI, mediante el desarrollo de los siguientes procesos:  Gabinete binacional con el Perú, mesa bilateral con Venezuela, MSF acceso a mercados de Perú y Reino Unido de nuevos productos colombianos y proyecto de TLC con Emiratos Árabes Unidos. Total: 1 gabinete, 1 mesa bilateral, 2 MSF y 1 TLC. Acción OI08.
*"Liderar y hacer seguimiento a los compromisos respecto a la participación del Invima en las negociaciones de acuerdos comerciales y sanitarios, CAN - AP", se evidencia gestión interna por parte de la OAI para lo corrido del segundo semestre, mediante el desarrollo de los siguientes procesos: CAN-Notificación Sanitaria Obligatoria, Alianza Pacífico-Implementación anexo Dispositivos Médicos. Total: 1 CAN y 1 Alianza. Con lo cual se obtiene un total de 7 representaciones, respecto a las 14 programadas en el POA. Acción OI08
Comunicaciones, ayudas de memoria, actas de reunión y correos electrónicos intercambiados con las agencias sanitarias homólogas y/o embajadas de Colombia en terceros países.
</t>
  </si>
  <si>
    <t>Acciones OI05, OI03, OI08(se reporta consolidado en el cuarto trimestre, con respecto a POA, pero revisando la gestión interna se evidencia lo siguiente: 
*"Coordinar la participación en Gabinetes Binacionales y Comités MSF ", se evidencia gestión interna de lo corrido del segundo semestre por parte de la OAI, mediante el desarrollo de los siguientes procesos: Gabinete binacional con el Perú, mesa bilateral con Venezuela, MSF acceso a mercados de Perú y Reino Unido de nuevos productos colombianos y proyecto de TLC con Emiratos Árabes Unidos. Total: 1 gabinete, 1 mesa bilateral 2 MSF y 1 TLC. Acción OI08 
*"Liderar y hacer seguimiento a los compromisos respecto a la participación del Invima en las negociaciones de acuerdos comerciales y sanitarios, CAN - AP", se evidencia gestión interna por parte de la OAI en lo corrido del segundo semestre, mediante el desarrollo de los siguientes procesos: CAN-Notificación Sanitaria Obligatoria, Alianza Pacífico-Implementación anexo Dispositivos Médicos. Total: 1 CAN y 1 Alianza. Con lo cual se obtiene un total de 7 representaciones, respecto a las 14 programadas en el POA. Acción OI08
"Realizar la referenciación sobre regulaciones, procesos, procedimientos, estructura, organización entre otros, de terceros países y sus autoridades en los asuntos competencia del Invima." se evidencia gestión interna por parte de la OAI en lo corrido del segundo semestre, mediante el desarrollo de los siguientes procesos: 3 referenciaciones de 6 programadas. Acción OI05
"Gestionar y coordinar la participación del Invima en escenarios de carácter internacional que impacten en el reconocimiento del Instituto", se evidencia gestión interna por parte de la OAI, mediante el desarrollo de los siguientes procesos: IMRDF, ARN Brasil, ICH Corea, ICMRA Irlanda, IPRP Corea, MEM Suiza, Red EAMI Honduras, Grupo de trabajo regional OPS Farmacovigilancia, Medicamentos SF y Dispositivos Médicos. Con lo cual se obtiene un total de 10 participaciones, respecto a las 14 programadas en el POA. Acción OI03
Comunicaciones, ayudas de memoria, actas de reunión y correos electrónicos intercambiados con las agencias sanitarias homólogas, organizaciones internacionales redes e iniciativas y/o embajadas de Colombia en terceros países con las que se generan las invitaciones a Invima para que participe como ponente en foros y eventos internacionales.</t>
  </si>
  <si>
    <r>
      <t xml:space="preserve">SUBPROYECTO -Comunicaciones, ayudas de memoria, actas de reunión y correos electrónicos intercambiados con agencias sanitarias homólogas, organizaciones internacionales redes e iniciativas y/o embajadas de Colombia en terceros países. 
</t>
    </r>
    <r>
      <rPr>
        <b/>
        <u/>
        <sz val="16"/>
        <color theme="1"/>
        <rFont val="Arial"/>
        <family val="2"/>
      </rPr>
      <t>Se mantiene calificación de la tutoría con corte a segundo semestre, dado que no se ha completado el tercer trimestre, no siendo posible el desarrollo de la tutoría a la fecha, dato que se actualizara en su respectivo momento, con los resultados que la Oficina de Planeación emita</t>
    </r>
    <r>
      <rPr>
        <sz val="16"/>
        <color theme="1"/>
        <rFont val="Arial"/>
        <family val="2"/>
      </rPr>
      <t xml:space="preserve">.
"Herramienta Global- Informe que contenga el análisis del fortalecimiento basados en las acciones de cooperación frente al cumplimiento de las funciones reguladoras y los requisitos identificados de la GBT"  Se evidencia gestión para lo corrido del segundo semestre por parte de la OAI, en la obtención del fortalecimiento de las capacidades de las Direcciones involucradas en la Herramienta Global, a través de la participación en las diferentes Redes e Iniciativas internacionales que permitieron a los funcionarios establecer intercambios de experiencias con Autoridades Regulatorias a nivel mundial, al mismo tiempo, se generaron acciones de cooperación con Autoridades Homólogas, Organismos Internacionales y países con el fin de fortalecer las diferentes áreas de Invima que requerían un apoyo especial en el desarrollo de las capacidades en cumplimiento de los indicadores de la GBT.
"Transformación digital y Certificación Electrónica- Documento que contenga las acciones de cooperación generadas y el robustecimiento generado. Se evidencia gestión para lo  corrido del segundo semestre por parte de la OAI, en el desarrollo y cumplimiento de los compromisos internacionales con los proyectos planteados para la vigencia, en los cuales se generó un fortalecimiento en las acciones de transformación digital del instituto, desde la OAI se generó, en cumplimiento de las necesidades planteadas, un nuevo acercamiento con otro organismo internacional para fortalecer al Instituto en sus acciones de cooperación que se establecieron por las actualizaciones normativas que adelantó el Instituto durante el 2022.
"Documento que contengan los avances y estado actual a noviembre de 2022 de la Actividad de Internet del Mecanismo de Estados Miembros de la OMS". Se evidencia gestión para lo corrido del segundo semestre por parte de la OAI, en la coordinación de la actividad del Mecanismo de Estados Miembros, generando un nuevo plan de trabajo para el próximo bienio, un desarrollo de la primera actividad de este plan de trabajo y la consecución de responsabilidades con el Grupo de Trabajo de la Actividad de Internet, generando así un avance en el desarrollo de la actividad.
</t>
    </r>
  </si>
  <si>
    <t xml:space="preserve">Actividad OI01, OI04
Actividad 1 y 3 del compromiso adicional: "Gestionar las acciones de cooperación de relacionamiento internacional mediante la participación en Intercambios Técnicos y Científicos -ITCS" y "Participación de los representantes del Invima, cuando aplique, y articulación interna para proceder con la participación en intercambios técnicos y científicos". Se evidencia gestión para lo corrido del segundo semestre de los siguientes ITC: Alemania Takeda, Buenas prácticas regulación sanitaria y RED EAMI Farmacovigilancia en vacunas. Para un total de 7 ITC de 7 programados. Acción OI01.
Actividad 2 del compromiso adicional: "Gestionar la oferta de cooperación con autoridades homólogas y organismos internacionales manera articulada con las direcciones misionales, la Dirección General y Talento Humano."  Se evidencia gestión para lo corrido del segundo semestre de las siguientes ofertas: Argentina AAFH. Para un total de 5 de 5 programadas. Acción OI04.
Comunicaciones, ayudas de memoria, actas de reunión y correos electrónicos intercambiados con agencias sanitarias homólogas, organizaciones internacionales redes e iniciativas y/o embajadas de Colombia en terceros países.
</t>
  </si>
  <si>
    <t>Acciones OI05, OI03, OI08(se reporta consolidado en el cuarto trimestre, con respecto a POA, pero revisando la gestión interna se evidencia lo siguiente: 
*"Liderar y hacer seguimiento a los compromisos respecto a la participación del Invima en las negociaciones de acuerdos comerciales y sanitarios, CAN - AP", se evidencia gestión mediante el desarrollo de los siguientes procesos: Alianza Pacífico-Implementación anexo Dispositivos Médicos, CAN-Notificación Sanitaria Obligatoria, Alianza Pacífico-Implementación anexo suplementos, ALADI cosméticos . Total: 1 CAN  2 Alianza y 1 ALADI. Con lo cual se obtiene un total de 14 participaciones, respecto a las 14 programadas en el POA. Acción OI08
"Realizar la referenciación sobre regulaciones, procesos, procedimientos, estructura, organización entre otros, de terceros países y sus autoridades en los asuntos competencia del Invima." se evidencia gestión interna por parte de la OAI, mediante el desarrollo de los siguientes procesos: 6 referenciaciones de 6 programadas. Acción OI05
"Gestionar y coordinar la participación del Invima en escenarios de carácter internacional que impacten en el reconocimiento del Instituto", se evidencia gestión interna por parte de la OAI, mediante el desarrollo de los siguientes procesos: Mecanismo Estados Miembros-OMS, USAID COVID-19, ICMRA Irlanda, ICH Corea, IPRP Corea, Red EAMI Honduras, ARN Brasil, Grupo de trabajo regional OPS Farmacovigilancia, Medicamentos SF y Dispositivos Médicos
 IMRDF, ICH Grecia, IPRP Grecia, GBT Corea, Anvisa suplementos alimenticios, ARNR enero. Con lo cual se obtiene un total de 16 participaciones, respecto a las 16 programadas en el POA. Acción OI03
 La gestión se evidencia en los siguientes insumos: Comunicaciones, ayudas de memoria, actas de reunión y correos electrónicos intercambiados con las agencias sanitarias homólogas, organizaciones internacionales redes e iniciativas y/o embajadas de Colombia en terceros países con las que se generan las invitaciones a Invima para que participe como ponente en foros y eventos internacionales.</t>
  </si>
  <si>
    <t xml:space="preserve">Acciones OI06, OI07, OI08(se reporta consolidado en el cuarto trimestre, con respecto a POA, pero revisando la gestión interna se evidencia lo siguiente:
"Gestionar el acceso a mercados internacionales para la exportación de alimentos", Se evidencia gestión para lo corrido del segundo semestre por parte de la OAI, mediante el desarrollo de los siguientes procesos: Brasil tripas, Chile platos, Paraguay tripas, Uruguay lácteos, Reino Unido, Cuba carne aviar, Ghana carne porcina, Singapur carne porcina. para completar a la fecha un total de 30 de los 30 programados. Acción OI06.
"Participar en mesas de trabajo interinstitucionales de priorización de mercados "Se evidencia gestión para lo corrido del segundo semestre por parte de la OAI, mediante el desarrollo de los siguientes procesos: lácteos GTACI,DNP asuntos comerciales, ICA seguimiento,  carne porcina MADR, DNP carne porcina, DNP lácteos, lácteos sector privado, mesa carne porcina, Fenavi carne aviar, Cuba dialogos, internacionalización MADR, Fenavi apertura de mercados  . Para completar un total de 12 de los 12 programados. Acción OI07.
*"Coordinar la participación en Gabinetes Binacionales y Comités MSF "Se evidencia gestión para lo corrido del segundo semestre por parte de la OAI, mediante el desarrollo de los siguientes procesos: proyecto de TLC con Emiratos Árabes Unidos, MSF acceso a mercados de Perú, Gabinete binacional con el Perú, comité Reino Unido de nuevos productos colombianos, mesa bilateral con Venezuela, subcomité Unión Europea, reunión FSIS, MSF Aruba, MSF El Salvador, reunión Singapur.  Para un total de 14 de los 14 programados. Acción OI08.
 La gestión se evidencia en los siguientes insumos: comunicaciones, ayudas de memoria, actas de reunión y correos electrónicos intercambiados con las agencias sanitarias homólogas y/o embajadas de Colombia en terceros países.
</t>
  </si>
  <si>
    <t xml:space="preserve">SUBPROYECTO -  La gestión se evidencia en los siguientes insumos: comunicaciones, ayudas de memoria, actas de reunión y correos electrónicos intercambiados con agencias sanitarias homólogas, organizaciones internacionales redes e iniciativas y/o embajadas de Colombia en terceros países. 
Se obtiene calificación del 100% durante la última tutoría, se está a la espera del acta de la misma por parte de la Oficina de Planeación.
"Herramienta Global- Informe que contenga el análisis del fortalecimiento basados en las acciones de cooperación frente al cumplimiento de las funciones reguladoras y los requisitos identificados de la GBT"  Se evidencia informe final por parte de la OAI, en la obtención del fortalecimiento de las capacidades de las Direcciones involucradas en la Herramienta Global, a través de la participación en las diferentes Redes e Iniciativas internacionales que permitieron a los funcionarios establecer intercambios de experiencias con Autoridades Regulatorias a nivel mundial, al mismo tiempo, se generaron acciones de cooperación con Autoridades Homólogas, Organismos Internacionales y países con el fin de fortalecer las diferentes áreas de Invima que requerían un apoyo especial en el desarrollo de las capacidades en cumplimiento de los indicadores de la GBT.
"Transformación digital y Certificación Electrónica- Documento que contenga las acciones de cooperación generadas y el robustecimiento generado. Se evidencia informe final por parte de la OAI, en el desarrollo y cumplimiento de los compromisos internacionales con los proyectos planteados para la vigencia, en los cuales se generó un fortalecimiento en las acciones de transformación digital del instituto, desde la OAI se generó, en cumplimiento de las necesidades planteadas, un nuevo acercamiento con otro organismo internacional para fortalecer al Instituto en sus acciones de cooperación que se establecieron por las actualizaciones normativas que adelantó el Instituto durante el 2022.
"Documento que contengan los avances y estado actual a noviembre de 2022 de la Actividad de Internet del Mecanismo de Estados Miembros de la OMS". Se evidencia informe final por parte de la OAI, en la coordinación de la actividad del Mecanismo de Estados Miembros, generando un nuevo plan de trabajo para el próximo bienio, un desarrollo de la primera actividad de este plan de trabajo y la consecución de responsabilidades con el Grupo de Trabajo de la Actividad de Internet, generando así un avance en el desarrollo de la actividad.
</t>
  </si>
  <si>
    <t xml:space="preserve">Actividad OI01, OI04
Actividad 1 y 3 del compromiso adicional: "Gestionar las acciones de cooperación de relacionamiento internacional mediante la participación en Intercambios Técnicos y Científicos -ITCS" y "Participación de los representantes del Invima, cuando aplique, y articulación interna para proceder con la participación en intercambios técnicos y científicos". Se evidencia gestión de los siguientes ITC: Dinamarca-Danida, Red-EAMI dispositivos médicos, Red-EAMI ensayos clínicos, taller WHO, RED EAMI Farmacovigilancia en vacunas, BPM- Buenas prácticas regulación sanitaria,  Alemania Takeda, Argentina BTSF, Italia BTSF, FSIS,  Corea BPM, BTSF Brasil . Para un total de 12 ITC de 12 programados. Acción OI01.
Actividad 2 del compromiso adicional: "Gestionar la oferta de cooperación con autoridades homólogas y organismos internacionales manera articulada con las direcciones misionales, la Dirección General y Talento Humano."  Se evidencia gestión de las siguientes ofertas: Perú normatividad pesquera, Curazao cannabis, BPM El Salvador, Ecuador IVC SOA, Brasil cannabis. Para un total de 5 de 5 programadas. Acción OI04.
 La gestión se evidencia en los siguientes insumos: comunicaciones, ayudas de memoria, actas de reunión y correos electrónicos intercambiados con agencias sanitarias homólogas, organizaciones internacionales redes e iniciativas y/o embajadas de Colombia en terceros países.
</t>
  </si>
  <si>
    <t>Francisco Augusto Giuseppe Rossi Buenaventura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</si>
</sst>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Red]0.0"/>
    <numFmt numFmtId="165" formatCode="0.0"/>
    <numFmt numFmtId="166" formatCode="0.0%"/>
  </numFmts>
  <fonts count="63" x14ac:knownFonts="1">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sz val="11"/>
      <color theme="1"/>
      <name val="Times New Roman"/>
      <family val="1"/>
    </font>
    <font>
      <b/>
      <sz val="11"/>
      <color theme="1"/>
      <name val="Times New Roman"/>
      <family val="1"/>
    </font>
    <font>
      <sz val="11"/>
      <name val="Times New Roman"/>
      <family val="1"/>
    </font>
    <font>
      <b/>
      <sz val="11"/>
      <color rgb="FFFF0000"/>
      <name val="Times New Roman"/>
      <family val="1"/>
    </font>
    <font>
      <b/>
      <sz val="11"/>
      <name val="Times New Roman"/>
      <family val="1"/>
    </font>
    <font>
      <b/>
      <sz val="11"/>
      <color theme="1"/>
      <name val="Calibri"/>
      <family val="2"/>
      <scheme val="minor"/>
    </font>
    <font>
      <b/>
      <sz val="11"/>
      <color theme="1"/>
      <name val="Arial"/>
      <family val="2"/>
    </font>
    <font>
      <b/>
      <sz val="12"/>
      <color theme="1"/>
      <name val="Arial"/>
      <family val="2"/>
    </font>
    <font>
      <b/>
      <sz val="16"/>
      <color theme="0"/>
      <name val="Arial"/>
      <family val="2"/>
    </font>
    <font>
      <sz val="11"/>
      <color theme="1"/>
      <name val="Arial"/>
      <family val="2"/>
    </font>
    <font>
      <sz val="11"/>
      <name val="Arial"/>
      <family val="2"/>
    </font>
    <font>
      <sz val="8"/>
      <color theme="1"/>
      <name val="Arial"/>
      <family val="2"/>
    </font>
    <font>
      <sz val="10"/>
      <color theme="1"/>
      <name val="Arial"/>
      <family val="2"/>
    </font>
    <font>
      <i/>
      <sz val="8"/>
      <color theme="1"/>
      <name val="Arial"/>
      <family val="2"/>
    </font>
    <font>
      <sz val="9"/>
      <color theme="1"/>
      <name val="Arial"/>
      <family val="2"/>
    </font>
    <font>
      <sz val="10"/>
      <name val="Arial"/>
      <family val="2"/>
    </font>
    <font>
      <sz val="10"/>
      <color rgb="FFFF0000"/>
      <name val="Arial"/>
      <family val="2"/>
    </font>
    <font>
      <b/>
      <sz val="14"/>
      <color theme="0"/>
      <name val="Arial"/>
      <family val="2"/>
    </font>
    <font>
      <sz val="11"/>
      <color theme="1"/>
      <name val="Arial Narrow"/>
      <family val="2"/>
    </font>
    <font>
      <sz val="12"/>
      <color rgb="FF000000"/>
      <name val="Calibri"/>
      <family val="2"/>
      <scheme val="minor"/>
    </font>
    <font>
      <sz val="12"/>
      <color theme="1"/>
      <name val="Calibri"/>
      <family val="2"/>
      <scheme val="minor"/>
    </font>
    <font>
      <b/>
      <sz val="18"/>
      <color theme="0"/>
      <name val="Arial"/>
      <family val="2"/>
    </font>
    <font>
      <u/>
      <sz val="11"/>
      <color theme="10"/>
      <name val="Calibri"/>
      <family val="2"/>
      <scheme val="minor"/>
    </font>
    <font>
      <u/>
      <sz val="11"/>
      <color theme="11"/>
      <name val="Calibri"/>
      <family val="2"/>
      <scheme val="minor"/>
    </font>
    <font>
      <sz val="12"/>
      <color theme="1"/>
      <name val="Arial"/>
      <family val="2"/>
    </font>
    <font>
      <sz val="12"/>
      <color rgb="FF000000"/>
      <name val="Arial"/>
      <family val="2"/>
    </font>
    <font>
      <i/>
      <sz val="12"/>
      <color rgb="FF000000"/>
      <name val="Arial"/>
      <family val="2"/>
    </font>
    <font>
      <sz val="11"/>
      <color rgb="FF000000"/>
      <name val="Arial"/>
      <family val="2"/>
    </font>
    <font>
      <b/>
      <sz val="9"/>
      <color theme="1"/>
      <name val="Arial"/>
      <family val="2"/>
    </font>
    <font>
      <sz val="11"/>
      <color theme="5"/>
      <name val="Arial"/>
      <family val="2"/>
    </font>
    <font>
      <sz val="14"/>
      <color theme="1"/>
      <name val="Calibri"/>
      <family val="2"/>
      <scheme val="minor"/>
    </font>
    <font>
      <b/>
      <sz val="12"/>
      <color theme="0"/>
      <name val="Arial"/>
      <family val="2"/>
    </font>
    <font>
      <b/>
      <sz val="10"/>
      <color theme="0"/>
      <name val="Arial"/>
      <family val="2"/>
    </font>
    <font>
      <sz val="10"/>
      <color theme="0"/>
      <name val="Arial"/>
      <family val="2"/>
    </font>
    <font>
      <sz val="14"/>
      <color theme="1"/>
      <name val="Arial"/>
      <family val="2"/>
    </font>
    <font>
      <b/>
      <sz val="20"/>
      <color theme="0"/>
      <name val="Arial"/>
      <family val="2"/>
    </font>
    <font>
      <b/>
      <sz val="14"/>
      <color theme="1"/>
      <name val="Arial"/>
      <family val="2"/>
    </font>
    <font>
      <sz val="26"/>
      <color theme="1"/>
      <name val="Arial"/>
      <family val="2"/>
    </font>
    <font>
      <sz val="16"/>
      <color theme="1"/>
      <name val="Arial"/>
      <family val="2"/>
    </font>
    <font>
      <b/>
      <sz val="18"/>
      <color theme="1"/>
      <name val="Arial"/>
      <family val="2"/>
    </font>
    <font>
      <b/>
      <sz val="20"/>
      <color theme="1"/>
      <name val="Arial"/>
      <family val="2"/>
    </font>
    <font>
      <b/>
      <sz val="22"/>
      <color theme="1"/>
      <name val="Arial"/>
      <family val="2"/>
    </font>
    <font>
      <b/>
      <sz val="22"/>
      <color theme="1"/>
      <name val="Calibri"/>
      <family val="2"/>
      <scheme val="minor"/>
    </font>
    <font>
      <b/>
      <sz val="16"/>
      <color theme="1"/>
      <name val="Arial"/>
      <family val="2"/>
    </font>
    <font>
      <sz val="16"/>
      <name val="Arial"/>
      <family val="2"/>
    </font>
    <font>
      <b/>
      <sz val="28"/>
      <color theme="1"/>
      <name val="Arial"/>
      <family val="2"/>
    </font>
    <font>
      <sz val="14"/>
      <color theme="1"/>
      <name val="Times New Roman"/>
      <family val="1"/>
    </font>
    <font>
      <sz val="12"/>
      <color indexed="81"/>
      <name val="Tahoma"/>
      <family val="2"/>
    </font>
    <font>
      <sz val="18"/>
      <color indexed="81"/>
      <name val="Tahoma"/>
      <family val="2"/>
    </font>
    <font>
      <b/>
      <sz val="24"/>
      <color rgb="FF000000"/>
      <name val="Arial"/>
      <family val="2"/>
    </font>
    <font>
      <b/>
      <sz val="24"/>
      <color theme="1"/>
      <name val="Arial"/>
      <family val="2"/>
    </font>
    <font>
      <b/>
      <sz val="12"/>
      <color rgb="FF000000"/>
      <name val="Arial"/>
      <family val="2"/>
    </font>
    <font>
      <sz val="12"/>
      <color rgb="FF000000"/>
      <name val="Tahoma"/>
      <family val="2"/>
    </font>
    <font>
      <sz val="16"/>
      <color rgb="FF000000"/>
      <name val="Arial"/>
      <family val="2"/>
    </font>
    <font>
      <sz val="8"/>
      <color theme="0"/>
      <name val="Arial"/>
      <family val="2"/>
    </font>
    <font>
      <sz val="18"/>
      <color theme="1"/>
      <name val="Arial"/>
      <family val="2"/>
    </font>
    <font>
      <sz val="18"/>
      <name val="Arial"/>
      <family val="2"/>
    </font>
    <font>
      <b/>
      <sz val="20"/>
      <name val="Arial"/>
      <family val="2"/>
    </font>
    <font>
      <b/>
      <u/>
      <sz val="16"/>
      <color theme="1"/>
      <name val="Arial"/>
      <family val="2"/>
    </font>
  </fonts>
  <fills count="14">
    <fill>
      <patternFill patternType="none"/>
    </fill>
    <fill>
      <patternFill patternType="gray125"/>
    </fill>
    <fill>
      <patternFill patternType="solid">
        <fgColor theme="8" tint="0.59999389629810485"/>
        <bgColor indexed="64"/>
      </patternFill>
    </fill>
    <fill>
      <patternFill patternType="solid">
        <fgColor rgb="FF1CAF94"/>
        <bgColor indexed="64"/>
      </patternFill>
    </fill>
    <fill>
      <patternFill patternType="solid">
        <fgColor rgb="FFE5E5E5"/>
        <bgColor indexed="64"/>
      </patternFill>
    </fill>
    <fill>
      <patternFill patternType="solid">
        <fgColor rgb="FFD6EBF1"/>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FFFFFF"/>
        <bgColor rgb="FF000000"/>
      </patternFill>
    </fill>
    <fill>
      <patternFill patternType="solid">
        <fgColor rgb="FF3067CC"/>
        <bgColor indexed="64"/>
      </patternFill>
    </fill>
    <fill>
      <patternFill patternType="solid">
        <fgColor theme="0" tint="-0.14999847407452621"/>
        <bgColor indexed="64"/>
      </patternFill>
    </fill>
    <fill>
      <patternFill patternType="solid">
        <fgColor theme="0"/>
        <bgColor rgb="FF000000"/>
      </patternFill>
    </fill>
    <fill>
      <patternFill patternType="solid">
        <fgColor rgb="FF3772FF"/>
        <bgColor indexed="64"/>
      </patternFill>
    </fill>
  </fills>
  <borders count="7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diagonal/>
    </border>
    <border>
      <left/>
      <right style="thin">
        <color auto="1"/>
      </right>
      <top/>
      <bottom style="thin">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bottom/>
      <diagonal/>
    </border>
    <border>
      <left/>
      <right style="thin">
        <color auto="1"/>
      </right>
      <top style="thin">
        <color auto="1"/>
      </top>
      <bottom/>
      <diagonal/>
    </border>
    <border>
      <left/>
      <right/>
      <top style="thin">
        <color auto="1"/>
      </top>
      <bottom style="thin">
        <color auto="1"/>
      </bottom>
      <diagonal/>
    </border>
    <border>
      <left style="medium">
        <color auto="1"/>
      </left>
      <right/>
      <top style="medium">
        <color auto="1"/>
      </top>
      <bottom/>
      <diagonal/>
    </border>
    <border>
      <left/>
      <right style="thin">
        <color auto="1"/>
      </right>
      <top style="medium">
        <color auto="1"/>
      </top>
      <bottom/>
      <diagonal/>
    </border>
    <border>
      <left style="thin">
        <color auto="1"/>
      </left>
      <right style="medium">
        <color auto="1"/>
      </right>
      <top style="thin">
        <color auto="1"/>
      </top>
      <bottom/>
      <diagonal/>
    </border>
    <border>
      <left style="thin">
        <color auto="1"/>
      </left>
      <right style="thin">
        <color auto="1"/>
      </right>
      <top style="medium">
        <color auto="1"/>
      </top>
      <bottom/>
      <diagonal/>
    </border>
    <border>
      <left style="medium">
        <color auto="1"/>
      </left>
      <right style="medium">
        <color auto="1"/>
      </right>
      <top style="medium">
        <color auto="1"/>
      </top>
      <bottom style="medium">
        <color auto="1"/>
      </bottom>
      <diagonal/>
    </border>
    <border>
      <left/>
      <right/>
      <top/>
      <bottom style="medium">
        <color auto="1"/>
      </bottom>
      <diagonal/>
    </border>
    <border>
      <left style="medium">
        <color auto="1"/>
      </left>
      <right style="thin">
        <color auto="1"/>
      </right>
      <top style="thin">
        <color auto="1"/>
      </top>
      <bottom/>
      <diagonal/>
    </border>
    <border>
      <left/>
      <right style="medium">
        <color auto="1"/>
      </right>
      <top/>
      <bottom style="medium">
        <color auto="1"/>
      </bottom>
      <diagonal/>
    </border>
    <border>
      <left/>
      <right/>
      <top style="medium">
        <color auto="1"/>
      </top>
      <bottom/>
      <diagonal/>
    </border>
    <border>
      <left style="medium">
        <color auto="1"/>
      </left>
      <right/>
      <top/>
      <bottom style="medium">
        <color auto="1"/>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bottom/>
      <diagonal/>
    </border>
    <border>
      <left/>
      <right style="medium">
        <color auto="1"/>
      </right>
      <top/>
      <bottom/>
      <diagonal/>
    </border>
    <border>
      <left/>
      <right style="medium">
        <color auto="1"/>
      </right>
      <top style="thin">
        <color auto="1"/>
      </top>
      <bottom/>
      <diagonal/>
    </border>
    <border>
      <left style="thin">
        <color auto="1"/>
      </left>
      <right/>
      <top style="thin">
        <color auto="1"/>
      </top>
      <bottom/>
      <diagonal/>
    </border>
    <border>
      <left style="medium">
        <color auto="1"/>
      </left>
      <right style="thin">
        <color auto="1"/>
      </right>
      <top/>
      <bottom style="medium">
        <color auto="1"/>
      </bottom>
      <diagonal/>
    </border>
    <border>
      <left/>
      <right style="medium">
        <color auto="1"/>
      </right>
      <top style="thin">
        <color auto="1"/>
      </top>
      <bottom style="thin">
        <color auto="1"/>
      </bottom>
      <diagonal/>
    </border>
    <border>
      <left/>
      <right style="medium">
        <color auto="1"/>
      </right>
      <top/>
      <bottom style="thin">
        <color auto="1"/>
      </bottom>
      <diagonal/>
    </border>
    <border>
      <left style="thin">
        <color auto="1"/>
      </left>
      <right/>
      <top/>
      <bottom style="medium">
        <color auto="1"/>
      </bottom>
      <diagonal/>
    </border>
    <border>
      <left style="medium">
        <color auto="1"/>
      </left>
      <right/>
      <top/>
      <bottom style="thin">
        <color auto="1"/>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bottom/>
      <diagonal/>
    </border>
    <border>
      <left style="thin">
        <color auto="1"/>
      </left>
      <right style="medium">
        <color auto="1"/>
      </right>
      <top/>
      <bottom style="medium">
        <color auto="1"/>
      </bottom>
      <diagonal/>
    </border>
    <border>
      <left/>
      <right style="thin">
        <color auto="1"/>
      </right>
      <top style="medium">
        <color auto="1"/>
      </top>
      <bottom style="medium">
        <color auto="1"/>
      </bottom>
      <diagonal/>
    </border>
    <border>
      <left/>
      <right style="thin">
        <color auto="1"/>
      </right>
      <top/>
      <bottom style="medium">
        <color auto="1"/>
      </bottom>
      <diagonal/>
    </border>
    <border>
      <left style="medium">
        <color indexed="64"/>
      </left>
      <right/>
      <top style="thin">
        <color auto="1"/>
      </top>
      <bottom style="medium">
        <color indexed="64"/>
      </bottom>
      <diagonal/>
    </border>
    <border>
      <left style="medium">
        <color rgb="FF000000"/>
      </left>
      <right/>
      <top style="medium">
        <color auto="1"/>
      </top>
      <bottom style="medium">
        <color rgb="FF000000"/>
      </bottom>
      <diagonal/>
    </border>
    <border>
      <left/>
      <right style="medium">
        <color rgb="FF000000"/>
      </right>
      <top style="medium">
        <color auto="1"/>
      </top>
      <bottom style="medium">
        <color rgb="FF000000"/>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s>
  <cellStyleXfs count="11">
    <xf numFmtId="0" fontId="0" fillId="0" borderId="0"/>
    <xf numFmtId="9" fontId="1" fillId="0" borderId="0" applyFont="0" applyFill="0" applyBorder="0" applyAlignment="0" applyProtection="0"/>
    <xf numFmtId="0" fontId="19" fillId="0" borderId="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cellStyleXfs>
  <cellXfs count="540">
    <xf numFmtId="0" fontId="0" fillId="0" borderId="0" xfId="0"/>
    <xf numFmtId="0" fontId="4" fillId="0" borderId="0" xfId="0" applyFont="1"/>
    <xf numFmtId="0" fontId="5" fillId="0" borderId="4" xfId="0" applyFont="1" applyBorder="1"/>
    <xf numFmtId="0" fontId="4" fillId="0" borderId="4" xfId="0" applyFont="1" applyBorder="1"/>
    <xf numFmtId="0" fontId="5" fillId="0" borderId="1" xfId="0" applyFont="1" applyBorder="1"/>
    <xf numFmtId="0" fontId="4" fillId="0" borderId="1" xfId="0" applyFont="1" applyBorder="1"/>
    <xf numFmtId="14" fontId="4" fillId="0" borderId="1" xfId="0" applyNumberFormat="1" applyFont="1" applyBorder="1" applyAlignment="1">
      <alignment horizontal="left"/>
    </xf>
    <xf numFmtId="14" fontId="4" fillId="0" borderId="0" xfId="0" applyNumberFormat="1" applyFont="1" applyAlignment="1">
      <alignment horizontal="left"/>
    </xf>
    <xf numFmtId="0" fontId="5" fillId="0" borderId="1" xfId="0" applyFont="1" applyBorder="1" applyAlignment="1">
      <alignment horizontal="center" vertical="center" wrapText="1"/>
    </xf>
    <xf numFmtId="0" fontId="4" fillId="0" borderId="1" xfId="0" applyFont="1" applyBorder="1" applyAlignment="1">
      <alignment horizontal="justify" vertical="justify" wrapText="1"/>
    </xf>
    <xf numFmtId="0" fontId="4" fillId="0" borderId="1" xfId="0" applyFont="1" applyBorder="1" applyAlignment="1">
      <alignment horizontal="justify" vertical="center" wrapText="1"/>
    </xf>
    <xf numFmtId="9" fontId="5" fillId="0" borderId="1" xfId="0" applyNumberFormat="1" applyFont="1" applyBorder="1" applyAlignment="1">
      <alignment horizontal="center"/>
    </xf>
    <xf numFmtId="0" fontId="5" fillId="0" borderId="0" xfId="0" applyFont="1" applyAlignment="1">
      <alignment horizontal="center" vertical="center"/>
    </xf>
    <xf numFmtId="0" fontId="5" fillId="0" borderId="16" xfId="0" applyFont="1" applyBorder="1" applyAlignment="1">
      <alignment horizontal="center"/>
    </xf>
    <xf numFmtId="0" fontId="5" fillId="0" borderId="4" xfId="0" applyFont="1" applyBorder="1" applyAlignment="1">
      <alignment horizontal="center"/>
    </xf>
    <xf numFmtId="14" fontId="4" fillId="0" borderId="1" xfId="0" applyNumberFormat="1" applyFont="1" applyBorder="1" applyAlignment="1">
      <alignment horizontal="center" vertical="center"/>
    </xf>
    <xf numFmtId="0" fontId="4" fillId="0" borderId="12" xfId="0" applyFont="1" applyBorder="1"/>
    <xf numFmtId="0" fontId="4" fillId="0" borderId="14" xfId="0" applyFont="1" applyBorder="1"/>
    <xf numFmtId="0" fontId="4" fillId="0" borderId="15" xfId="0" applyFont="1" applyBorder="1"/>
    <xf numFmtId="0" fontId="5" fillId="0" borderId="1" xfId="0" applyFont="1" applyBorder="1" applyAlignment="1">
      <alignment horizontal="center" vertical="center"/>
    </xf>
    <xf numFmtId="9" fontId="5" fillId="0" borderId="1" xfId="1" applyFont="1" applyBorder="1" applyAlignment="1">
      <alignment horizontal="center" vertical="center"/>
    </xf>
    <xf numFmtId="0" fontId="4" fillId="0" borderId="0" xfId="0" applyFont="1" applyAlignment="1">
      <alignment horizontal="center"/>
    </xf>
    <xf numFmtId="0" fontId="5" fillId="0" borderId="0" xfId="0" applyFont="1" applyAlignment="1">
      <alignment horizontal="center"/>
    </xf>
    <xf numFmtId="0" fontId="5" fillId="0" borderId="11" xfId="0" applyFont="1" applyBorder="1" applyAlignment="1">
      <alignment horizontal="center" vertical="center"/>
    </xf>
    <xf numFmtId="0" fontId="5" fillId="0" borderId="11" xfId="0" applyFont="1" applyBorder="1" applyAlignment="1">
      <alignment horizontal="center" vertical="center" wrapText="1"/>
    </xf>
    <xf numFmtId="0" fontId="5" fillId="0" borderId="11" xfId="0" applyFont="1" applyBorder="1" applyAlignment="1">
      <alignment horizontal="center"/>
    </xf>
    <xf numFmtId="0" fontId="5" fillId="0" borderId="0" xfId="0" applyFont="1" applyAlignment="1">
      <alignment vertical="center"/>
    </xf>
    <xf numFmtId="0" fontId="5" fillId="0" borderId="21" xfId="0" applyFont="1" applyBorder="1" applyAlignment="1">
      <alignment horizontal="center"/>
    </xf>
    <xf numFmtId="0" fontId="5" fillId="0" borderId="6" xfId="0" applyFont="1" applyBorder="1" applyAlignment="1">
      <alignment horizontal="center" vertical="center" wrapText="1"/>
    </xf>
    <xf numFmtId="0" fontId="5" fillId="0" borderId="6" xfId="0" applyFont="1" applyBorder="1" applyAlignment="1">
      <alignment horizontal="center"/>
    </xf>
    <xf numFmtId="0" fontId="5" fillId="0" borderId="22" xfId="0" applyFont="1" applyBorder="1" applyAlignment="1">
      <alignment horizontal="center"/>
    </xf>
    <xf numFmtId="0" fontId="5" fillId="0" borderId="0" xfId="0" applyFont="1"/>
    <xf numFmtId="0" fontId="5" fillId="0" borderId="4" xfId="0" applyFont="1" applyBorder="1" applyAlignment="1">
      <alignment horizontal="center" vertical="justify" wrapText="1"/>
    </xf>
    <xf numFmtId="0" fontId="9" fillId="0" borderId="4" xfId="0" applyFont="1" applyBorder="1"/>
    <xf numFmtId="0" fontId="9" fillId="0" borderId="1" xfId="0" applyFont="1" applyBorder="1"/>
    <xf numFmtId="0" fontId="9" fillId="0" borderId="0" xfId="0" applyFont="1" applyAlignment="1">
      <alignment horizont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0" fillId="0" borderId="31" xfId="0" applyBorder="1" applyAlignment="1">
      <alignment horizontal="justify" vertical="center" wrapText="1"/>
    </xf>
    <xf numFmtId="0" fontId="0" fillId="0" borderId="30" xfId="0" applyBorder="1" applyAlignment="1">
      <alignment horizontal="justify" vertical="center" wrapText="1"/>
    </xf>
    <xf numFmtId="0" fontId="0" fillId="0" borderId="30" xfId="0" applyBorder="1" applyAlignment="1">
      <alignment horizontal="justify" vertical="center"/>
    </xf>
    <xf numFmtId="0" fontId="0" fillId="0" borderId="21" xfId="0" applyBorder="1" applyAlignment="1">
      <alignment horizontal="justify" vertical="center"/>
    </xf>
    <xf numFmtId="0" fontId="9" fillId="0" borderId="0" xfId="0" applyFont="1" applyAlignment="1">
      <alignment horizontal="center" vertical="center"/>
    </xf>
    <xf numFmtId="0" fontId="5" fillId="0" borderId="1" xfId="0" applyFont="1" applyBorder="1" applyAlignment="1">
      <alignment horizontal="center" vertical="justify" wrapText="1"/>
    </xf>
    <xf numFmtId="0" fontId="13" fillId="0" borderId="6" xfId="0" applyFont="1" applyBorder="1" applyAlignment="1">
      <alignment vertical="center" wrapText="1"/>
    </xf>
    <xf numFmtId="0" fontId="13" fillId="0" borderId="6" xfId="0" applyFont="1" applyBorder="1" applyAlignment="1">
      <alignment vertical="center"/>
    </xf>
    <xf numFmtId="0" fontId="16" fillId="5" borderId="11" xfId="0" applyFont="1" applyFill="1" applyBorder="1" applyAlignment="1">
      <alignment horizontal="center" vertical="center"/>
    </xf>
    <xf numFmtId="0" fontId="16" fillId="5" borderId="16" xfId="0" applyFont="1" applyFill="1" applyBorder="1" applyAlignment="1">
      <alignment horizontal="center" vertical="center"/>
    </xf>
    <xf numFmtId="0" fontId="14" fillId="5" borderId="27" xfId="0" applyFont="1" applyFill="1" applyBorder="1" applyAlignment="1">
      <alignment horizontal="center" vertical="center" wrapText="1"/>
    </xf>
    <xf numFmtId="0" fontId="14" fillId="5" borderId="28" xfId="0" applyFont="1" applyFill="1" applyBorder="1" applyAlignment="1">
      <alignment horizontal="center" vertical="center" wrapText="1"/>
    </xf>
    <xf numFmtId="0" fontId="13" fillId="0" borderId="21" xfId="0" applyFont="1" applyBorder="1" applyAlignment="1">
      <alignment vertical="center" wrapText="1"/>
    </xf>
    <xf numFmtId="165" fontId="18" fillId="7" borderId="1" xfId="0" applyNumberFormat="1" applyFont="1" applyFill="1" applyBorder="1" applyAlignment="1" applyProtection="1">
      <alignment horizontal="center" vertical="center" wrapText="1"/>
      <protection locked="0"/>
    </xf>
    <xf numFmtId="0" fontId="4" fillId="0" borderId="0" xfId="0" applyFont="1" applyAlignment="1">
      <alignment horizontal="left"/>
    </xf>
    <xf numFmtId="0" fontId="22" fillId="0" borderId="0" xfId="0" applyFont="1"/>
    <xf numFmtId="9" fontId="17" fillId="4" borderId="2" xfId="0" applyNumberFormat="1" applyFont="1" applyFill="1" applyBorder="1" applyAlignment="1">
      <alignment horizontal="center" vertical="center" wrapText="1"/>
    </xf>
    <xf numFmtId="165" fontId="18" fillId="7" borderId="1" xfId="0" applyNumberFormat="1" applyFont="1" applyFill="1" applyBorder="1" applyAlignment="1">
      <alignment horizontal="center" vertical="center" wrapText="1"/>
    </xf>
    <xf numFmtId="0" fontId="24" fillId="0" borderId="0" xfId="0" applyFont="1"/>
    <xf numFmtId="0" fontId="24" fillId="8" borderId="0" xfId="0" applyFont="1" applyFill="1"/>
    <xf numFmtId="0" fontId="4" fillId="8" borderId="0" xfId="0" applyFont="1" applyFill="1"/>
    <xf numFmtId="0" fontId="13" fillId="8" borderId="0" xfId="0" applyFont="1" applyFill="1" applyAlignment="1">
      <alignment vertical="center"/>
    </xf>
    <xf numFmtId="0" fontId="13" fillId="8" borderId="0" xfId="0" applyFont="1" applyFill="1" applyAlignment="1">
      <alignment horizontal="left" vertical="center"/>
    </xf>
    <xf numFmtId="0" fontId="20" fillId="8" borderId="0" xfId="0" applyFont="1" applyFill="1" applyAlignment="1">
      <alignment vertical="top" wrapText="1"/>
    </xf>
    <xf numFmtId="0" fontId="23" fillId="9" borderId="0" xfId="0" applyFont="1" applyFill="1"/>
    <xf numFmtId="0" fontId="28" fillId="8" borderId="0" xfId="0" applyFont="1" applyFill="1"/>
    <xf numFmtId="0" fontId="11" fillId="8" borderId="37" xfId="0" applyFont="1" applyFill="1" applyBorder="1" applyAlignment="1">
      <alignment horizontal="center" vertical="center"/>
    </xf>
    <xf numFmtId="0" fontId="28" fillId="8" borderId="46" xfId="0" applyFont="1" applyFill="1" applyBorder="1"/>
    <xf numFmtId="0" fontId="28" fillId="8" borderId="47" xfId="0" applyFont="1" applyFill="1" applyBorder="1"/>
    <xf numFmtId="0" fontId="28" fillId="8" borderId="37" xfId="0" applyFont="1" applyFill="1" applyBorder="1" applyAlignment="1">
      <alignment horizontal="center" vertical="center"/>
    </xf>
    <xf numFmtId="0" fontId="28" fillId="0" borderId="46" xfId="0" applyFont="1" applyBorder="1"/>
    <xf numFmtId="0" fontId="11" fillId="8" borderId="39" xfId="0" applyFont="1" applyFill="1" applyBorder="1" applyAlignment="1">
      <alignment horizontal="center" wrapText="1"/>
    </xf>
    <xf numFmtId="0" fontId="11" fillId="8" borderId="16" xfId="0" applyFont="1" applyFill="1" applyBorder="1" applyAlignment="1">
      <alignment horizontal="center" wrapText="1"/>
    </xf>
    <xf numFmtId="0" fontId="11" fillId="8" borderId="39" xfId="0" applyFont="1" applyFill="1" applyBorder="1" applyAlignment="1">
      <alignment horizontal="center" vertical="center" wrapText="1"/>
    </xf>
    <xf numFmtId="0" fontId="11" fillId="8" borderId="16" xfId="0" applyFont="1" applyFill="1" applyBorder="1" applyAlignment="1">
      <alignment horizontal="center" vertical="center" wrapText="1"/>
    </xf>
    <xf numFmtId="0" fontId="11" fillId="8" borderId="50" xfId="0" applyFont="1" applyFill="1" applyBorder="1" applyAlignment="1">
      <alignment horizontal="center" vertical="center" wrapText="1"/>
    </xf>
    <xf numFmtId="0" fontId="29" fillId="9" borderId="0" xfId="0" applyFont="1" applyFill="1"/>
    <xf numFmtId="0" fontId="13" fillId="8" borderId="0" xfId="0" applyFont="1" applyFill="1"/>
    <xf numFmtId="0" fontId="13" fillId="0" borderId="0" xfId="0" applyFont="1"/>
    <xf numFmtId="0" fontId="13" fillId="0" borderId="0" xfId="0" applyFont="1" applyAlignment="1">
      <alignment horizontal="left"/>
    </xf>
    <xf numFmtId="0" fontId="13" fillId="0" borderId="33" xfId="0" applyFont="1" applyBorder="1"/>
    <xf numFmtId="0" fontId="13" fillId="0" borderId="43" xfId="0" applyFont="1" applyBorder="1" applyAlignment="1">
      <alignment horizontal="center"/>
    </xf>
    <xf numFmtId="0" fontId="13" fillId="0" borderId="46" xfId="0" applyFont="1" applyBorder="1"/>
    <xf numFmtId="0" fontId="13" fillId="0" borderId="47" xfId="0" applyFont="1" applyBorder="1" applyAlignment="1">
      <alignment horizontal="center"/>
    </xf>
    <xf numFmtId="0" fontId="13" fillId="0" borderId="42" xfId="0" applyFont="1" applyBorder="1"/>
    <xf numFmtId="0" fontId="13" fillId="0" borderId="40" xfId="0" applyFont="1" applyBorder="1" applyAlignment="1">
      <alignment horizontal="center" vertical="center"/>
    </xf>
    <xf numFmtId="0" fontId="31" fillId="8" borderId="0" xfId="0" applyFont="1" applyFill="1" applyAlignment="1">
      <alignment horizontal="left" vertical="center" wrapText="1"/>
    </xf>
    <xf numFmtId="0" fontId="13" fillId="8" borderId="0" xfId="0" applyFont="1" applyFill="1" applyAlignment="1">
      <alignment horizontal="center"/>
    </xf>
    <xf numFmtId="0" fontId="13" fillId="8" borderId="0" xfId="0" applyFont="1" applyFill="1" applyAlignment="1">
      <alignment horizontal="left"/>
    </xf>
    <xf numFmtId="0" fontId="18" fillId="0" borderId="1" xfId="0" applyFont="1" applyBorder="1" applyAlignment="1">
      <alignment horizontal="center" vertical="center"/>
    </xf>
    <xf numFmtId="0" fontId="4" fillId="0" borderId="1" xfId="0" applyFont="1" applyBorder="1" applyAlignment="1">
      <alignment horizontal="center" vertical="center" wrapText="1"/>
    </xf>
    <xf numFmtId="9" fontId="5" fillId="0" borderId="1" xfId="0" applyNumberFormat="1" applyFont="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center"/>
    </xf>
    <xf numFmtId="0" fontId="5" fillId="0" borderId="14" xfId="0" applyFont="1" applyBorder="1" applyAlignment="1">
      <alignment horizontal="center"/>
    </xf>
    <xf numFmtId="0" fontId="4" fillId="0" borderId="9" xfId="0" applyFont="1" applyBorder="1" applyAlignment="1">
      <alignment horizontal="center"/>
    </xf>
    <xf numFmtId="0" fontId="5" fillId="0" borderId="4" xfId="0" applyFont="1" applyBorder="1" applyAlignment="1">
      <alignment horizontal="center" vertical="center" wrapText="1"/>
    </xf>
    <xf numFmtId="165" fontId="13" fillId="8" borderId="0" xfId="0" applyNumberFormat="1" applyFont="1" applyFill="1" applyAlignment="1">
      <alignment horizontal="center" vertical="center"/>
    </xf>
    <xf numFmtId="165" fontId="33" fillId="8" borderId="1" xfId="0" applyNumberFormat="1" applyFont="1" applyFill="1" applyBorder="1" applyAlignment="1">
      <alignment horizontal="center" vertical="center"/>
    </xf>
    <xf numFmtId="0" fontId="10" fillId="4" borderId="2" xfId="0" applyFont="1" applyFill="1" applyBorder="1" applyAlignment="1">
      <alignment horizontal="center" vertical="center" wrapText="1"/>
    </xf>
    <xf numFmtId="0" fontId="18" fillId="0" borderId="1" xfId="0" applyFont="1" applyBorder="1" applyAlignment="1">
      <alignment horizontal="center" vertical="center" wrapText="1"/>
    </xf>
    <xf numFmtId="0" fontId="18" fillId="8" borderId="1" xfId="0" applyFont="1" applyFill="1" applyBorder="1" applyAlignment="1">
      <alignment horizontal="center" vertical="center" wrapText="1"/>
    </xf>
    <xf numFmtId="0" fontId="32" fillId="8" borderId="1" xfId="0" applyFont="1" applyFill="1" applyBorder="1" applyAlignment="1">
      <alignment horizontal="center" vertical="center"/>
    </xf>
    <xf numFmtId="0" fontId="29" fillId="8" borderId="0" xfId="0" applyFont="1" applyFill="1" applyAlignment="1">
      <alignment horizontal="center" vertical="center" wrapText="1"/>
    </xf>
    <xf numFmtId="0" fontId="29" fillId="8" borderId="47" xfId="0" applyFont="1" applyFill="1" applyBorder="1" applyAlignment="1">
      <alignment horizontal="center" vertical="center" wrapText="1"/>
    </xf>
    <xf numFmtId="0" fontId="15" fillId="0" borderId="1" xfId="0" applyFont="1" applyBorder="1" applyAlignment="1">
      <alignment horizontal="justify" vertical="center" wrapText="1"/>
    </xf>
    <xf numFmtId="0" fontId="11" fillId="8" borderId="11" xfId="0" applyFont="1" applyFill="1" applyBorder="1" applyAlignment="1">
      <alignment horizontal="center" vertical="center" wrapText="1"/>
    </xf>
    <xf numFmtId="0" fontId="37" fillId="10" borderId="37" xfId="0" applyFont="1" applyFill="1" applyBorder="1" applyAlignment="1">
      <alignment vertical="center" wrapText="1"/>
    </xf>
    <xf numFmtId="164" fontId="36" fillId="10" borderId="37" xfId="0" applyNumberFormat="1" applyFont="1" applyFill="1" applyBorder="1" applyAlignment="1">
      <alignment horizontal="center" vertical="center" wrapText="1"/>
    </xf>
    <xf numFmtId="9" fontId="37" fillId="10" borderId="37" xfId="1" applyFont="1" applyFill="1" applyBorder="1" applyAlignment="1" applyProtection="1">
      <alignment vertical="center" wrapText="1"/>
    </xf>
    <xf numFmtId="0" fontId="38" fillId="8" borderId="0" xfId="0" applyFont="1" applyFill="1"/>
    <xf numFmtId="0" fontId="38" fillId="0" borderId="0" xfId="0" applyFont="1"/>
    <xf numFmtId="0" fontId="38" fillId="8" borderId="46" xfId="0" applyFont="1" applyFill="1" applyBorder="1"/>
    <xf numFmtId="0" fontId="38" fillId="8" borderId="0" xfId="0" applyFont="1" applyFill="1" applyAlignment="1">
      <alignment horizontal="right"/>
    </xf>
    <xf numFmtId="0" fontId="38" fillId="8" borderId="47" xfId="0" applyFont="1" applyFill="1" applyBorder="1"/>
    <xf numFmtId="0" fontId="38" fillId="8" borderId="0" xfId="0" applyFont="1" applyFill="1" applyAlignment="1">
      <alignment horizontal="center"/>
    </xf>
    <xf numFmtId="0" fontId="38" fillId="8" borderId="1" xfId="0" applyFont="1" applyFill="1" applyBorder="1"/>
    <xf numFmtId="9" fontId="38" fillId="7" borderId="1" xfId="1" applyFont="1" applyFill="1" applyBorder="1" applyAlignment="1">
      <alignment horizontal="center" vertical="center"/>
    </xf>
    <xf numFmtId="9" fontId="38" fillId="8" borderId="1" xfId="0" applyNumberFormat="1" applyFont="1" applyFill="1" applyBorder="1"/>
    <xf numFmtId="9" fontId="38" fillId="8" borderId="1" xfId="0" applyNumberFormat="1" applyFont="1" applyFill="1" applyBorder="1" applyAlignment="1">
      <alignment horizontal="center"/>
    </xf>
    <xf numFmtId="165" fontId="38" fillId="7" borderId="1" xfId="0" applyNumberFormat="1" applyFont="1" applyFill="1" applyBorder="1" applyAlignment="1">
      <alignment horizontal="center"/>
    </xf>
    <xf numFmtId="0" fontId="38" fillId="8" borderId="1" xfId="0" applyFont="1" applyFill="1" applyBorder="1" applyAlignment="1">
      <alignment horizontal="center" vertical="center"/>
    </xf>
    <xf numFmtId="0" fontId="40" fillId="8" borderId="0" xfId="0" applyFont="1" applyFill="1" applyAlignment="1" applyProtection="1">
      <alignment vertical="center"/>
      <protection locked="0"/>
    </xf>
    <xf numFmtId="0" fontId="40" fillId="8" borderId="47" xfId="0" applyFont="1" applyFill="1" applyBorder="1" applyAlignment="1" applyProtection="1">
      <alignment vertical="center"/>
      <protection locked="0"/>
    </xf>
    <xf numFmtId="0" fontId="21" fillId="10" borderId="17" xfId="0" applyFont="1" applyFill="1" applyBorder="1" applyAlignment="1" applyProtection="1">
      <alignment horizontal="center" vertical="center"/>
      <protection locked="0"/>
    </xf>
    <xf numFmtId="9" fontId="40" fillId="7" borderId="19" xfId="1" applyFont="1" applyFill="1" applyBorder="1" applyAlignment="1" applyProtection="1">
      <alignment horizontal="center" vertical="center"/>
      <protection locked="0"/>
    </xf>
    <xf numFmtId="0" fontId="40" fillId="8" borderId="0" xfId="0" applyFont="1" applyFill="1" applyAlignment="1" applyProtection="1">
      <alignment horizontal="right" vertical="center"/>
      <protection locked="0"/>
    </xf>
    <xf numFmtId="0" fontId="38" fillId="8" borderId="42" xfId="0" applyFont="1" applyFill="1" applyBorder="1"/>
    <xf numFmtId="0" fontId="38" fillId="8" borderId="38" xfId="0" applyFont="1" applyFill="1" applyBorder="1"/>
    <xf numFmtId="0" fontId="38" fillId="8" borderId="40" xfId="0" applyFont="1" applyFill="1" applyBorder="1"/>
    <xf numFmtId="0" fontId="39" fillId="8" borderId="0" xfId="0" applyFont="1" applyFill="1" applyAlignment="1" applyProtection="1">
      <alignment vertical="center"/>
      <protection locked="0"/>
    </xf>
    <xf numFmtId="0" fontId="38" fillId="0" borderId="0" xfId="0" applyFont="1" applyProtection="1">
      <protection locked="0"/>
    </xf>
    <xf numFmtId="0" fontId="13" fillId="0" borderId="0" xfId="0" applyFont="1" applyProtection="1">
      <protection locked="0"/>
    </xf>
    <xf numFmtId="0" fontId="41" fillId="0" borderId="0" xfId="0" applyFont="1" applyAlignment="1" applyProtection="1">
      <alignment horizontal="center"/>
      <protection locked="0"/>
    </xf>
    <xf numFmtId="2" fontId="13" fillId="0" borderId="0" xfId="0" applyNumberFormat="1" applyFont="1" applyProtection="1">
      <protection locked="0"/>
    </xf>
    <xf numFmtId="0" fontId="4" fillId="0" borderId="0" xfId="0" applyFont="1" applyProtection="1">
      <protection locked="0"/>
    </xf>
    <xf numFmtId="0" fontId="13" fillId="0" borderId="0" xfId="0" applyFont="1" applyAlignment="1" applyProtection="1">
      <alignment horizontal="center"/>
      <protection locked="0"/>
    </xf>
    <xf numFmtId="0" fontId="25" fillId="10" borderId="38" xfId="0" applyFont="1" applyFill="1" applyBorder="1" applyAlignment="1">
      <alignment horizontal="center" vertical="center"/>
    </xf>
    <xf numFmtId="0" fontId="46" fillId="0" borderId="0" xfId="0" applyFont="1" applyAlignment="1" applyProtection="1">
      <alignment wrapText="1"/>
      <protection locked="0"/>
    </xf>
    <xf numFmtId="0" fontId="46" fillId="0" borderId="0" xfId="0" applyFont="1" applyProtection="1">
      <protection locked="0"/>
    </xf>
    <xf numFmtId="9" fontId="42" fillId="0" borderId="1" xfId="1" applyFont="1" applyBorder="1" applyAlignment="1" applyProtection="1">
      <alignment horizontal="center" vertical="center" wrapText="1"/>
      <protection locked="0"/>
    </xf>
    <xf numFmtId="9" fontId="42" fillId="0" borderId="2" xfId="1" applyFont="1" applyBorder="1" applyAlignment="1" applyProtection="1">
      <alignment horizontal="center" vertical="center" wrapText="1"/>
      <protection locked="0"/>
    </xf>
    <xf numFmtId="9" fontId="47" fillId="11" borderId="57" xfId="0" applyNumberFormat="1" applyFont="1" applyFill="1" applyBorder="1" applyAlignment="1">
      <alignment horizontal="center" vertical="center"/>
    </xf>
    <xf numFmtId="1" fontId="47" fillId="11" borderId="37" xfId="0" applyNumberFormat="1" applyFont="1" applyFill="1" applyBorder="1" applyAlignment="1">
      <alignment horizontal="center" vertical="center"/>
    </xf>
    <xf numFmtId="9" fontId="47" fillId="11" borderId="37" xfId="0" applyNumberFormat="1" applyFont="1" applyFill="1" applyBorder="1" applyAlignment="1">
      <alignment horizontal="center" vertical="center"/>
    </xf>
    <xf numFmtId="9" fontId="47" fillId="8" borderId="4" xfId="1" applyFont="1" applyFill="1" applyBorder="1" applyAlignment="1" applyProtection="1">
      <alignment horizontal="center" vertical="center" wrapText="1"/>
      <protection locked="0"/>
    </xf>
    <xf numFmtId="0" fontId="40" fillId="8" borderId="46" xfId="0" applyFont="1" applyFill="1" applyBorder="1" applyAlignment="1" applyProtection="1">
      <alignment horizontal="center" vertical="center"/>
      <protection locked="0"/>
    </xf>
    <xf numFmtId="0" fontId="13" fillId="8" borderId="47" xfId="0" applyFont="1" applyFill="1" applyBorder="1" applyAlignment="1" applyProtection="1">
      <alignment horizontal="center"/>
      <protection locked="0"/>
    </xf>
    <xf numFmtId="0" fontId="10" fillId="8" borderId="47" xfId="0" applyFont="1" applyFill="1" applyBorder="1" applyAlignment="1" applyProtection="1">
      <alignment horizontal="center"/>
      <protection locked="0"/>
    </xf>
    <xf numFmtId="0" fontId="40" fillId="8" borderId="42" xfId="0" applyFont="1" applyFill="1" applyBorder="1" applyAlignment="1" applyProtection="1">
      <alignment horizontal="center" vertical="center"/>
      <protection locked="0"/>
    </xf>
    <xf numFmtId="0" fontId="10" fillId="8" borderId="38" xfId="0" applyFont="1" applyFill="1" applyBorder="1" applyAlignment="1" applyProtection="1">
      <alignment horizontal="center" vertical="center"/>
      <protection locked="0"/>
    </xf>
    <xf numFmtId="0" fontId="13" fillId="8" borderId="38" xfId="0" applyFont="1" applyFill="1" applyBorder="1" applyProtection="1">
      <protection locked="0"/>
    </xf>
    <xf numFmtId="2" fontId="13" fillId="8" borderId="38" xfId="0" applyNumberFormat="1" applyFont="1" applyFill="1" applyBorder="1" applyProtection="1">
      <protection locked="0"/>
    </xf>
    <xf numFmtId="0" fontId="13" fillId="8" borderId="40" xfId="0" applyFont="1" applyFill="1" applyBorder="1" applyProtection="1">
      <protection locked="0"/>
    </xf>
    <xf numFmtId="0" fontId="50" fillId="0" borderId="0" xfId="0" applyFont="1" applyProtection="1">
      <protection locked="0"/>
    </xf>
    <xf numFmtId="2" fontId="4" fillId="0" borderId="0" xfId="0" applyNumberFormat="1" applyFont="1" applyProtection="1">
      <protection locked="0"/>
    </xf>
    <xf numFmtId="0" fontId="23" fillId="12" borderId="0" xfId="0" applyFont="1" applyFill="1"/>
    <xf numFmtId="0" fontId="53" fillId="8" borderId="0" xfId="0" applyFont="1" applyFill="1" applyAlignment="1">
      <alignment horizontal="center" vertical="center" wrapText="1"/>
    </xf>
    <xf numFmtId="0" fontId="54" fillId="8" borderId="0" xfId="0" applyFont="1" applyFill="1" applyAlignment="1">
      <alignment horizontal="center"/>
    </xf>
    <xf numFmtId="0" fontId="28" fillId="8" borderId="0" xfId="0" applyFont="1" applyFill="1" applyAlignment="1">
      <alignment horizontal="center"/>
    </xf>
    <xf numFmtId="0" fontId="21" fillId="8" borderId="0" xfId="0" applyFont="1" applyFill="1" applyAlignment="1">
      <alignment horizontal="center" vertical="center"/>
    </xf>
    <xf numFmtId="0" fontId="29" fillId="8" borderId="0" xfId="0" applyFont="1" applyFill="1" applyAlignment="1">
      <alignment horizontal="left" vertical="center" wrapText="1"/>
    </xf>
    <xf numFmtId="0" fontId="55" fillId="8" borderId="37" xfId="0" applyFont="1" applyFill="1" applyBorder="1" applyAlignment="1">
      <alignment horizontal="center" vertical="center"/>
    </xf>
    <xf numFmtId="0" fontId="55" fillId="8" borderId="37" xfId="0" applyFont="1" applyFill="1" applyBorder="1" applyAlignment="1">
      <alignment horizontal="center" vertical="center" wrapText="1"/>
    </xf>
    <xf numFmtId="0" fontId="57" fillId="9" borderId="1" xfId="0" applyFont="1" applyFill="1" applyBorder="1" applyAlignment="1" applyProtection="1">
      <alignment horizontal="center" vertical="center" wrapText="1"/>
      <protection locked="0"/>
    </xf>
    <xf numFmtId="0" fontId="42" fillId="8" borderId="1" xfId="0" applyFont="1" applyFill="1" applyBorder="1" applyAlignment="1" applyProtection="1">
      <alignment horizontal="center" vertical="center" wrapText="1"/>
      <protection locked="0"/>
    </xf>
    <xf numFmtId="0" fontId="43" fillId="8" borderId="0" xfId="0" applyFont="1" applyFill="1" applyAlignment="1" applyProtection="1">
      <alignment horizontal="center" vertical="center"/>
      <protection locked="0"/>
    </xf>
    <xf numFmtId="0" fontId="13" fillId="8" borderId="0" xfId="0" applyFont="1" applyFill="1" applyProtection="1">
      <protection locked="0"/>
    </xf>
    <xf numFmtId="2" fontId="13" fillId="8" borderId="0" xfId="0" applyNumberFormat="1" applyFont="1" applyFill="1" applyAlignment="1" applyProtection="1">
      <alignment horizontal="center"/>
      <protection locked="0"/>
    </xf>
    <xf numFmtId="0" fontId="13" fillId="8" borderId="0" xfId="0" applyFont="1" applyFill="1" applyAlignment="1" applyProtection="1">
      <alignment horizontal="center"/>
      <protection locked="0"/>
    </xf>
    <xf numFmtId="2" fontId="10" fillId="8" borderId="0" xfId="0" applyNumberFormat="1" applyFont="1" applyFill="1" applyAlignment="1" applyProtection="1">
      <alignment horizontal="center"/>
      <protection locked="0"/>
    </xf>
    <xf numFmtId="0" fontId="10" fillId="8" borderId="0" xfId="0" applyFont="1" applyFill="1" applyAlignment="1" applyProtection="1">
      <alignment horizontal="center"/>
      <protection locked="0"/>
    </xf>
    <xf numFmtId="0" fontId="42" fillId="8" borderId="36" xfId="0" applyFont="1" applyFill="1" applyBorder="1" applyAlignment="1" applyProtection="1">
      <alignment horizontal="center" vertical="center" wrapText="1"/>
      <protection locked="0"/>
    </xf>
    <xf numFmtId="0" fontId="44" fillId="8" borderId="46" xfId="0" applyFont="1" applyFill="1" applyBorder="1" applyAlignment="1" applyProtection="1">
      <alignment horizontal="center" vertical="center"/>
      <protection locked="0"/>
    </xf>
    <xf numFmtId="0" fontId="47" fillId="8" borderId="0" xfId="0" applyFont="1" applyFill="1" applyAlignment="1" applyProtection="1">
      <alignment horizontal="center" vertical="center"/>
      <protection locked="0"/>
    </xf>
    <xf numFmtId="9" fontId="47" fillId="8" borderId="0" xfId="0" applyNumberFormat="1" applyFont="1" applyFill="1" applyAlignment="1" applyProtection="1">
      <alignment vertical="center"/>
      <protection locked="0"/>
    </xf>
    <xf numFmtId="1" fontId="47" fillId="8" borderId="41" xfId="0" applyNumberFormat="1" applyFont="1" applyFill="1" applyBorder="1" applyAlignment="1">
      <alignment horizontal="center" vertical="center"/>
    </xf>
    <xf numFmtId="1" fontId="47" fillId="8" borderId="0" xfId="0" applyNumberFormat="1" applyFont="1" applyFill="1" applyAlignment="1">
      <alignment horizontal="center" vertical="center"/>
    </xf>
    <xf numFmtId="9" fontId="47" fillId="8" borderId="0" xfId="1" applyFont="1" applyFill="1" applyBorder="1" applyAlignment="1" applyProtection="1">
      <alignment horizontal="center" vertical="center"/>
    </xf>
    <xf numFmtId="0" fontId="42" fillId="8" borderId="0" xfId="0" applyFont="1" applyFill="1" applyProtection="1">
      <protection locked="0"/>
    </xf>
    <xf numFmtId="0" fontId="42" fillId="8" borderId="47" xfId="0" applyFont="1" applyFill="1" applyBorder="1" applyProtection="1">
      <protection locked="0"/>
    </xf>
    <xf numFmtId="0" fontId="4" fillId="8" borderId="0" xfId="0" applyFont="1" applyFill="1" applyProtection="1">
      <protection locked="0"/>
    </xf>
    <xf numFmtId="9" fontId="47" fillId="8" borderId="0" xfId="0" applyNumberFormat="1" applyFont="1" applyFill="1" applyAlignment="1">
      <alignment horizontal="center" vertical="center"/>
    </xf>
    <xf numFmtId="0" fontId="42" fillId="8" borderId="2" xfId="0" applyFont="1" applyFill="1" applyBorder="1" applyAlignment="1" applyProtection="1">
      <alignment horizontal="center" vertical="center" wrapText="1"/>
      <protection locked="0"/>
    </xf>
    <xf numFmtId="0" fontId="42" fillId="0" borderId="0" xfId="0" applyFont="1" applyProtection="1">
      <protection locked="0"/>
    </xf>
    <xf numFmtId="0" fontId="42" fillId="0" borderId="47" xfId="0" applyFont="1" applyBorder="1" applyProtection="1">
      <protection locked="0"/>
    </xf>
    <xf numFmtId="0" fontId="42" fillId="0" borderId="37" xfId="0" applyFont="1" applyBorder="1" applyProtection="1">
      <protection locked="0"/>
    </xf>
    <xf numFmtId="9" fontId="47" fillId="11" borderId="63" xfId="0" applyNumberFormat="1" applyFont="1" applyFill="1" applyBorder="1" applyAlignment="1">
      <alignment horizontal="center" vertical="center"/>
    </xf>
    <xf numFmtId="1" fontId="47" fillId="11" borderId="45" xfId="0" applyNumberFormat="1" applyFont="1" applyFill="1" applyBorder="1" applyAlignment="1">
      <alignment horizontal="center" vertical="center"/>
    </xf>
    <xf numFmtId="9" fontId="47" fillId="11" borderId="45" xfId="0" applyNumberFormat="1" applyFont="1" applyFill="1" applyBorder="1" applyAlignment="1">
      <alignment horizontal="center" vertical="center"/>
    </xf>
    <xf numFmtId="0" fontId="38" fillId="8" borderId="32" xfId="0" applyFont="1" applyFill="1" applyBorder="1" applyAlignment="1">
      <alignment horizontal="center"/>
    </xf>
    <xf numFmtId="0" fontId="45" fillId="7" borderId="44" xfId="0" applyFont="1" applyFill="1" applyBorder="1" applyAlignment="1">
      <alignment horizontal="center" vertical="center" wrapText="1"/>
    </xf>
    <xf numFmtId="0" fontId="58" fillId="0" borderId="1" xfId="0" applyFont="1" applyBorder="1" applyAlignment="1">
      <alignment horizontal="justify" vertical="center" wrapText="1"/>
    </xf>
    <xf numFmtId="0" fontId="58" fillId="0" borderId="1" xfId="0" applyFont="1" applyBorder="1" applyAlignment="1">
      <alignment horizontal="left" vertical="center" wrapText="1"/>
    </xf>
    <xf numFmtId="0" fontId="11" fillId="8" borderId="1" xfId="0" applyFont="1" applyFill="1" applyBorder="1" applyAlignment="1">
      <alignment horizontal="center" vertical="center"/>
    </xf>
    <xf numFmtId="14" fontId="32" fillId="8" borderId="1" xfId="0" applyNumberFormat="1" applyFont="1" applyFill="1" applyBorder="1" applyAlignment="1">
      <alignment horizontal="center" vertical="center"/>
    </xf>
    <xf numFmtId="14" fontId="38" fillId="8" borderId="26" xfId="0" applyNumberFormat="1" applyFont="1" applyFill="1" applyBorder="1" applyAlignment="1">
      <alignment horizontal="center"/>
    </xf>
    <xf numFmtId="0" fontId="45" fillId="7" borderId="44" xfId="0" applyFont="1" applyFill="1" applyBorder="1" applyAlignment="1">
      <alignment horizontal="center" vertical="center"/>
    </xf>
    <xf numFmtId="0" fontId="42" fillId="0" borderId="4" xfId="0" applyFont="1" applyBorder="1" applyProtection="1">
      <protection locked="0"/>
    </xf>
    <xf numFmtId="0" fontId="48" fillId="9" borderId="1" xfId="0" applyFont="1" applyFill="1" applyBorder="1" applyAlignment="1" applyProtection="1">
      <alignment horizontal="center" vertical="center" wrapText="1"/>
      <protection locked="0"/>
    </xf>
    <xf numFmtId="0" fontId="42" fillId="8" borderId="1" xfId="0" applyFont="1" applyFill="1" applyBorder="1" applyAlignment="1" applyProtection="1">
      <alignment vertical="center" wrapText="1"/>
      <protection locked="0"/>
    </xf>
    <xf numFmtId="0" fontId="42" fillId="0" borderId="1" xfId="0" applyFont="1" applyBorder="1" applyAlignment="1">
      <alignment vertical="center" wrapText="1"/>
    </xf>
    <xf numFmtId="0" fontId="42" fillId="0" borderId="1" xfId="0" applyFont="1" applyBorder="1" applyAlignment="1" applyProtection="1">
      <alignment vertical="center" wrapText="1"/>
      <protection locked="0"/>
    </xf>
    <xf numFmtId="0" fontId="57" fillId="9" borderId="9" xfId="0" applyFont="1" applyFill="1" applyBorder="1" applyAlignment="1" applyProtection="1">
      <alignment horizontal="center" vertical="center" wrapText="1"/>
      <protection locked="0"/>
    </xf>
    <xf numFmtId="0" fontId="44" fillId="7" borderId="13" xfId="0" applyFont="1" applyFill="1" applyBorder="1" applyAlignment="1" applyProtection="1">
      <alignment horizontal="center" vertical="center" wrapText="1"/>
      <protection locked="0"/>
    </xf>
    <xf numFmtId="0" fontId="48" fillId="8" borderId="14" xfId="0" applyFont="1" applyFill="1" applyBorder="1" applyAlignment="1" applyProtection="1">
      <alignment horizontal="justify" vertical="center"/>
      <protection locked="0"/>
    </xf>
    <xf numFmtId="9" fontId="42" fillId="0" borderId="14" xfId="1" applyFont="1" applyBorder="1" applyAlignment="1" applyProtection="1">
      <alignment horizontal="center" vertical="center" wrapText="1"/>
      <protection locked="0"/>
    </xf>
    <xf numFmtId="0" fontId="45" fillId="7" borderId="69" xfId="0" applyFont="1" applyFill="1" applyBorder="1" applyAlignment="1">
      <alignment horizontal="center" vertical="center" wrapText="1"/>
    </xf>
    <xf numFmtId="0" fontId="45" fillId="7" borderId="70" xfId="0" applyFont="1" applyFill="1" applyBorder="1" applyAlignment="1">
      <alignment horizontal="center" vertical="center" wrapText="1"/>
    </xf>
    <xf numFmtId="0" fontId="45" fillId="7" borderId="71" xfId="0" applyFont="1" applyFill="1" applyBorder="1" applyAlignment="1">
      <alignment horizontal="center" vertical="center" wrapText="1"/>
    </xf>
    <xf numFmtId="9" fontId="47" fillId="11" borderId="45" xfId="1" applyFont="1" applyFill="1" applyBorder="1" applyAlignment="1" applyProtection="1">
      <alignment horizontal="center" vertical="center"/>
    </xf>
    <xf numFmtId="166" fontId="47" fillId="11" borderId="57" xfId="0" applyNumberFormat="1" applyFont="1" applyFill="1" applyBorder="1" applyAlignment="1">
      <alignment horizontal="center" vertical="center"/>
    </xf>
    <xf numFmtId="9" fontId="42" fillId="6" borderId="9" xfId="1" applyFont="1" applyFill="1" applyBorder="1" applyAlignment="1" applyProtection="1">
      <alignment horizontal="center" vertical="center" wrapText="1"/>
      <protection locked="0"/>
    </xf>
    <xf numFmtId="9" fontId="42" fillId="6" borderId="1" xfId="1" applyFont="1" applyFill="1" applyBorder="1" applyAlignment="1" applyProtection="1">
      <alignment horizontal="center" vertical="center" wrapText="1"/>
      <protection locked="0"/>
    </xf>
    <xf numFmtId="9" fontId="42" fillId="6" borderId="14" xfId="1" applyFont="1" applyFill="1" applyBorder="1" applyAlignment="1" applyProtection="1">
      <alignment horizontal="center" vertical="center" wrapText="1"/>
      <protection locked="0"/>
    </xf>
    <xf numFmtId="9" fontId="38" fillId="6" borderId="1" xfId="0" applyNumberFormat="1" applyFont="1" applyFill="1" applyBorder="1" applyAlignment="1" applyProtection="1">
      <alignment horizontal="center" vertical="center"/>
      <protection locked="0"/>
    </xf>
    <xf numFmtId="0" fontId="4" fillId="0" borderId="0" xfId="0" applyFont="1" applyAlignment="1" applyProtection="1">
      <alignment vertical="center"/>
      <protection locked="0"/>
    </xf>
    <xf numFmtId="0" fontId="5" fillId="0" borderId="1" xfId="0" applyFont="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9" fontId="5" fillId="0" borderId="2" xfId="0" applyNumberFormat="1" applyFont="1" applyBorder="1" applyAlignment="1">
      <alignment horizontal="center" vertical="center"/>
    </xf>
    <xf numFmtId="9" fontId="5" fillId="0" borderId="3" xfId="0" applyNumberFormat="1" applyFont="1" applyBorder="1" applyAlignment="1">
      <alignment horizontal="center" vertical="center"/>
    </xf>
    <xf numFmtId="9" fontId="5" fillId="0" borderId="4" xfId="0" applyNumberFormat="1" applyFont="1" applyBorder="1" applyAlignment="1">
      <alignment horizontal="center" vertical="center"/>
    </xf>
    <xf numFmtId="0" fontId="4" fillId="0" borderId="1" xfId="0" applyFont="1" applyBorder="1" applyAlignment="1">
      <alignment horizontal="center"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1" xfId="0" applyFont="1" applyBorder="1" applyAlignment="1">
      <alignment horizontal="left" vertical="center"/>
    </xf>
    <xf numFmtId="0" fontId="5" fillId="2" borderId="5" xfId="0" applyFont="1" applyFill="1" applyBorder="1" applyAlignment="1">
      <alignment horizontal="center"/>
    </xf>
    <xf numFmtId="0" fontId="5" fillId="2" borderId="32" xfId="0" applyFont="1" applyFill="1" applyBorder="1" applyAlignment="1">
      <alignment horizontal="center"/>
    </xf>
    <xf numFmtId="0" fontId="5" fillId="2" borderId="6" xfId="0" applyFont="1" applyFill="1" applyBorder="1" applyAlignment="1">
      <alignment horizontal="center"/>
    </xf>
    <xf numFmtId="0" fontId="5" fillId="0" borderId="1" xfId="0" applyFont="1" applyBorder="1" applyAlignment="1">
      <alignment horizontal="center" vertical="center"/>
    </xf>
    <xf numFmtId="9" fontId="5" fillId="0" borderId="1" xfId="0" applyNumberFormat="1" applyFont="1" applyBorder="1" applyAlignment="1">
      <alignment horizontal="center" vertical="center"/>
    </xf>
    <xf numFmtId="0" fontId="5" fillId="2" borderId="1" xfId="0" applyFont="1" applyFill="1" applyBorder="1" applyAlignment="1">
      <alignment horizontal="center"/>
    </xf>
    <xf numFmtId="0" fontId="4" fillId="0" borderId="5" xfId="0" applyFont="1" applyBorder="1" applyAlignment="1">
      <alignment horizontal="center"/>
    </xf>
    <xf numFmtId="0" fontId="4" fillId="0" borderId="32" xfId="0" applyFont="1" applyBorder="1" applyAlignment="1">
      <alignment horizontal="center"/>
    </xf>
    <xf numFmtId="0" fontId="4" fillId="0" borderId="6" xfId="0" applyFont="1" applyBorder="1" applyAlignment="1">
      <alignment horizont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5" fillId="0" borderId="13" xfId="0" applyFont="1" applyBorder="1" applyAlignment="1">
      <alignment horizontal="center"/>
    </xf>
    <xf numFmtId="0" fontId="5" fillId="0" borderId="14"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5" fillId="0" borderId="15" xfId="0" applyFont="1" applyBorder="1" applyAlignment="1">
      <alignment horizontal="center"/>
    </xf>
    <xf numFmtId="0" fontId="4" fillId="0" borderId="10" xfId="0" applyFont="1" applyBorder="1" applyAlignment="1">
      <alignment horizontal="center"/>
    </xf>
    <xf numFmtId="0" fontId="29" fillId="8" borderId="17" xfId="0" applyFont="1" applyFill="1" applyBorder="1" applyAlignment="1">
      <alignment horizontal="left" vertical="center" wrapText="1"/>
    </xf>
    <xf numFmtId="0" fontId="29" fillId="8" borderId="18" xfId="0" applyFont="1" applyFill="1" applyBorder="1" applyAlignment="1">
      <alignment horizontal="left" vertical="center" wrapText="1"/>
    </xf>
    <xf numFmtId="0" fontId="29" fillId="8" borderId="19" xfId="0" applyFont="1" applyFill="1" applyBorder="1" applyAlignment="1">
      <alignment horizontal="left" vertical="center" wrapText="1"/>
    </xf>
    <xf numFmtId="0" fontId="54" fillId="8" borderId="0" xfId="0" applyFont="1" applyFill="1" applyAlignment="1">
      <alignment horizontal="center"/>
    </xf>
    <xf numFmtId="0" fontId="21" fillId="13" borderId="0" xfId="0" applyFont="1" applyFill="1" applyAlignment="1">
      <alignment horizontal="center" vertical="center"/>
    </xf>
    <xf numFmtId="0" fontId="55" fillId="8" borderId="44" xfId="0" applyFont="1" applyFill="1" applyBorder="1" applyAlignment="1">
      <alignment horizontal="center" vertical="center" wrapText="1"/>
    </xf>
    <xf numFmtId="0" fontId="55" fillId="8" borderId="62" xfId="0" applyFont="1" applyFill="1" applyBorder="1" applyAlignment="1">
      <alignment horizontal="center" vertical="center" wrapText="1"/>
    </xf>
    <xf numFmtId="0" fontId="55" fillId="8" borderId="45" xfId="0" applyFont="1" applyFill="1" applyBorder="1" applyAlignment="1">
      <alignment horizontal="center" vertical="center" wrapText="1"/>
    </xf>
    <xf numFmtId="0" fontId="29" fillId="8" borderId="33" xfId="0" applyFont="1" applyFill="1" applyBorder="1" applyAlignment="1">
      <alignment horizontal="left" vertical="center" wrapText="1"/>
    </xf>
    <xf numFmtId="0" fontId="29" fillId="8" borderId="41" xfId="0" applyFont="1" applyFill="1" applyBorder="1" applyAlignment="1">
      <alignment horizontal="left" vertical="center" wrapText="1"/>
    </xf>
    <xf numFmtId="0" fontId="29" fillId="8" borderId="43" xfId="0" applyFont="1" applyFill="1" applyBorder="1" applyAlignment="1">
      <alignment horizontal="left" vertical="center" wrapText="1"/>
    </xf>
    <xf numFmtId="0" fontId="29" fillId="8" borderId="46" xfId="0" applyFont="1" applyFill="1" applyBorder="1" applyAlignment="1">
      <alignment horizontal="left" vertical="center" wrapText="1"/>
    </xf>
    <xf numFmtId="0" fontId="29" fillId="8" borderId="0" xfId="0" applyFont="1" applyFill="1" applyAlignment="1">
      <alignment horizontal="left" vertical="center" wrapText="1"/>
    </xf>
    <xf numFmtId="0" fontId="29" fillId="8" borderId="47" xfId="0" applyFont="1" applyFill="1" applyBorder="1" applyAlignment="1">
      <alignment horizontal="left" vertical="center" wrapText="1"/>
    </xf>
    <xf numFmtId="0" fontId="29" fillId="8" borderId="42" xfId="0" applyFont="1" applyFill="1" applyBorder="1" applyAlignment="1">
      <alignment horizontal="left" vertical="center" wrapText="1"/>
    </xf>
    <xf numFmtId="0" fontId="29" fillId="8" borderId="38" xfId="0" applyFont="1" applyFill="1" applyBorder="1" applyAlignment="1">
      <alignment horizontal="left" vertical="center" wrapText="1"/>
    </xf>
    <xf numFmtId="0" fontId="29" fillId="8" borderId="40" xfId="0" applyFont="1" applyFill="1" applyBorder="1" applyAlignment="1">
      <alignment horizontal="left" vertical="center" wrapText="1"/>
    </xf>
    <xf numFmtId="0" fontId="34" fillId="8" borderId="0" xfId="0" applyFont="1" applyFill="1" applyAlignment="1">
      <alignment horizontal="center"/>
    </xf>
    <xf numFmtId="0" fontId="21" fillId="10" borderId="0" xfId="0" applyFont="1" applyFill="1" applyAlignment="1">
      <alignment horizontal="center" vertical="center"/>
    </xf>
    <xf numFmtId="0" fontId="29" fillId="8" borderId="33" xfId="0" applyFont="1" applyFill="1" applyBorder="1" applyAlignment="1">
      <alignment horizontal="center" vertical="center" wrapText="1"/>
    </xf>
    <xf numFmtId="0" fontId="29" fillId="8" borderId="41" xfId="0" applyFont="1" applyFill="1" applyBorder="1" applyAlignment="1">
      <alignment horizontal="center" vertical="center" wrapText="1"/>
    </xf>
    <xf numFmtId="0" fontId="29" fillId="8" borderId="43" xfId="0" applyFont="1" applyFill="1" applyBorder="1" applyAlignment="1">
      <alignment horizontal="center" vertical="center" wrapText="1"/>
    </xf>
    <xf numFmtId="0" fontId="29" fillId="8" borderId="46" xfId="0" applyFont="1" applyFill="1" applyBorder="1" applyAlignment="1">
      <alignment horizontal="center" vertical="center" wrapText="1"/>
    </xf>
    <xf numFmtId="0" fontId="29" fillId="8" borderId="0" xfId="0" applyFont="1" applyFill="1" applyAlignment="1">
      <alignment horizontal="center" vertical="center" wrapText="1"/>
    </xf>
    <xf numFmtId="0" fontId="29" fillId="8" borderId="47" xfId="0" applyFont="1" applyFill="1" applyBorder="1" applyAlignment="1">
      <alignment horizontal="center" vertical="center" wrapText="1"/>
    </xf>
    <xf numFmtId="0" fontId="11" fillId="8" borderId="17" xfId="0" applyFont="1" applyFill="1" applyBorder="1" applyAlignment="1">
      <alignment horizontal="center" vertical="center" wrapText="1"/>
    </xf>
    <xf numFmtId="0" fontId="11" fillId="8" borderId="18" xfId="0" applyFont="1" applyFill="1" applyBorder="1" applyAlignment="1">
      <alignment horizontal="center" vertical="center" wrapText="1"/>
    </xf>
    <xf numFmtId="0" fontId="11" fillId="8" borderId="19" xfId="0" applyFont="1" applyFill="1" applyBorder="1" applyAlignment="1">
      <alignment horizontal="center" vertical="center" wrapText="1"/>
    </xf>
    <xf numFmtId="0" fontId="28" fillId="8" borderId="44" xfId="0" applyFont="1" applyFill="1" applyBorder="1" applyAlignment="1">
      <alignment horizontal="center" vertical="center"/>
    </xf>
    <xf numFmtId="0" fontId="28" fillId="8" borderId="45" xfId="0" applyFont="1" applyFill="1" applyBorder="1" applyAlignment="1">
      <alignment horizontal="center" vertical="center"/>
    </xf>
    <xf numFmtId="0" fontId="28" fillId="8" borderId="5" xfId="0" applyFont="1" applyFill="1" applyBorder="1" applyAlignment="1">
      <alignment horizontal="left" vertical="center" wrapText="1"/>
    </xf>
    <xf numFmtId="0" fontId="28" fillId="8" borderId="32" xfId="0" applyFont="1" applyFill="1" applyBorder="1" applyAlignment="1">
      <alignment horizontal="left" vertical="center" wrapText="1"/>
    </xf>
    <xf numFmtId="0" fontId="28" fillId="8" borderId="51" xfId="0" applyFont="1" applyFill="1" applyBorder="1" applyAlignment="1">
      <alignment horizontal="left" vertical="center" wrapText="1"/>
    </xf>
    <xf numFmtId="0" fontId="28" fillId="8" borderId="49" xfId="0" applyFont="1" applyFill="1" applyBorder="1" applyAlignment="1">
      <alignment horizontal="left" vertical="center" wrapText="1"/>
    </xf>
    <xf numFmtId="0" fontId="28" fillId="8" borderId="20" xfId="0" applyFont="1" applyFill="1" applyBorder="1" applyAlignment="1">
      <alignment horizontal="left" vertical="center" wrapText="1"/>
    </xf>
    <xf numFmtId="0" fontId="28" fillId="8" borderId="48" xfId="0" applyFont="1" applyFill="1" applyBorder="1" applyAlignment="1">
      <alignment horizontal="left" vertical="center" wrapText="1"/>
    </xf>
    <xf numFmtId="0" fontId="28" fillId="8" borderId="7" xfId="0" applyFont="1" applyFill="1" applyBorder="1" applyAlignment="1">
      <alignment horizontal="left" vertical="center" wrapText="1"/>
    </xf>
    <xf numFmtId="0" fontId="28" fillId="8" borderId="26" xfId="0" applyFont="1" applyFill="1" applyBorder="1" applyAlignment="1">
      <alignment horizontal="left" vertical="center" wrapText="1"/>
    </xf>
    <xf numFmtId="0" fontId="28" fillId="8" borderId="52" xfId="0" applyFont="1" applyFill="1" applyBorder="1" applyAlignment="1">
      <alignment horizontal="left" vertical="center" wrapText="1"/>
    </xf>
    <xf numFmtId="0" fontId="28" fillId="8" borderId="53" xfId="0" applyFont="1" applyFill="1" applyBorder="1" applyAlignment="1">
      <alignment horizontal="left" vertical="center" wrapText="1"/>
    </xf>
    <xf numFmtId="0" fontId="28" fillId="8" borderId="38" xfId="0" applyFont="1" applyFill="1" applyBorder="1" applyAlignment="1">
      <alignment horizontal="left" vertical="center" wrapText="1"/>
    </xf>
    <xf numFmtId="0" fontId="28" fillId="8" borderId="40" xfId="0" applyFont="1" applyFill="1" applyBorder="1" applyAlignment="1">
      <alignment horizontal="left" vertical="center" wrapText="1"/>
    </xf>
    <xf numFmtId="0" fontId="29" fillId="8" borderId="54" xfId="0" applyFont="1" applyFill="1" applyBorder="1" applyAlignment="1">
      <alignment horizontal="center" vertical="center" wrapText="1"/>
    </xf>
    <xf numFmtId="0" fontId="29" fillId="8" borderId="26" xfId="0" applyFont="1" applyFill="1" applyBorder="1" applyAlignment="1">
      <alignment horizontal="center" vertical="center" wrapText="1"/>
    </xf>
    <xf numFmtId="0" fontId="29" fillId="8" borderId="52" xfId="0" applyFont="1" applyFill="1" applyBorder="1" applyAlignment="1">
      <alignment horizontal="center" vertical="center" wrapText="1"/>
    </xf>
    <xf numFmtId="0" fontId="11" fillId="8" borderId="39" xfId="0" applyFont="1" applyFill="1" applyBorder="1" applyAlignment="1">
      <alignment horizontal="center" vertical="center" wrapText="1"/>
    </xf>
    <xf numFmtId="0" fontId="11" fillId="8" borderId="16" xfId="0" applyFont="1" applyFill="1" applyBorder="1" applyAlignment="1">
      <alignment horizontal="center" vertical="center" wrapText="1"/>
    </xf>
    <xf numFmtId="0" fontId="5" fillId="0" borderId="7" xfId="0" applyFont="1" applyBorder="1" applyAlignment="1">
      <alignment horizontal="center" vertical="center"/>
    </xf>
    <xf numFmtId="0" fontId="5" fillId="0" borderId="26" xfId="0" applyFont="1" applyBorder="1" applyAlignment="1">
      <alignment horizontal="center" vertical="center"/>
    </xf>
    <xf numFmtId="0" fontId="5" fillId="0" borderId="21" xfId="0" applyFont="1" applyBorder="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xf>
    <xf numFmtId="0" fontId="5" fillId="2" borderId="27" xfId="0" applyFont="1" applyFill="1" applyBorder="1" applyAlignment="1">
      <alignment horizontal="center"/>
    </xf>
    <xf numFmtId="0" fontId="5" fillId="2" borderId="28" xfId="0" applyFont="1" applyFill="1" applyBorder="1" applyAlignment="1">
      <alignment horizontal="center"/>
    </xf>
    <xf numFmtId="0" fontId="5" fillId="2" borderId="29" xfId="0" applyFont="1" applyFill="1" applyBorder="1" applyAlignment="1">
      <alignment horizontal="center"/>
    </xf>
    <xf numFmtId="0" fontId="5" fillId="2" borderId="18" xfId="0" applyFont="1" applyFill="1" applyBorder="1" applyAlignment="1">
      <alignment horizontal="center"/>
    </xf>
    <xf numFmtId="0" fontId="5" fillId="2" borderId="19" xfId="0" applyFont="1" applyFill="1" applyBorder="1" applyAlignment="1">
      <alignment horizontal="center"/>
    </xf>
    <xf numFmtId="9" fontId="6" fillId="0" borderId="2" xfId="1" applyFont="1" applyFill="1" applyBorder="1" applyAlignment="1">
      <alignment horizontal="center" vertical="center" wrapText="1"/>
    </xf>
    <xf numFmtId="9" fontId="6" fillId="0" borderId="3" xfId="1" applyFont="1" applyFill="1" applyBorder="1" applyAlignment="1">
      <alignment horizontal="center" vertical="center" wrapText="1"/>
    </xf>
    <xf numFmtId="9" fontId="6" fillId="0" borderId="4" xfId="1" applyFont="1" applyFill="1" applyBorder="1" applyAlignment="1">
      <alignment horizontal="center" vertical="center" wrapText="1"/>
    </xf>
    <xf numFmtId="9" fontId="4" fillId="0" borderId="2" xfId="1" applyFont="1" applyBorder="1" applyAlignment="1">
      <alignment horizontal="center" vertical="center" wrapText="1"/>
    </xf>
    <xf numFmtId="0" fontId="4" fillId="0" borderId="3" xfId="1" applyNumberFormat="1" applyFont="1" applyBorder="1" applyAlignment="1">
      <alignment horizontal="center" vertical="center" wrapText="1"/>
    </xf>
    <xf numFmtId="0" fontId="4" fillId="0" borderId="4" xfId="1" applyNumberFormat="1" applyFont="1" applyBorder="1" applyAlignment="1">
      <alignment horizontal="center" vertical="center" wrapText="1"/>
    </xf>
    <xf numFmtId="9" fontId="4" fillId="0" borderId="3" xfId="1" applyFont="1" applyBorder="1" applyAlignment="1">
      <alignment horizontal="center" vertical="center" wrapText="1"/>
    </xf>
    <xf numFmtId="9" fontId="4" fillId="0" borderId="4" xfId="1" applyFont="1" applyBorder="1" applyAlignment="1">
      <alignment horizontal="center" vertical="center" wrapText="1"/>
    </xf>
    <xf numFmtId="0" fontId="4" fillId="0" borderId="2" xfId="0" applyFont="1" applyBorder="1" applyAlignment="1">
      <alignment horizontal="justify" vertic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9" fontId="4" fillId="0" borderId="2" xfId="0" applyNumberFormat="1" applyFont="1" applyBorder="1" applyAlignment="1">
      <alignment horizontal="center" vertical="center" wrapText="1"/>
    </xf>
    <xf numFmtId="9" fontId="4" fillId="0" borderId="3" xfId="0" applyNumberFormat="1" applyFont="1" applyBorder="1" applyAlignment="1">
      <alignment horizontal="center" vertical="center" wrapText="1"/>
    </xf>
    <xf numFmtId="9" fontId="4" fillId="0" borderId="4" xfId="0" applyNumberFormat="1" applyFont="1" applyBorder="1" applyAlignment="1">
      <alignment horizontal="center" vertical="center" wrapText="1"/>
    </xf>
    <xf numFmtId="0" fontId="4" fillId="0" borderId="23" xfId="0" applyFont="1" applyBorder="1" applyAlignment="1">
      <alignment horizontal="center"/>
    </xf>
    <xf numFmtId="0" fontId="4" fillId="0" borderId="25" xfId="0" applyFont="1" applyBorder="1" applyAlignment="1">
      <alignment horizontal="center"/>
    </xf>
    <xf numFmtId="0" fontId="4" fillId="0" borderId="24" xfId="0" applyFont="1" applyBorder="1" applyAlignment="1">
      <alignment horizontal="center"/>
    </xf>
    <xf numFmtId="0" fontId="5" fillId="2" borderId="17" xfId="0" applyFont="1" applyFill="1" applyBorder="1" applyAlignment="1">
      <alignment horizont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6" fillId="6" borderId="1" xfId="0" applyFont="1" applyFill="1" applyBorder="1" applyAlignment="1">
      <alignment vertical="center" wrapText="1"/>
    </xf>
    <xf numFmtId="0" fontId="10" fillId="4" borderId="41" xfId="0" applyFont="1" applyFill="1" applyBorder="1" applyAlignment="1">
      <alignment horizontal="center" vertical="center" wrapText="1"/>
    </xf>
    <xf numFmtId="0" fontId="10" fillId="4" borderId="43" xfId="0" applyFont="1" applyFill="1" applyBorder="1" applyAlignment="1">
      <alignment horizontal="center" vertical="center" wrapText="1"/>
    </xf>
    <xf numFmtId="0" fontId="10" fillId="4" borderId="38"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10" fillId="4" borderId="33" xfId="0" applyFont="1" applyFill="1" applyBorder="1" applyAlignment="1">
      <alignment horizontal="center" vertical="center" wrapText="1"/>
    </xf>
    <xf numFmtId="0" fontId="10" fillId="4" borderId="42" xfId="0" applyFont="1" applyFill="1" applyBorder="1" applyAlignment="1">
      <alignment horizontal="center" vertical="center" wrapText="1"/>
    </xf>
    <xf numFmtId="0" fontId="12" fillId="3" borderId="17"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19" xfId="0" applyFont="1" applyFill="1" applyBorder="1" applyAlignment="1">
      <alignment horizontal="center" vertical="center"/>
    </xf>
    <xf numFmtId="0" fontId="10" fillId="4" borderId="17" xfId="0" applyFont="1" applyFill="1" applyBorder="1" applyAlignment="1">
      <alignment horizontal="center" vertical="center" wrapText="1"/>
    </xf>
    <xf numFmtId="0" fontId="10" fillId="4" borderId="18" xfId="0" applyFont="1" applyFill="1" applyBorder="1" applyAlignment="1">
      <alignment horizontal="center" vertical="center" wrapText="1"/>
    </xf>
    <xf numFmtId="0" fontId="10" fillId="4" borderId="19" xfId="0" applyFont="1" applyFill="1" applyBorder="1" applyAlignment="1">
      <alignment horizontal="center" vertical="center" wrapText="1"/>
    </xf>
    <xf numFmtId="0" fontId="13" fillId="0" borderId="7" xfId="0" applyFont="1" applyBorder="1" applyAlignment="1">
      <alignment horizontal="center" vertical="center" wrapText="1"/>
    </xf>
    <xf numFmtId="0" fontId="13" fillId="0" borderId="21" xfId="0" applyFont="1" applyBorder="1" applyAlignment="1">
      <alignment horizontal="center" vertical="center" wrapText="1"/>
    </xf>
    <xf numFmtId="0" fontId="20" fillId="6" borderId="37" xfId="0" applyFont="1" applyFill="1" applyBorder="1" applyAlignment="1">
      <alignment horizontal="left" vertical="top" wrapText="1"/>
    </xf>
    <xf numFmtId="0" fontId="16" fillId="6" borderId="4" xfId="0" applyFont="1" applyFill="1" applyBorder="1" applyAlignment="1">
      <alignment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20" xfId="0" applyFont="1" applyBorder="1" applyAlignment="1">
      <alignment horizontal="center" vertical="center"/>
    </xf>
    <xf numFmtId="0" fontId="9" fillId="0" borderId="0" xfId="0" applyFont="1" applyAlignment="1">
      <alignment horizontal="center"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30" xfId="0" applyFont="1" applyBorder="1" applyAlignment="1">
      <alignment horizontal="center" vertical="center"/>
    </xf>
    <xf numFmtId="0" fontId="43" fillId="0" borderId="32" xfId="0" applyFont="1" applyBorder="1" applyAlignment="1" applyProtection="1">
      <alignment horizontal="center"/>
      <protection locked="0"/>
    </xf>
    <xf numFmtId="0" fontId="44" fillId="8" borderId="50" xfId="0" applyFont="1" applyFill="1" applyBorder="1" applyAlignment="1" applyProtection="1">
      <alignment horizontal="center" vertical="center"/>
      <protection locked="0"/>
    </xf>
    <xf numFmtId="0" fontId="44" fillId="8" borderId="56" xfId="0" applyFont="1" applyFill="1" applyBorder="1" applyAlignment="1" applyProtection="1">
      <alignment horizontal="center" vertical="center"/>
      <protection locked="0"/>
    </xf>
    <xf numFmtId="0" fontId="44" fillId="8" borderId="63" xfId="0" applyFont="1" applyFill="1" applyBorder="1" applyAlignment="1" applyProtection="1">
      <alignment horizontal="center" vertical="center"/>
      <protection locked="0"/>
    </xf>
    <xf numFmtId="0" fontId="61" fillId="8" borderId="66" xfId="0" applyFont="1" applyFill="1" applyBorder="1" applyAlignment="1" applyProtection="1">
      <alignment horizontal="center" vertical="center"/>
      <protection locked="0"/>
    </xf>
    <xf numFmtId="0" fontId="61" fillId="8" borderId="60" xfId="0" applyFont="1" applyFill="1" applyBorder="1" applyAlignment="1" applyProtection="1">
      <alignment horizontal="center" vertical="center"/>
      <protection locked="0"/>
    </xf>
    <xf numFmtId="0" fontId="61" fillId="8" borderId="61" xfId="0" applyFont="1" applyFill="1" applyBorder="1" applyAlignment="1" applyProtection="1">
      <alignment horizontal="center" vertical="center"/>
      <protection locked="0"/>
    </xf>
    <xf numFmtId="0" fontId="45" fillId="7" borderId="67" xfId="0" applyFont="1" applyFill="1" applyBorder="1" applyAlignment="1">
      <alignment horizontal="center" vertical="center" wrapText="1"/>
    </xf>
    <xf numFmtId="0" fontId="45" fillId="7" borderId="68" xfId="0" applyFont="1" applyFill="1" applyBorder="1" applyAlignment="1">
      <alignment horizontal="center" vertical="center" wrapText="1"/>
    </xf>
    <xf numFmtId="9" fontId="38" fillId="6" borderId="2" xfId="0" applyNumberFormat="1" applyFont="1" applyFill="1" applyBorder="1" applyAlignment="1" applyProtection="1">
      <alignment horizontal="center" vertical="center" wrapText="1"/>
      <protection locked="0"/>
    </xf>
    <xf numFmtId="9" fontId="38" fillId="6" borderId="3" xfId="0" applyNumberFormat="1" applyFont="1" applyFill="1" applyBorder="1" applyAlignment="1" applyProtection="1">
      <alignment horizontal="center" vertical="center" wrapText="1"/>
      <protection locked="0"/>
    </xf>
    <xf numFmtId="9" fontId="38" fillId="6" borderId="56" xfId="0" applyNumberFormat="1" applyFont="1" applyFill="1" applyBorder="1" applyAlignment="1" applyProtection="1">
      <alignment horizontal="center" vertical="center" wrapText="1"/>
      <protection locked="0"/>
    </xf>
    <xf numFmtId="9" fontId="42" fillId="0" borderId="2" xfId="0" applyNumberFormat="1" applyFont="1" applyBorder="1" applyAlignment="1" applyProtection="1">
      <alignment horizontal="center" vertical="center" wrapText="1"/>
      <protection locked="0"/>
    </xf>
    <xf numFmtId="0" fontId="42" fillId="0" borderId="3" xfId="0" applyFont="1" applyBorder="1" applyAlignment="1" applyProtection="1">
      <alignment horizontal="center" vertical="center" wrapText="1"/>
      <protection locked="0"/>
    </xf>
    <xf numFmtId="0" fontId="42" fillId="0" borderId="2" xfId="0" applyFont="1" applyBorder="1" applyAlignment="1" applyProtection="1">
      <alignment horizontal="center" vertical="center" wrapText="1"/>
      <protection locked="0"/>
    </xf>
    <xf numFmtId="9" fontId="48" fillId="0" borderId="2" xfId="1" applyFont="1" applyFill="1" applyBorder="1" applyAlignment="1" applyProtection="1">
      <alignment horizontal="center" vertical="center" wrapText="1"/>
    </xf>
    <xf numFmtId="9" fontId="48" fillId="0" borderId="3" xfId="1" applyFont="1" applyFill="1" applyBorder="1" applyAlignment="1" applyProtection="1">
      <alignment horizontal="center" vertical="center" wrapText="1"/>
    </xf>
    <xf numFmtId="9" fontId="48" fillId="0" borderId="4" xfId="1" applyFont="1" applyFill="1" applyBorder="1" applyAlignment="1" applyProtection="1">
      <alignment horizontal="center" vertical="center" wrapText="1"/>
    </xf>
    <xf numFmtId="9" fontId="42" fillId="0" borderId="36" xfId="1" applyFont="1" applyBorder="1" applyAlignment="1" applyProtection="1">
      <alignment horizontal="center" vertical="center" wrapText="1"/>
      <protection locked="0"/>
    </xf>
    <xf numFmtId="9" fontId="42" fillId="0" borderId="3" xfId="1" applyFont="1" applyBorder="1" applyAlignment="1" applyProtection="1">
      <alignment horizontal="center" vertical="center" wrapText="1"/>
      <protection locked="0"/>
    </xf>
    <xf numFmtId="9" fontId="42" fillId="0" borderId="4" xfId="1" applyFont="1" applyBorder="1" applyAlignment="1" applyProtection="1">
      <alignment horizontal="center" vertical="center" wrapText="1"/>
      <protection locked="0"/>
    </xf>
    <xf numFmtId="9" fontId="48" fillId="0" borderId="36" xfId="1" applyFont="1" applyFill="1" applyBorder="1" applyAlignment="1" applyProtection="1">
      <alignment horizontal="center" vertical="center" wrapText="1"/>
    </xf>
    <xf numFmtId="0" fontId="45" fillId="7" borderId="17" xfId="0" applyFont="1" applyFill="1" applyBorder="1" applyAlignment="1">
      <alignment horizontal="center" vertical="center" wrapText="1"/>
    </xf>
    <xf numFmtId="0" fontId="45" fillId="7" borderId="18" xfId="0" applyFont="1" applyFill="1" applyBorder="1" applyAlignment="1">
      <alignment horizontal="center" vertical="center" wrapText="1"/>
    </xf>
    <xf numFmtId="0" fontId="45" fillId="7" borderId="19" xfId="0" applyFont="1" applyFill="1" applyBorder="1" applyAlignment="1">
      <alignment horizontal="center" vertical="center" wrapText="1"/>
    </xf>
    <xf numFmtId="0" fontId="45" fillId="7" borderId="37" xfId="0" applyFont="1" applyFill="1" applyBorder="1" applyAlignment="1">
      <alignment horizontal="center" vertical="center" wrapText="1"/>
    </xf>
    <xf numFmtId="0" fontId="45" fillId="7" borderId="44" xfId="0" applyFont="1" applyFill="1" applyBorder="1" applyAlignment="1">
      <alignment horizontal="center" vertical="center" wrapText="1"/>
    </xf>
    <xf numFmtId="9" fontId="42" fillId="0" borderId="9" xfId="0" applyNumberFormat="1" applyFont="1" applyBorder="1" applyAlignment="1" applyProtection="1">
      <alignment horizontal="center" vertical="center" wrapText="1"/>
      <protection locked="0"/>
    </xf>
    <xf numFmtId="9" fontId="42" fillId="0" borderId="1" xfId="0" applyNumberFormat="1" applyFont="1" applyBorder="1" applyAlignment="1" applyProtection="1">
      <alignment horizontal="center" vertical="center" wrapText="1"/>
      <protection locked="0"/>
    </xf>
    <xf numFmtId="0" fontId="42" fillId="0" borderId="1" xfId="0" applyFont="1" applyBorder="1" applyAlignment="1" applyProtection="1">
      <alignment horizontal="center" vertical="center" wrapText="1"/>
      <protection locked="0"/>
    </xf>
    <xf numFmtId="9" fontId="42" fillId="0" borderId="36" xfId="0" applyNumberFormat="1" applyFont="1" applyBorder="1" applyAlignment="1" applyProtection="1">
      <alignment horizontal="center" vertical="center" wrapText="1"/>
      <protection locked="0"/>
    </xf>
    <xf numFmtId="9" fontId="42" fillId="0" borderId="3" xfId="0" applyNumberFormat="1" applyFont="1" applyBorder="1" applyAlignment="1" applyProtection="1">
      <alignment horizontal="center" vertical="center" wrapText="1"/>
      <protection locked="0"/>
    </xf>
    <xf numFmtId="9" fontId="42" fillId="0" borderId="4" xfId="0" applyNumberFormat="1" applyFont="1" applyBorder="1" applyAlignment="1" applyProtection="1">
      <alignment horizontal="center" vertical="center" wrapText="1"/>
      <protection locked="0"/>
    </xf>
    <xf numFmtId="0" fontId="42" fillId="0" borderId="9" xfId="0" applyFont="1" applyBorder="1" applyAlignment="1" applyProtection="1">
      <alignment horizontal="center" vertical="center" wrapText="1"/>
      <protection locked="0"/>
    </xf>
    <xf numFmtId="9" fontId="42" fillId="0" borderId="1" xfId="1" applyFont="1" applyBorder="1" applyAlignment="1" applyProtection="1">
      <alignment horizontal="center" vertical="center" wrapText="1"/>
    </xf>
    <xf numFmtId="9" fontId="42" fillId="0" borderId="2" xfId="1" applyFont="1" applyBorder="1" applyAlignment="1" applyProtection="1">
      <alignment horizontal="center" vertical="center" wrapText="1"/>
    </xf>
    <xf numFmtId="0" fontId="42" fillId="6" borderId="1" xfId="0" applyFont="1" applyFill="1" applyBorder="1" applyAlignment="1" applyProtection="1">
      <alignment horizontal="center" vertical="center" wrapText="1"/>
      <protection locked="0"/>
    </xf>
    <xf numFmtId="0" fontId="42" fillId="6" borderId="2" xfId="0" applyFont="1" applyFill="1" applyBorder="1" applyAlignment="1" applyProtection="1">
      <alignment horizontal="center" vertical="center" wrapText="1"/>
      <protection locked="0"/>
    </xf>
    <xf numFmtId="0" fontId="42" fillId="6" borderId="3"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44" fillId="11" borderId="17" xfId="0" applyFont="1" applyFill="1" applyBorder="1" applyAlignment="1" applyProtection="1">
      <alignment horizontal="center" vertical="center"/>
      <protection locked="0"/>
    </xf>
    <xf numFmtId="0" fontId="44" fillId="11" borderId="18" xfId="0" applyFont="1" applyFill="1" applyBorder="1" applyAlignment="1" applyProtection="1">
      <alignment horizontal="center" vertical="center"/>
      <protection locked="0"/>
    </xf>
    <xf numFmtId="0" fontId="44" fillId="11" borderId="64" xfId="0" applyFont="1" applyFill="1" applyBorder="1" applyAlignment="1" applyProtection="1">
      <alignment horizontal="center" vertical="center"/>
      <protection locked="0"/>
    </xf>
    <xf numFmtId="14" fontId="43" fillId="0" borderId="26" xfId="0" applyNumberFormat="1" applyFont="1" applyBorder="1" applyAlignment="1" applyProtection="1">
      <alignment horizontal="center"/>
      <protection locked="0"/>
    </xf>
    <xf numFmtId="0" fontId="43" fillId="0" borderId="26" xfId="0" applyFont="1" applyBorder="1" applyAlignment="1" applyProtection="1">
      <alignment horizontal="center"/>
      <protection locked="0"/>
    </xf>
    <xf numFmtId="0" fontId="59" fillId="8" borderId="58" xfId="0" applyFont="1" applyFill="1" applyBorder="1" applyAlignment="1" applyProtection="1">
      <alignment horizontal="center"/>
      <protection locked="0"/>
    </xf>
    <xf numFmtId="0" fontId="59" fillId="8" borderId="25" xfId="0" applyFont="1" applyFill="1" applyBorder="1" applyAlignment="1" applyProtection="1">
      <alignment horizontal="center"/>
      <protection locked="0"/>
    </xf>
    <xf numFmtId="0" fontId="59" fillId="8" borderId="24" xfId="0" applyFont="1" applyFill="1" applyBorder="1" applyAlignment="1" applyProtection="1">
      <alignment horizontal="center"/>
      <protection locked="0"/>
    </xf>
    <xf numFmtId="0" fontId="60" fillId="8" borderId="58" xfId="0" applyFont="1" applyFill="1" applyBorder="1" applyAlignment="1" applyProtection="1">
      <alignment horizontal="center"/>
      <protection locked="0"/>
    </xf>
    <xf numFmtId="0" fontId="60" fillId="8" borderId="25" xfId="0" applyFont="1" applyFill="1" applyBorder="1" applyAlignment="1" applyProtection="1">
      <alignment horizontal="center"/>
      <protection locked="0"/>
    </xf>
    <xf numFmtId="0" fontId="60" fillId="8" borderId="24" xfId="0" applyFont="1" applyFill="1" applyBorder="1" applyAlignment="1" applyProtection="1">
      <alignment horizontal="center"/>
      <protection locked="0"/>
    </xf>
    <xf numFmtId="9" fontId="42" fillId="0" borderId="2" xfId="1" applyFont="1" applyFill="1" applyBorder="1" applyAlignment="1" applyProtection="1">
      <alignment horizontal="center" vertical="center" wrapText="1"/>
      <protection locked="0"/>
    </xf>
    <xf numFmtId="9" fontId="42" fillId="0" borderId="3" xfId="1" applyFont="1" applyFill="1" applyBorder="1" applyAlignment="1" applyProtection="1">
      <alignment horizontal="center" vertical="center" wrapText="1"/>
      <protection locked="0"/>
    </xf>
    <xf numFmtId="166" fontId="42" fillId="0" borderId="3" xfId="0" applyNumberFormat="1" applyFont="1" applyBorder="1" applyAlignment="1" applyProtection="1">
      <alignment horizontal="center" vertical="center" wrapText="1"/>
      <protection locked="0"/>
    </xf>
    <xf numFmtId="166" fontId="42" fillId="8" borderId="2" xfId="0" applyNumberFormat="1" applyFont="1" applyFill="1" applyBorder="1" applyAlignment="1" applyProtection="1">
      <alignment horizontal="center" vertical="center"/>
      <protection locked="0"/>
    </xf>
    <xf numFmtId="166" fontId="42" fillId="8" borderId="3" xfId="0" applyNumberFormat="1" applyFont="1" applyFill="1" applyBorder="1" applyAlignment="1" applyProtection="1">
      <alignment horizontal="center" vertical="center"/>
      <protection locked="0"/>
    </xf>
    <xf numFmtId="166" fontId="42" fillId="8" borderId="56" xfId="0" applyNumberFormat="1" applyFont="1" applyFill="1" applyBorder="1" applyAlignment="1" applyProtection="1">
      <alignment horizontal="center" vertical="center"/>
      <protection locked="0"/>
    </xf>
    <xf numFmtId="0" fontId="47" fillId="0" borderId="2" xfId="0" applyFont="1" applyBorder="1" applyAlignment="1" applyProtection="1">
      <alignment horizontal="center" vertical="center" wrapText="1"/>
      <protection locked="0"/>
    </xf>
    <xf numFmtId="0" fontId="47" fillId="0" borderId="3" xfId="0" applyFont="1" applyBorder="1" applyAlignment="1" applyProtection="1">
      <alignment horizontal="center" vertical="center" wrapText="1"/>
      <protection locked="0"/>
    </xf>
    <xf numFmtId="166" fontId="42" fillId="0" borderId="2" xfId="1" applyNumberFormat="1" applyFont="1" applyFill="1" applyBorder="1" applyAlignment="1" applyProtection="1">
      <alignment horizontal="center" vertical="center" wrapText="1"/>
      <protection locked="0"/>
    </xf>
    <xf numFmtId="166" fontId="42" fillId="0" borderId="3" xfId="1" applyNumberFormat="1" applyFont="1" applyFill="1" applyBorder="1" applyAlignment="1" applyProtection="1">
      <alignment horizontal="center" vertical="center" wrapText="1"/>
      <protection locked="0"/>
    </xf>
    <xf numFmtId="166" fontId="38" fillId="8" borderId="2" xfId="0" applyNumberFormat="1" applyFont="1" applyFill="1" applyBorder="1" applyAlignment="1" applyProtection="1">
      <alignment horizontal="center" vertical="center" wrapText="1"/>
      <protection locked="0"/>
    </xf>
    <xf numFmtId="166" fontId="38" fillId="8" borderId="3" xfId="0" applyNumberFormat="1" applyFont="1" applyFill="1" applyBorder="1" applyAlignment="1" applyProtection="1">
      <alignment horizontal="center" vertical="center" wrapText="1"/>
      <protection locked="0"/>
    </xf>
    <xf numFmtId="166" fontId="38" fillId="8" borderId="56" xfId="0" applyNumberFormat="1" applyFont="1" applyFill="1" applyBorder="1" applyAlignment="1" applyProtection="1">
      <alignment horizontal="center" vertical="center" wrapText="1"/>
      <protection locked="0"/>
    </xf>
    <xf numFmtId="0" fontId="44" fillId="7" borderId="39" xfId="0" applyFont="1" applyFill="1" applyBorder="1" applyAlignment="1" applyProtection="1">
      <alignment horizontal="center" vertical="center" wrapText="1"/>
      <protection locked="0"/>
    </xf>
    <xf numFmtId="0" fontId="44" fillId="7" borderId="55" xfId="0" applyFont="1" applyFill="1" applyBorder="1" applyAlignment="1" applyProtection="1">
      <alignment horizontal="center" vertical="center" wrapText="1"/>
      <protection locked="0"/>
    </xf>
    <xf numFmtId="0" fontId="42" fillId="0" borderId="2" xfId="0" applyFont="1" applyBorder="1" applyAlignment="1" applyProtection="1">
      <alignment horizontal="justify" vertical="center" wrapText="1"/>
      <protection locked="0"/>
    </xf>
    <xf numFmtId="0" fontId="42" fillId="0" borderId="3" xfId="0" applyFont="1" applyBorder="1" applyAlignment="1" applyProtection="1">
      <alignment horizontal="justify" vertical="center" wrapText="1"/>
      <protection locked="0"/>
    </xf>
    <xf numFmtId="0" fontId="42" fillId="6" borderId="14" xfId="0" applyFont="1" applyFill="1" applyBorder="1" applyAlignment="1" applyProtection="1">
      <alignment horizontal="center" vertical="center" wrapText="1"/>
      <protection locked="0"/>
    </xf>
    <xf numFmtId="0" fontId="42" fillId="6" borderId="12" xfId="0" applyFont="1" applyFill="1" applyBorder="1" applyAlignment="1" applyProtection="1">
      <alignment horizontal="center" vertical="center" wrapText="1"/>
      <protection locked="0"/>
    </xf>
    <xf numFmtId="0" fontId="42" fillId="6" borderId="15" xfId="0" applyFont="1" applyFill="1" applyBorder="1" applyAlignment="1" applyProtection="1">
      <alignment horizontal="center" vertical="center" wrapText="1"/>
      <protection locked="0"/>
    </xf>
    <xf numFmtId="0" fontId="44" fillId="11" borderId="42" xfId="0" applyFont="1" applyFill="1" applyBorder="1" applyAlignment="1" applyProtection="1">
      <alignment horizontal="center" vertical="center"/>
      <protection locked="0"/>
    </xf>
    <xf numFmtId="0" fontId="44" fillId="11" borderId="38" xfId="0" applyFont="1" applyFill="1" applyBorder="1" applyAlignment="1" applyProtection="1">
      <alignment horizontal="center" vertical="center"/>
      <protection locked="0"/>
    </xf>
    <xf numFmtId="0" fontId="44" fillId="11" borderId="65" xfId="0" applyFont="1" applyFill="1" applyBorder="1" applyAlignment="1" applyProtection="1">
      <alignment horizontal="center" vertical="center"/>
      <protection locked="0"/>
    </xf>
    <xf numFmtId="0" fontId="49" fillId="8" borderId="58" xfId="0" applyFont="1" applyFill="1" applyBorder="1" applyAlignment="1" applyProtection="1">
      <alignment horizontal="left" vertical="center" wrapText="1"/>
      <protection locked="0"/>
    </xf>
    <xf numFmtId="0" fontId="49" fillId="8" borderId="25" xfId="0" applyFont="1" applyFill="1" applyBorder="1" applyAlignment="1" applyProtection="1">
      <alignment horizontal="left" vertical="center" wrapText="1"/>
      <protection locked="0"/>
    </xf>
    <xf numFmtId="0" fontId="49" fillId="8" borderId="59" xfId="0" applyFont="1" applyFill="1" applyBorder="1" applyAlignment="1" applyProtection="1">
      <alignment horizontal="left" vertical="center" wrapText="1"/>
      <protection locked="0"/>
    </xf>
    <xf numFmtId="9" fontId="42" fillId="0" borderId="14" xfId="0" applyNumberFormat="1" applyFont="1" applyBorder="1" applyAlignment="1" applyProtection="1">
      <alignment horizontal="center" vertical="center" wrapText="1"/>
      <protection locked="0"/>
    </xf>
    <xf numFmtId="9" fontId="42" fillId="0" borderId="56" xfId="1" applyFont="1" applyFill="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0" fontId="47" fillId="0" borderId="14" xfId="0" applyFont="1" applyBorder="1" applyAlignment="1" applyProtection="1">
      <alignment horizontal="center" vertical="center" wrapText="1"/>
      <protection locked="0"/>
    </xf>
    <xf numFmtId="9" fontId="42" fillId="0" borderId="1" xfId="1" applyFont="1" applyFill="1" applyBorder="1" applyAlignment="1" applyProtection="1">
      <alignment horizontal="center" vertical="center" wrapText="1"/>
      <protection locked="0"/>
    </xf>
    <xf numFmtId="9" fontId="42" fillId="0" borderId="14" xfId="1" applyFont="1" applyFill="1" applyBorder="1" applyAlignment="1" applyProtection="1">
      <alignment horizontal="center" vertical="center" wrapText="1"/>
      <protection locked="0"/>
    </xf>
    <xf numFmtId="9" fontId="42" fillId="0" borderId="2" xfId="1" applyFont="1" applyBorder="1" applyAlignment="1" applyProtection="1">
      <alignment horizontal="center" vertical="center" wrapText="1"/>
      <protection locked="0"/>
    </xf>
    <xf numFmtId="9" fontId="42" fillId="0" borderId="56" xfId="1" applyFont="1" applyBorder="1" applyAlignment="1" applyProtection="1">
      <alignment horizontal="center" vertical="center" wrapText="1"/>
      <protection locked="0"/>
    </xf>
    <xf numFmtId="9" fontId="48" fillId="0" borderId="56" xfId="1" applyFont="1" applyFill="1" applyBorder="1" applyAlignment="1" applyProtection="1">
      <alignment horizontal="center" vertical="center" wrapText="1"/>
    </xf>
    <xf numFmtId="0" fontId="44" fillId="7" borderId="11" xfId="0" applyFont="1" applyFill="1" applyBorder="1" applyAlignment="1" applyProtection="1">
      <alignment horizontal="center" vertical="center" wrapText="1"/>
      <protection locked="0"/>
    </xf>
    <xf numFmtId="0" fontId="42" fillId="0" borderId="14" xfId="0" applyFont="1" applyBorder="1" applyAlignment="1" applyProtection="1">
      <alignment horizontal="center" vertical="center" wrapText="1"/>
      <protection locked="0"/>
    </xf>
    <xf numFmtId="9" fontId="42" fillId="0" borderId="14" xfId="1" applyFont="1" applyBorder="1" applyAlignment="1" applyProtection="1">
      <alignment horizontal="center" vertical="center" wrapText="1"/>
    </xf>
    <xf numFmtId="9" fontId="42" fillId="0" borderId="9" xfId="1" applyFont="1" applyBorder="1" applyAlignment="1" applyProtection="1">
      <alignment horizontal="center" vertical="center" wrapText="1"/>
      <protection locked="0"/>
    </xf>
    <xf numFmtId="9" fontId="42" fillId="0" borderId="1" xfId="1" applyFont="1" applyBorder="1" applyAlignment="1" applyProtection="1">
      <alignment horizontal="center" vertical="center" wrapText="1"/>
      <protection locked="0"/>
    </xf>
    <xf numFmtId="0" fontId="42" fillId="0" borderId="1" xfId="0" applyFont="1" applyBorder="1" applyAlignment="1" applyProtection="1">
      <alignment horizontal="justify" vertical="center" wrapText="1"/>
      <protection locked="0"/>
    </xf>
    <xf numFmtId="14" fontId="42" fillId="0" borderId="1" xfId="0" applyNumberFormat="1" applyFont="1" applyBorder="1" applyAlignment="1" applyProtection="1">
      <alignment horizontal="center" vertical="center" wrapText="1"/>
      <protection locked="0"/>
    </xf>
    <xf numFmtId="2" fontId="45" fillId="7" borderId="37" xfId="0" applyNumberFormat="1" applyFont="1" applyFill="1" applyBorder="1" applyAlignment="1">
      <alignment horizontal="center" vertical="center" wrapText="1"/>
    </xf>
    <xf numFmtId="2" fontId="45" fillId="7" borderId="44" xfId="0" applyNumberFormat="1" applyFont="1" applyFill="1" applyBorder="1" applyAlignment="1">
      <alignment horizontal="center" vertical="center" wrapText="1"/>
    </xf>
    <xf numFmtId="0" fontId="44" fillId="7" borderId="8" xfId="0" applyFont="1" applyFill="1" applyBorder="1" applyAlignment="1" applyProtection="1">
      <alignment horizontal="center" vertical="center" wrapText="1"/>
      <protection locked="0"/>
    </xf>
    <xf numFmtId="14" fontId="42" fillId="0" borderId="9" xfId="0" applyNumberFormat="1" applyFont="1" applyBorder="1" applyAlignment="1" applyProtection="1">
      <alignment horizontal="center" vertical="center" wrapText="1"/>
      <protection locked="0"/>
    </xf>
    <xf numFmtId="0" fontId="44" fillId="7" borderId="37" xfId="0" applyFont="1" applyFill="1" applyBorder="1" applyAlignment="1">
      <alignment horizontal="center" vertical="center"/>
    </xf>
    <xf numFmtId="0" fontId="44" fillId="7" borderId="44" xfId="0" applyFont="1" applyFill="1" applyBorder="1" applyAlignment="1">
      <alignment horizontal="center" vertical="center"/>
    </xf>
    <xf numFmtId="0" fontId="45" fillId="7" borderId="62" xfId="0" applyFont="1" applyFill="1" applyBorder="1" applyAlignment="1">
      <alignment horizontal="center" vertical="center" wrapText="1"/>
    </xf>
    <xf numFmtId="9" fontId="42" fillId="0" borderId="9" xfId="1" applyFont="1" applyBorder="1" applyAlignment="1" applyProtection="1">
      <alignment horizontal="center" vertical="center" wrapText="1"/>
    </xf>
    <xf numFmtId="0" fontId="42" fillId="6" borderId="9" xfId="0" applyFont="1" applyFill="1" applyBorder="1" applyAlignment="1" applyProtection="1">
      <alignment horizontal="center" vertical="center" wrapText="1"/>
      <protection locked="0"/>
    </xf>
    <xf numFmtId="0" fontId="42" fillId="6" borderId="10" xfId="0" applyFont="1" applyFill="1" applyBorder="1" applyAlignment="1" applyProtection="1">
      <alignment horizontal="center" vertical="center" wrapText="1"/>
      <protection locked="0"/>
    </xf>
    <xf numFmtId="0" fontId="41" fillId="0" borderId="0" xfId="0" applyFont="1" applyAlignment="1" applyProtection="1">
      <alignment horizontal="center"/>
      <protection locked="0"/>
    </xf>
    <xf numFmtId="0" fontId="13" fillId="0" borderId="0" xfId="0" applyFont="1" applyAlignment="1" applyProtection="1">
      <alignment horizontal="center"/>
      <protection locked="0"/>
    </xf>
    <xf numFmtId="166" fontId="42" fillId="0" borderId="0" xfId="1" applyNumberFormat="1" applyFont="1" applyBorder="1" applyAlignment="1" applyProtection="1">
      <alignment horizontal="center" vertical="center" wrapText="1"/>
      <protection locked="0"/>
    </xf>
    <xf numFmtId="0" fontId="39" fillId="10" borderId="17" xfId="0" applyFont="1" applyFill="1" applyBorder="1" applyAlignment="1">
      <alignment horizontal="center" vertical="center"/>
    </xf>
    <xf numFmtId="0" fontId="39" fillId="10" borderId="18" xfId="0" applyFont="1" applyFill="1" applyBorder="1" applyAlignment="1">
      <alignment horizontal="center" vertical="center"/>
    </xf>
    <xf numFmtId="0" fontId="39" fillId="10" borderId="19" xfId="0" applyFont="1" applyFill="1" applyBorder="1" applyAlignment="1">
      <alignment horizontal="center" vertical="center"/>
    </xf>
    <xf numFmtId="0" fontId="25" fillId="10" borderId="42" xfId="0" applyFont="1" applyFill="1" applyBorder="1" applyAlignment="1">
      <alignment horizontal="center" vertical="center"/>
    </xf>
    <xf numFmtId="0" fontId="25" fillId="10" borderId="38" xfId="0" applyFont="1" applyFill="1" applyBorder="1" applyAlignment="1">
      <alignment horizontal="center" vertical="center"/>
    </xf>
    <xf numFmtId="0" fontId="25" fillId="10" borderId="40" xfId="0" applyFont="1" applyFill="1" applyBorder="1" applyAlignment="1">
      <alignment horizontal="center" vertical="center"/>
    </xf>
    <xf numFmtId="0" fontId="43" fillId="10" borderId="38" xfId="0" applyFont="1" applyFill="1" applyBorder="1" applyAlignment="1">
      <alignment horizontal="center" vertical="center"/>
    </xf>
    <xf numFmtId="0" fontId="43" fillId="10" borderId="40" xfId="0" applyFont="1" applyFill="1" applyBorder="1" applyAlignment="1">
      <alignment horizontal="center" vertical="center"/>
    </xf>
    <xf numFmtId="0" fontId="45" fillId="7" borderId="33" xfId="0" applyFont="1" applyFill="1" applyBorder="1" applyAlignment="1">
      <alignment horizontal="center" vertical="center" wrapText="1"/>
    </xf>
    <xf numFmtId="0" fontId="45" fillId="7" borderId="43" xfId="0" applyFont="1" applyFill="1" applyBorder="1" applyAlignment="1">
      <alignment horizontal="center" vertical="center" wrapText="1"/>
    </xf>
    <xf numFmtId="0" fontId="45" fillId="7" borderId="46" xfId="0" applyFont="1" applyFill="1" applyBorder="1" applyAlignment="1">
      <alignment horizontal="center" vertical="center" wrapText="1"/>
    </xf>
    <xf numFmtId="0" fontId="45" fillId="7" borderId="47" xfId="0" applyFont="1" applyFill="1" applyBorder="1" applyAlignment="1">
      <alignment horizontal="center" vertical="center" wrapText="1"/>
    </xf>
    <xf numFmtId="9" fontId="42" fillId="0" borderId="3" xfId="1" applyFont="1" applyBorder="1" applyAlignment="1" applyProtection="1">
      <alignment horizontal="center" vertical="center" wrapText="1"/>
    </xf>
    <xf numFmtId="9" fontId="42" fillId="0" borderId="56" xfId="1" applyFont="1" applyBorder="1" applyAlignment="1" applyProtection="1">
      <alignment horizontal="center" vertical="center" wrapText="1"/>
    </xf>
    <xf numFmtId="0" fontId="42" fillId="0" borderId="36" xfId="0" applyFont="1" applyBorder="1" applyAlignment="1" applyProtection="1">
      <alignment horizontal="center" vertical="center" wrapText="1"/>
      <protection locked="0"/>
    </xf>
    <xf numFmtId="0" fontId="42" fillId="0" borderId="4" xfId="0" applyFont="1" applyBorder="1" applyAlignment="1" applyProtection="1">
      <alignment horizontal="center" vertical="center" wrapText="1"/>
      <protection locked="0"/>
    </xf>
    <xf numFmtId="9" fontId="42" fillId="0" borderId="4" xfId="1" applyFont="1" applyBorder="1" applyAlignment="1" applyProtection="1">
      <alignment horizontal="center" vertical="center" wrapText="1"/>
    </xf>
    <xf numFmtId="0" fontId="47" fillId="0" borderId="4" xfId="0" applyFont="1" applyBorder="1" applyAlignment="1" applyProtection="1">
      <alignment horizontal="center" vertical="center" wrapText="1"/>
      <protection locked="0"/>
    </xf>
    <xf numFmtId="9" fontId="42" fillId="0" borderId="4" xfId="1" applyFont="1" applyFill="1" applyBorder="1" applyAlignment="1" applyProtection="1">
      <alignment horizontal="center" vertical="center" wrapText="1"/>
      <protection locked="0"/>
    </xf>
    <xf numFmtId="0" fontId="47" fillId="0" borderId="56" xfId="0" applyFont="1" applyBorder="1" applyAlignment="1" applyProtection="1">
      <alignment horizontal="center" vertical="center" wrapText="1"/>
      <protection locked="0"/>
    </xf>
    <xf numFmtId="0" fontId="36" fillId="10" borderId="1" xfId="0" applyFont="1" applyFill="1" applyBorder="1" applyAlignment="1">
      <alignment horizontal="center" vertical="center" wrapText="1"/>
    </xf>
    <xf numFmtId="0" fontId="37" fillId="10" borderId="17" xfId="0" applyFont="1" applyFill="1" applyBorder="1" applyAlignment="1">
      <alignment horizontal="center" vertical="center" wrapText="1"/>
    </xf>
    <xf numFmtId="0" fontId="37" fillId="10" borderId="18" xfId="0" applyFont="1" applyFill="1" applyBorder="1" applyAlignment="1">
      <alignment horizontal="center" vertical="center" wrapText="1"/>
    </xf>
    <xf numFmtId="0" fontId="37" fillId="10" borderId="19" xfId="0" applyFont="1" applyFill="1" applyBorder="1" applyAlignment="1">
      <alignment horizontal="center" vertical="center" wrapText="1"/>
    </xf>
    <xf numFmtId="0" fontId="28" fillId="8" borderId="1" xfId="0" applyFont="1" applyFill="1" applyBorder="1" applyAlignment="1">
      <alignment horizontal="center" vertical="center"/>
    </xf>
    <xf numFmtId="0" fontId="11" fillId="8" borderId="1" xfId="0" applyFont="1" applyFill="1" applyBorder="1" applyAlignment="1">
      <alignment horizontal="center" vertical="center"/>
    </xf>
    <xf numFmtId="0" fontId="35" fillId="10" borderId="1" xfId="0" applyFont="1" applyFill="1" applyBorder="1" applyAlignment="1">
      <alignment horizontal="center" vertical="center" wrapText="1"/>
    </xf>
    <xf numFmtId="0" fontId="18" fillId="0" borderId="1" xfId="0" applyFont="1" applyBorder="1" applyAlignment="1">
      <alignment horizontal="center" vertical="center" wrapText="1"/>
    </xf>
    <xf numFmtId="164" fontId="10" fillId="0" borderId="2" xfId="0" applyNumberFormat="1" applyFont="1" applyBorder="1" applyAlignment="1">
      <alignment horizontal="center" vertical="center"/>
    </xf>
    <xf numFmtId="164" fontId="10" fillId="0" borderId="3" xfId="0" applyNumberFormat="1" applyFont="1" applyBorder="1" applyAlignment="1">
      <alignment horizontal="center" vertical="center"/>
    </xf>
    <xf numFmtId="164" fontId="10" fillId="0" borderId="4" xfId="0" applyNumberFormat="1" applyFont="1" applyBorder="1" applyAlignment="1">
      <alignment horizontal="center" vertical="center"/>
    </xf>
    <xf numFmtId="0" fontId="13" fillId="0" borderId="1" xfId="0" applyFont="1" applyBorder="1" applyAlignment="1">
      <alignment horizontal="center" vertical="center"/>
    </xf>
    <xf numFmtId="164" fontId="10" fillId="0" borderId="1" xfId="0" applyNumberFormat="1" applyFont="1" applyBorder="1" applyAlignment="1">
      <alignment horizontal="center" vertical="center"/>
    </xf>
    <xf numFmtId="0" fontId="13" fillId="0" borderId="1" xfId="0" applyFont="1" applyBorder="1" applyAlignment="1">
      <alignment horizontal="center"/>
    </xf>
    <xf numFmtId="9" fontId="17" fillId="0" borderId="2" xfId="0" applyNumberFormat="1" applyFont="1" applyBorder="1" applyAlignment="1">
      <alignment horizontal="center" vertical="center" wrapText="1"/>
    </xf>
    <xf numFmtId="9" fontId="17" fillId="0" borderId="3" xfId="0" applyNumberFormat="1" applyFont="1" applyBorder="1" applyAlignment="1">
      <alignment horizontal="center" vertical="center" wrapText="1"/>
    </xf>
    <xf numFmtId="9" fontId="17" fillId="0" borderId="4"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0" fillId="4" borderId="10"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13" fillId="0" borderId="38" xfId="0" applyFont="1" applyBorder="1" applyAlignment="1">
      <alignment horizontal="left" vertical="center" wrapText="1"/>
    </xf>
    <xf numFmtId="0" fontId="13" fillId="0" borderId="38" xfId="0" applyFont="1" applyBorder="1" applyAlignment="1">
      <alignment horizontal="left" vertical="center"/>
    </xf>
    <xf numFmtId="0" fontId="10" fillId="4" borderId="8"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0" fillId="4" borderId="39"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6"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30" xfId="0" applyFont="1" applyFill="1" applyBorder="1" applyAlignment="1">
      <alignment horizontal="center" vertical="center" wrapText="1"/>
    </xf>
    <xf numFmtId="0" fontId="13" fillId="0" borderId="0" xfId="0" applyFont="1" applyAlignment="1">
      <alignment horizontal="left"/>
    </xf>
    <xf numFmtId="0" fontId="25" fillId="10" borderId="17" xfId="0" applyFont="1" applyFill="1" applyBorder="1" applyAlignment="1">
      <alignment horizontal="center" vertical="center" wrapText="1"/>
    </xf>
    <xf numFmtId="0" fontId="25" fillId="10" borderId="18" xfId="0" applyFont="1" applyFill="1" applyBorder="1" applyAlignment="1">
      <alignment horizontal="center" vertical="center" wrapText="1"/>
    </xf>
    <xf numFmtId="0" fontId="25" fillId="10" borderId="19" xfId="0" applyFont="1" applyFill="1" applyBorder="1" applyAlignment="1">
      <alignment horizontal="center" vertical="center" wrapText="1"/>
    </xf>
    <xf numFmtId="0" fontId="21" fillId="10" borderId="17" xfId="0" applyFont="1" applyFill="1" applyBorder="1" applyAlignment="1">
      <alignment horizontal="center" vertical="top" wrapText="1"/>
    </xf>
    <xf numFmtId="0" fontId="21" fillId="10" borderId="18" xfId="0" applyFont="1" applyFill="1" applyBorder="1" applyAlignment="1">
      <alignment horizontal="center" vertical="top" wrapText="1"/>
    </xf>
    <xf numFmtId="0" fontId="21" fillId="10" borderId="19" xfId="0" applyFont="1" applyFill="1" applyBorder="1" applyAlignment="1">
      <alignment horizontal="center" vertical="top" wrapText="1"/>
    </xf>
    <xf numFmtId="0" fontId="13" fillId="0" borderId="41" xfId="0" applyFont="1" applyBorder="1" applyAlignment="1">
      <alignment horizontal="left" vertical="center" wrapText="1"/>
    </xf>
    <xf numFmtId="0" fontId="21" fillId="10" borderId="17" xfId="0" applyFont="1" applyFill="1" applyBorder="1" applyAlignment="1" applyProtection="1">
      <alignment horizontal="center" vertical="center"/>
      <protection locked="0"/>
    </xf>
    <xf numFmtId="0" fontId="21" fillId="10" borderId="18" xfId="0" applyFont="1" applyFill="1" applyBorder="1" applyAlignment="1" applyProtection="1">
      <alignment horizontal="center" vertical="center"/>
      <protection locked="0"/>
    </xf>
    <xf numFmtId="0" fontId="21" fillId="10" borderId="19" xfId="0" applyFont="1" applyFill="1" applyBorder="1" applyAlignment="1" applyProtection="1">
      <alignment horizontal="center" vertical="center"/>
      <protection locked="0"/>
    </xf>
    <xf numFmtId="0" fontId="38" fillId="8" borderId="0" xfId="0" applyFont="1" applyFill="1" applyAlignment="1">
      <alignment horizontal="center"/>
    </xf>
    <xf numFmtId="0" fontId="38" fillId="8" borderId="26" xfId="0" applyFont="1" applyFill="1" applyBorder="1" applyAlignment="1">
      <alignment horizontal="center"/>
    </xf>
    <xf numFmtId="0" fontId="38" fillId="8" borderId="32" xfId="0" applyFont="1" applyFill="1" applyBorder="1" applyAlignment="1">
      <alignment horizontal="center"/>
    </xf>
    <xf numFmtId="14" fontId="38" fillId="8" borderId="32" xfId="0" applyNumberFormat="1" applyFont="1" applyFill="1" applyBorder="1" applyAlignment="1">
      <alignment horizontal="center"/>
    </xf>
    <xf numFmtId="0" fontId="40" fillId="8" borderId="20" xfId="0" applyFont="1" applyFill="1" applyBorder="1" applyAlignment="1" applyProtection="1">
      <alignment horizontal="center" vertical="center"/>
      <protection locked="0"/>
    </xf>
    <xf numFmtId="0" fontId="38" fillId="8" borderId="1" xfId="0" applyFont="1" applyFill="1" applyBorder="1" applyAlignment="1">
      <alignment horizontal="left" vertical="center" wrapText="1"/>
    </xf>
    <xf numFmtId="0" fontId="38" fillId="8" borderId="47" xfId="0" applyFont="1" applyFill="1" applyBorder="1" applyAlignment="1">
      <alignment horizontal="center"/>
    </xf>
    <xf numFmtId="9" fontId="38" fillId="11" borderId="1" xfId="1" applyFont="1" applyFill="1" applyBorder="1" applyAlignment="1">
      <alignment horizontal="center" vertical="center"/>
    </xf>
    <xf numFmtId="0" fontId="38" fillId="0" borderId="2" xfId="0" applyFont="1" applyBorder="1" applyAlignment="1">
      <alignment horizontal="left" vertical="center"/>
    </xf>
    <xf numFmtId="0" fontId="38" fillId="0" borderId="4" xfId="0" applyFont="1" applyBorder="1" applyAlignment="1">
      <alignment horizontal="left" vertical="center"/>
    </xf>
    <xf numFmtId="9" fontId="38" fillId="0" borderId="2" xfId="0" applyNumberFormat="1" applyFont="1" applyBorder="1" applyAlignment="1">
      <alignment horizontal="center" vertical="center"/>
    </xf>
    <xf numFmtId="9" fontId="38" fillId="0" borderId="4" xfId="0" applyNumberFormat="1" applyFont="1" applyBorder="1" applyAlignment="1">
      <alignment horizontal="center" vertical="center"/>
    </xf>
    <xf numFmtId="9" fontId="38" fillId="11" borderId="2" xfId="0" applyNumberFormat="1" applyFont="1" applyFill="1" applyBorder="1" applyAlignment="1">
      <alignment horizontal="center" vertical="center"/>
    </xf>
    <xf numFmtId="0" fontId="38" fillId="11" borderId="4" xfId="0" applyFont="1" applyFill="1" applyBorder="1" applyAlignment="1">
      <alignment horizontal="center" vertical="center"/>
    </xf>
    <xf numFmtId="0" fontId="38" fillId="8" borderId="26" xfId="0" applyFont="1" applyFill="1" applyBorder="1" applyAlignment="1" applyProtection="1">
      <alignment horizontal="center"/>
      <protection locked="0"/>
    </xf>
    <xf numFmtId="0" fontId="28" fillId="8" borderId="1" xfId="0" applyFont="1" applyFill="1" applyBorder="1" applyAlignment="1">
      <alignment horizontal="center" vertical="center" wrapText="1"/>
    </xf>
  </cellXfs>
  <cellStyles count="11">
    <cellStyle name="Hipervínculo" xfId="5" builtinId="8" hidden="1"/>
    <cellStyle name="Hipervínculo" xfId="3" builtinId="8" hidden="1"/>
    <cellStyle name="Hipervínculo" xfId="9" builtinId="8" hidden="1"/>
    <cellStyle name="Hipervínculo" xfId="7" builtinId="8" hidden="1"/>
    <cellStyle name="Hipervínculo visitado" xfId="6" builtinId="9" hidden="1"/>
    <cellStyle name="Hipervínculo visitado" xfId="4" builtinId="9" hidden="1"/>
    <cellStyle name="Hipervínculo visitado" xfId="10" builtinId="9" hidden="1"/>
    <cellStyle name="Hipervínculo visitado" xfId="8" builtinId="9" hidden="1"/>
    <cellStyle name="Normal" xfId="0" builtinId="0"/>
    <cellStyle name="Normal 2" xfId="2" xr:uid="{00000000-0005-0000-0000-000009000000}"/>
    <cellStyle name="Porcentaje" xfId="1" builtinId="5"/>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3067CC"/>
      <color rgb="FF65A17B"/>
      <color rgb="FF0000CC"/>
      <color rgb="FF2CD2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186070</xdr:colOff>
      <xdr:row>1</xdr:row>
      <xdr:rowOff>0</xdr:rowOff>
    </xdr:from>
    <xdr:to>
      <xdr:col>2</xdr:col>
      <xdr:colOff>924140</xdr:colOff>
      <xdr:row>3</xdr:row>
      <xdr:rowOff>246191</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t="22870" b="26916"/>
        <a:stretch/>
      </xdr:blipFill>
      <xdr:spPr>
        <a:xfrm>
          <a:off x="186070" y="200025"/>
          <a:ext cx="3509845" cy="6462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60960</xdr:rowOff>
    </xdr:from>
    <xdr:to>
      <xdr:col>4</xdr:col>
      <xdr:colOff>520700</xdr:colOff>
      <xdr:row>1</xdr:row>
      <xdr:rowOff>498892</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rotWithShape="1">
        <a:blip xmlns:r="http://schemas.openxmlformats.org/officeDocument/2006/relationships" r:embed="rId1"/>
        <a:srcRect t="22870" b="26916"/>
        <a:stretch/>
      </xdr:blipFill>
      <xdr:spPr>
        <a:xfrm>
          <a:off x="215900" y="60960"/>
          <a:ext cx="3556000" cy="6411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173182</xdr:colOff>
      <xdr:row>0</xdr:row>
      <xdr:rowOff>219364</xdr:rowOff>
    </xdr:from>
    <xdr:to>
      <xdr:col>3</xdr:col>
      <xdr:colOff>789347</xdr:colOff>
      <xdr:row>0</xdr:row>
      <xdr:rowOff>1073728</xdr:rowOff>
    </xdr:to>
    <xdr:pic>
      <xdr:nvPicPr>
        <xdr:cNvPr id="2" name="Imagen 1">
          <a:extLst>
            <a:ext uri="{FF2B5EF4-FFF2-40B4-BE49-F238E27FC236}">
              <a16:creationId xmlns:a16="http://schemas.microsoft.com/office/drawing/2014/main" id="{DCC24025-EDB9-427A-B78D-5438ACD45D28}"/>
            </a:ext>
          </a:extLst>
        </xdr:cNvPr>
        <xdr:cNvPicPr>
          <a:picLocks noChangeAspect="1"/>
        </xdr:cNvPicPr>
      </xdr:nvPicPr>
      <xdr:blipFill rotWithShape="1">
        <a:blip xmlns:r="http://schemas.openxmlformats.org/officeDocument/2006/relationships" r:embed="rId1"/>
        <a:srcRect t="22870" b="26916"/>
        <a:stretch/>
      </xdr:blipFill>
      <xdr:spPr>
        <a:xfrm>
          <a:off x="458932" y="219364"/>
          <a:ext cx="4553165" cy="85436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46182</xdr:colOff>
      <xdr:row>0</xdr:row>
      <xdr:rowOff>92364</xdr:rowOff>
    </xdr:from>
    <xdr:to>
      <xdr:col>3</xdr:col>
      <xdr:colOff>662347</xdr:colOff>
      <xdr:row>0</xdr:row>
      <xdr:rowOff>946728</xdr:rowOff>
    </xdr:to>
    <xdr:pic>
      <xdr:nvPicPr>
        <xdr:cNvPr id="2" name="Imagen 1">
          <a:extLst>
            <a:ext uri="{FF2B5EF4-FFF2-40B4-BE49-F238E27FC236}">
              <a16:creationId xmlns:a16="http://schemas.microsoft.com/office/drawing/2014/main" id="{00000000-0008-0000-0900-000002000000}"/>
            </a:ext>
          </a:extLst>
        </xdr:cNvPr>
        <xdr:cNvPicPr>
          <a:picLocks noChangeAspect="1"/>
        </xdr:cNvPicPr>
      </xdr:nvPicPr>
      <xdr:blipFill rotWithShape="1">
        <a:blip xmlns:r="http://schemas.openxmlformats.org/officeDocument/2006/relationships" r:embed="rId1"/>
        <a:srcRect t="22870" b="26916"/>
        <a:stretch/>
      </xdr:blipFill>
      <xdr:spPr>
        <a:xfrm>
          <a:off x="331932" y="92364"/>
          <a:ext cx="4591554" cy="85436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60645</xdr:colOff>
      <xdr:row>0</xdr:row>
      <xdr:rowOff>118330</xdr:rowOff>
    </xdr:from>
    <xdr:to>
      <xdr:col>3</xdr:col>
      <xdr:colOff>1348317</xdr:colOff>
      <xdr:row>0</xdr:row>
      <xdr:rowOff>754382</xdr:rowOff>
    </xdr:to>
    <xdr:pic>
      <xdr:nvPicPr>
        <xdr:cNvPr id="3" name="Imagen 2">
          <a:extLst>
            <a:ext uri="{FF2B5EF4-FFF2-40B4-BE49-F238E27FC236}">
              <a16:creationId xmlns:a16="http://schemas.microsoft.com/office/drawing/2014/main" id="{00000000-0008-0000-0A00-000003000000}"/>
            </a:ext>
          </a:extLst>
        </xdr:cNvPr>
        <xdr:cNvPicPr>
          <a:picLocks noChangeAspect="1"/>
        </xdr:cNvPicPr>
      </xdr:nvPicPr>
      <xdr:blipFill rotWithShape="1">
        <a:blip xmlns:r="http://schemas.openxmlformats.org/officeDocument/2006/relationships" r:embed="rId1"/>
        <a:srcRect t="22870" b="26916"/>
        <a:stretch/>
      </xdr:blipFill>
      <xdr:spPr>
        <a:xfrm>
          <a:off x="251145" y="118330"/>
          <a:ext cx="3482655" cy="63605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347579</xdr:colOff>
      <xdr:row>0</xdr:row>
      <xdr:rowOff>13369</xdr:rowOff>
    </xdr:from>
    <xdr:to>
      <xdr:col>2</xdr:col>
      <xdr:colOff>3469286</xdr:colOff>
      <xdr:row>2</xdr:row>
      <xdr:rowOff>34474</xdr:rowOff>
    </xdr:to>
    <xdr:pic>
      <xdr:nvPicPr>
        <xdr:cNvPr id="2" name="Imagen 1">
          <a:extLst>
            <a:ext uri="{FF2B5EF4-FFF2-40B4-BE49-F238E27FC236}">
              <a16:creationId xmlns:a16="http://schemas.microsoft.com/office/drawing/2014/main" id="{00000000-0008-0000-0B00-000002000000}"/>
            </a:ext>
          </a:extLst>
        </xdr:cNvPr>
        <xdr:cNvPicPr>
          <a:picLocks noChangeAspect="1"/>
        </xdr:cNvPicPr>
      </xdr:nvPicPr>
      <xdr:blipFill rotWithShape="1">
        <a:blip xmlns:r="http://schemas.openxmlformats.org/officeDocument/2006/relationships" r:embed="rId1"/>
        <a:srcRect t="22870" b="26916"/>
        <a:stretch/>
      </xdr:blipFill>
      <xdr:spPr>
        <a:xfrm>
          <a:off x="442829" y="13369"/>
          <a:ext cx="3464607" cy="63070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Zamir Lopsan Ariza Casallas" id="{32129940-38BD-4927-A116-918E326B1FFA}" userId="S::zarizac@invima.gov.co::73cb9224-8202-4e8f-b83d-30462557201d"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I8" dT="2022-07-13T13:46:22.12" personId="{32129940-38BD-4927-A116-918E326B1FFA}" id="{EA4AAB11-16E2-42C8-A23D-7F9F8A08690C}">
    <text>Reporte Trimestral, actividad IO06</text>
  </threadedComment>
  <threadedComment ref="I9" dT="2022-07-13T13:47:27.79" personId="{32129940-38BD-4927-A116-918E326B1FFA}" id="{E5AE0955-C1B9-4D04-BF49-6200AC940CF2}">
    <text>Reporte Trimestral, actividad OI07 del POA</text>
  </threadedComment>
  <threadedComment ref="I10" dT="2022-07-13T13:44:43.59" personId="{32129940-38BD-4927-A116-918E326B1FFA}" id="{7B32870F-D91E-4C18-B22A-FE54301B9F16}">
    <text>Reporte de indicador  anual, asociado a actividad OI08 del POA</text>
  </threadedComment>
  <threadedComment ref="I11" dT="2022-07-13T13:43:18.80" personId="{32129940-38BD-4927-A116-918E326B1FFA}" id="{2FD5F551-B925-46E8-BC83-6F3132E717A3}">
    <text>Reporte de indicador  anual,  actividad OI08 del POA</text>
  </threadedComment>
  <threadedComment ref="I12" dT="2022-07-13T13:48:26.60" personId="{32129940-38BD-4927-A116-918E326B1FFA}" id="{0E966980-7E4A-448C-B12C-CCD00B961B66}">
    <text>Reporte trimestral, actividad OI05 del POA</text>
  </threadedComment>
  <threadedComment ref="I13" dT="2022-07-13T13:49:19.96" personId="{32129940-38BD-4927-A116-918E326B1FFA}" id="{52E33BB3-96CD-45F6-800B-042D0A49C0EB}">
    <text>Reporte trimestral, actividad OI03 del POA</text>
  </threadedComment>
  <threadedComment ref="I14" dT="2022-07-13T14:37:08.99" personId="{32129940-38BD-4927-A116-918E326B1FFA}" id="{430B311C-4337-42AA-9719-5CC86916278C}">
    <text>Fecha De inicio de la actividad, del 15 de noviembre al 14 de diciembre del 2022</text>
  </threadedComment>
  <threadedComment ref="I15" dT="2022-07-13T14:36:31.17" personId="{32129940-38BD-4927-A116-918E326B1FFA}" id="{7B3B6383-3A62-4C01-B861-B42FF7735146}">
    <text>Fecha De inicio de la actividad, del 15 de noviembre al 14 de diciembre del 2022</text>
  </threadedComment>
  <threadedComment ref="I16" dT="2022-07-13T14:38:01.16" personId="{32129940-38BD-4927-A116-918E326B1FFA}" id="{3E6A7B28-2EB3-4885-AA99-368932DD8648}">
    <text>Actividad iniciada el 15 de mayo del 2022</text>
  </threadedComment>
  <threadedComment ref="I19" dT="2022-07-13T13:49:52.67" personId="{32129940-38BD-4927-A116-918E326B1FFA}" id="{ADA414F5-FE0A-4660-9F67-9F98994323A1}">
    <text>Reporte trimestral, actividad OI01 del POA</text>
  </threadedComment>
  <threadedComment ref="I20" dT="2022-07-13T13:50:51.62" personId="{32129940-38BD-4927-A116-918E326B1FFA}" id="{B10F5E50-2FF5-4385-AF3C-12F77A2FC916}">
    <text>Reporte semestral, actividad OI 04 del POA</text>
  </threadedComment>
  <threadedComment ref="I21" dT="2022-07-13T13:51:21.66" personId="{32129940-38BD-4927-A116-918E326B1FFA}" id="{8B1D5362-9C10-4532-BD0C-A06BE64D1DAB}">
    <text>Reporte trimestral, actividad OI01 del POA</text>
  </threadedComment>
</ThreadedComment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7.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8.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30"/>
  <sheetViews>
    <sheetView topLeftCell="A7" zoomScale="70" zoomScaleNormal="70" zoomScalePageLayoutView="70" workbookViewId="0">
      <selection activeCell="I16" sqref="I16:I19"/>
    </sheetView>
  </sheetViews>
  <sheetFormatPr baseColWidth="10" defaultColWidth="10.85546875" defaultRowHeight="15" x14ac:dyDescent="0.25"/>
  <cols>
    <col min="1" max="1" width="7" style="1" customWidth="1"/>
    <col min="2" max="2" width="16.28515625" style="1" customWidth="1"/>
    <col min="3" max="3" width="41.140625" style="1" customWidth="1"/>
    <col min="4" max="4" width="46" style="1" hidden="1" customWidth="1"/>
    <col min="5" max="5" width="22.85546875" style="1" customWidth="1"/>
    <col min="6" max="6" width="35.42578125" style="1" customWidth="1"/>
    <col min="7" max="7" width="19.140625" style="1" customWidth="1"/>
    <col min="8" max="8" width="31.28515625" style="1" customWidth="1"/>
    <col min="9" max="9" width="30.42578125" style="1" customWidth="1"/>
    <col min="10" max="16384" width="10.85546875" style="1"/>
  </cols>
  <sheetData>
    <row r="2" spans="1:9" x14ac:dyDescent="0.25">
      <c r="B2" s="215" t="s">
        <v>0</v>
      </c>
      <c r="C2" s="215"/>
      <c r="D2" s="215"/>
      <c r="E2" s="215"/>
      <c r="F2" s="215"/>
      <c r="G2" s="215"/>
      <c r="H2" s="215"/>
      <c r="I2" s="215"/>
    </row>
    <row r="3" spans="1:9" x14ac:dyDescent="0.25">
      <c r="B3" s="231" t="s">
        <v>1</v>
      </c>
      <c r="C3" s="231"/>
      <c r="D3" s="231"/>
      <c r="E3" s="231"/>
      <c r="F3" s="231"/>
      <c r="G3" s="231"/>
      <c r="H3" s="231"/>
      <c r="I3" s="231"/>
    </row>
    <row r="4" spans="1:9" x14ac:dyDescent="0.25">
      <c r="C4" s="2" t="s">
        <v>2</v>
      </c>
      <c r="D4" s="3" t="s">
        <v>3</v>
      </c>
    </row>
    <row r="5" spans="1:9" x14ac:dyDescent="0.25">
      <c r="C5" s="2" t="s">
        <v>4</v>
      </c>
      <c r="D5" s="3" t="s">
        <v>5</v>
      </c>
    </row>
    <row r="6" spans="1:9" x14ac:dyDescent="0.25">
      <c r="C6" s="4" t="s">
        <v>6</v>
      </c>
      <c r="D6" s="5" t="s">
        <v>7</v>
      </c>
    </row>
    <row r="7" spans="1:9" x14ac:dyDescent="0.25">
      <c r="C7" s="4" t="s">
        <v>8</v>
      </c>
      <c r="D7" s="5" t="s">
        <v>9</v>
      </c>
    </row>
    <row r="8" spans="1:9" x14ac:dyDescent="0.25">
      <c r="C8" s="4" t="s">
        <v>10</v>
      </c>
      <c r="D8" s="6">
        <v>41656</v>
      </c>
      <c r="E8" s="7"/>
    </row>
    <row r="9" spans="1:9" x14ac:dyDescent="0.25">
      <c r="C9" s="225" t="s">
        <v>11</v>
      </c>
      <c r="D9" s="5" t="s">
        <v>12</v>
      </c>
      <c r="F9" s="7"/>
      <c r="I9" s="7"/>
    </row>
    <row r="10" spans="1:9" x14ac:dyDescent="0.25">
      <c r="C10" s="225"/>
      <c r="D10" s="5" t="s">
        <v>13</v>
      </c>
    </row>
    <row r="12" spans="1:9" x14ac:dyDescent="0.25">
      <c r="A12" s="226" t="s">
        <v>14</v>
      </c>
      <c r="B12" s="227"/>
      <c r="C12" s="227"/>
      <c r="D12" s="227"/>
      <c r="E12" s="227"/>
      <c r="F12" s="227"/>
      <c r="G12" s="227"/>
      <c r="H12" s="227"/>
      <c r="I12" s="228"/>
    </row>
    <row r="13" spans="1:9" x14ac:dyDescent="0.25">
      <c r="A13" s="226" t="s">
        <v>15</v>
      </c>
      <c r="B13" s="227"/>
      <c r="C13" s="227"/>
      <c r="D13" s="227"/>
      <c r="E13" s="227"/>
      <c r="F13" s="227"/>
      <c r="G13" s="227"/>
      <c r="H13" s="227"/>
      <c r="I13" s="228"/>
    </row>
    <row r="14" spans="1:9" x14ac:dyDescent="0.25">
      <c r="A14" s="232"/>
      <c r="B14" s="233"/>
      <c r="C14" s="233"/>
      <c r="D14" s="233"/>
      <c r="E14" s="233"/>
      <c r="F14" s="233"/>
      <c r="G14" s="234"/>
      <c r="H14" s="223" t="s">
        <v>16</v>
      </c>
      <c r="I14" s="224"/>
    </row>
    <row r="15" spans="1:9" ht="28.5" x14ac:dyDescent="0.25">
      <c r="A15" s="19" t="s">
        <v>17</v>
      </c>
      <c r="B15" s="19" t="s">
        <v>18</v>
      </c>
      <c r="C15" s="8" t="s">
        <v>19</v>
      </c>
      <c r="D15" s="19" t="s">
        <v>20</v>
      </c>
      <c r="E15" s="19" t="s">
        <v>21</v>
      </c>
      <c r="F15" s="19" t="s">
        <v>22</v>
      </c>
      <c r="G15" s="43" t="s">
        <v>23</v>
      </c>
      <c r="H15" s="19" t="s">
        <v>24</v>
      </c>
      <c r="I15" s="19" t="s">
        <v>25</v>
      </c>
    </row>
    <row r="16" spans="1:9" ht="30" x14ac:dyDescent="0.25">
      <c r="A16" s="229" t="s">
        <v>26</v>
      </c>
      <c r="B16" s="230">
        <v>0.3</v>
      </c>
      <c r="C16" s="222" t="s">
        <v>27</v>
      </c>
      <c r="D16" s="9" t="s">
        <v>28</v>
      </c>
      <c r="E16" s="216">
        <v>4</v>
      </c>
      <c r="F16" s="216" t="s">
        <v>29</v>
      </c>
      <c r="G16" s="222" t="s">
        <v>30</v>
      </c>
      <c r="H16" s="216"/>
      <c r="I16" s="238"/>
    </row>
    <row r="17" spans="1:9" ht="56.25" customHeight="1" x14ac:dyDescent="0.25">
      <c r="A17" s="229"/>
      <c r="B17" s="229"/>
      <c r="C17" s="222"/>
      <c r="D17" s="10" t="s">
        <v>31</v>
      </c>
      <c r="E17" s="217"/>
      <c r="F17" s="217"/>
      <c r="G17" s="222"/>
      <c r="H17" s="217"/>
      <c r="I17" s="238"/>
    </row>
    <row r="18" spans="1:9" ht="25.5" customHeight="1" x14ac:dyDescent="0.25">
      <c r="A18" s="229"/>
      <c r="B18" s="229"/>
      <c r="C18" s="222"/>
      <c r="D18" s="10" t="s">
        <v>32</v>
      </c>
      <c r="E18" s="217"/>
      <c r="F18" s="217"/>
      <c r="G18" s="222"/>
      <c r="H18" s="217"/>
      <c r="I18" s="238"/>
    </row>
    <row r="19" spans="1:9" ht="49.5" customHeight="1" x14ac:dyDescent="0.25">
      <c r="A19" s="229"/>
      <c r="B19" s="229"/>
      <c r="C19" s="222"/>
      <c r="D19" s="10" t="s">
        <v>33</v>
      </c>
      <c r="E19" s="218"/>
      <c r="F19" s="218"/>
      <c r="G19" s="222"/>
      <c r="H19" s="218"/>
      <c r="I19" s="238"/>
    </row>
    <row r="20" spans="1:9" ht="82.5" customHeight="1" x14ac:dyDescent="0.25">
      <c r="A20" s="235" t="s">
        <v>34</v>
      </c>
      <c r="B20" s="219">
        <v>0.3</v>
      </c>
      <c r="C20" s="216" t="s">
        <v>35</v>
      </c>
      <c r="D20" s="10" t="s">
        <v>36</v>
      </c>
      <c r="E20" s="216">
        <v>20</v>
      </c>
      <c r="F20" s="216" t="s">
        <v>37</v>
      </c>
      <c r="G20" s="88" t="s">
        <v>38</v>
      </c>
      <c r="H20" s="216"/>
      <c r="I20" s="239"/>
    </row>
    <row r="21" spans="1:9" ht="68.25" customHeight="1" x14ac:dyDescent="0.25">
      <c r="A21" s="236"/>
      <c r="B21" s="220"/>
      <c r="C21" s="217"/>
      <c r="D21" s="10" t="s">
        <v>39</v>
      </c>
      <c r="E21" s="217"/>
      <c r="F21" s="217"/>
      <c r="G21" s="88" t="s">
        <v>40</v>
      </c>
      <c r="H21" s="217"/>
      <c r="I21" s="240"/>
    </row>
    <row r="22" spans="1:9" ht="66" customHeight="1" x14ac:dyDescent="0.25">
      <c r="A22" s="237"/>
      <c r="B22" s="221"/>
      <c r="C22" s="218"/>
      <c r="D22" s="10" t="s">
        <v>41</v>
      </c>
      <c r="E22" s="218"/>
      <c r="F22" s="218"/>
      <c r="G22" s="88" t="s">
        <v>42</v>
      </c>
      <c r="H22" s="218"/>
      <c r="I22" s="241"/>
    </row>
    <row r="23" spans="1:9" ht="97.5" customHeight="1" x14ac:dyDescent="0.25">
      <c r="A23" s="235" t="s">
        <v>43</v>
      </c>
      <c r="B23" s="219">
        <v>0.4</v>
      </c>
      <c r="C23" s="216" t="s">
        <v>44</v>
      </c>
      <c r="D23" s="10" t="s">
        <v>45</v>
      </c>
      <c r="E23" s="216">
        <v>15</v>
      </c>
      <c r="F23" s="216" t="s">
        <v>29</v>
      </c>
      <c r="G23" s="216" t="s">
        <v>42</v>
      </c>
      <c r="H23" s="216"/>
      <c r="I23" s="239"/>
    </row>
    <row r="24" spans="1:9" ht="55.5" customHeight="1" x14ac:dyDescent="0.25">
      <c r="A24" s="236"/>
      <c r="B24" s="220"/>
      <c r="C24" s="217"/>
      <c r="D24" s="10" t="s">
        <v>46</v>
      </c>
      <c r="E24" s="217"/>
      <c r="F24" s="217"/>
      <c r="G24" s="217"/>
      <c r="H24" s="217"/>
      <c r="I24" s="240"/>
    </row>
    <row r="25" spans="1:9" ht="55.5" customHeight="1" x14ac:dyDescent="0.25">
      <c r="A25" s="237"/>
      <c r="B25" s="221"/>
      <c r="C25" s="218"/>
      <c r="D25" s="10" t="s">
        <v>47</v>
      </c>
      <c r="E25" s="218"/>
      <c r="F25" s="218"/>
      <c r="G25" s="218"/>
      <c r="H25" s="218"/>
      <c r="I25" s="241"/>
    </row>
    <row r="26" spans="1:9" x14ac:dyDescent="0.25">
      <c r="A26" s="19" t="s">
        <v>48</v>
      </c>
      <c r="B26" s="11">
        <f>SUM(B16:B25)</f>
        <v>1</v>
      </c>
      <c r="C26" s="5"/>
      <c r="D26" s="5"/>
      <c r="E26" s="5"/>
      <c r="F26" s="10"/>
      <c r="G26" s="5"/>
      <c r="H26" s="5"/>
      <c r="I26" s="5"/>
    </row>
    <row r="27" spans="1:9" ht="4.5" customHeight="1" thickBot="1" x14ac:dyDescent="0.3">
      <c r="A27" s="12"/>
    </row>
    <row r="28" spans="1:9" ht="27" customHeight="1" x14ac:dyDescent="0.25">
      <c r="A28" s="12"/>
      <c r="C28" s="244"/>
      <c r="D28" s="245"/>
      <c r="E28" s="93"/>
      <c r="F28" s="245"/>
      <c r="G28" s="247"/>
      <c r="H28" s="21"/>
    </row>
    <row r="29" spans="1:9" ht="15.75" thickBot="1" x14ac:dyDescent="0.3">
      <c r="A29" s="12"/>
      <c r="C29" s="242" t="s">
        <v>49</v>
      </c>
      <c r="D29" s="243"/>
      <c r="E29" s="92"/>
      <c r="F29" s="243" t="s">
        <v>50</v>
      </c>
      <c r="G29" s="246"/>
      <c r="H29" s="22"/>
    </row>
    <row r="30" spans="1:9" x14ac:dyDescent="0.25">
      <c r="A30" s="12"/>
    </row>
  </sheetData>
  <mergeCells count="34">
    <mergeCell ref="C29:D29"/>
    <mergeCell ref="C28:D28"/>
    <mergeCell ref="F29:G29"/>
    <mergeCell ref="F28:G28"/>
    <mergeCell ref="H23:H25"/>
    <mergeCell ref="E16:E19"/>
    <mergeCell ref="E20:E22"/>
    <mergeCell ref="E23:E25"/>
    <mergeCell ref="G23:G25"/>
    <mergeCell ref="I16:I19"/>
    <mergeCell ref="H20:H22"/>
    <mergeCell ref="I20:I22"/>
    <mergeCell ref="I23:I25"/>
    <mergeCell ref="B23:B25"/>
    <mergeCell ref="A23:A25"/>
    <mergeCell ref="C23:C25"/>
    <mergeCell ref="F20:F22"/>
    <mergeCell ref="F23:F25"/>
    <mergeCell ref="B2:I2"/>
    <mergeCell ref="C20:C22"/>
    <mergeCell ref="B20:B22"/>
    <mergeCell ref="C16:C19"/>
    <mergeCell ref="H14:I14"/>
    <mergeCell ref="H16:H19"/>
    <mergeCell ref="C9:C10"/>
    <mergeCell ref="A12:I12"/>
    <mergeCell ref="A13:I13"/>
    <mergeCell ref="A16:A19"/>
    <mergeCell ref="B16:B19"/>
    <mergeCell ref="F16:F19"/>
    <mergeCell ref="G16:G19"/>
    <mergeCell ref="B3:I3"/>
    <mergeCell ref="A14:G14"/>
    <mergeCell ref="A20:A2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V131"/>
  <sheetViews>
    <sheetView view="pageBreakPreview" topLeftCell="A16" zoomScale="50" zoomScaleNormal="50" zoomScaleSheetLayoutView="50" zoomScalePageLayoutView="50" workbookViewId="0">
      <selection activeCell="D26" sqref="D26:E26"/>
    </sheetView>
  </sheetViews>
  <sheetFormatPr baseColWidth="10" defaultColWidth="10.85546875" defaultRowHeight="18.75" x14ac:dyDescent="0.3"/>
  <cols>
    <col min="1" max="1" width="4.28515625" style="133" customWidth="1"/>
    <col min="2" max="2" width="13" style="152" bestFit="1" customWidth="1"/>
    <col min="3" max="3" width="46" style="133" customWidth="1"/>
    <col min="4" max="4" width="47.42578125" style="133" customWidth="1"/>
    <col min="5" max="5" width="28.85546875" style="133" customWidth="1"/>
    <col min="6" max="6" width="29.7109375" style="133" customWidth="1"/>
    <col min="7" max="7" width="74.28515625" style="133" customWidth="1"/>
    <col min="8" max="8" width="32" style="133" customWidth="1"/>
    <col min="9" max="9" width="29.7109375" style="133" customWidth="1"/>
    <col min="10" max="15" width="41.140625" style="133" customWidth="1"/>
    <col min="16" max="16" width="38.85546875" style="133" customWidth="1"/>
    <col min="17" max="17" width="33.140625" style="153" customWidth="1"/>
    <col min="18" max="18" width="203.7109375" style="133" customWidth="1"/>
    <col min="19" max="19" width="47" style="133" customWidth="1"/>
    <col min="20" max="20" width="3.7109375" style="133" customWidth="1"/>
    <col min="21" max="16384" width="10.85546875" style="133"/>
  </cols>
  <sheetData>
    <row r="1" spans="1:22" ht="132" customHeight="1" thickBot="1" x14ac:dyDescent="0.5">
      <c r="A1" s="128"/>
      <c r="B1" s="129"/>
      <c r="C1" s="130"/>
      <c r="D1" s="130"/>
      <c r="E1" s="130"/>
      <c r="F1" s="456"/>
      <c r="G1" s="131"/>
      <c r="H1" s="458"/>
      <c r="I1" s="130"/>
      <c r="J1" s="130"/>
      <c r="K1" s="130"/>
      <c r="L1" s="130"/>
      <c r="M1" s="130"/>
      <c r="N1" s="130"/>
      <c r="O1" s="130"/>
      <c r="P1" s="130"/>
      <c r="Q1" s="132"/>
      <c r="R1" s="130"/>
      <c r="S1" s="130"/>
      <c r="T1" s="128"/>
      <c r="U1" s="128"/>
      <c r="V1" s="128"/>
    </row>
    <row r="2" spans="1:22" ht="7.5" hidden="1" customHeight="1" x14ac:dyDescent="0.25">
      <c r="A2" s="128"/>
      <c r="B2" s="129"/>
      <c r="C2" s="130"/>
      <c r="D2" s="130"/>
      <c r="E2" s="130"/>
      <c r="F2" s="457"/>
      <c r="G2" s="134"/>
      <c r="H2" s="458"/>
      <c r="I2" s="130"/>
      <c r="J2" s="130"/>
      <c r="K2" s="130"/>
      <c r="L2" s="130"/>
      <c r="M2" s="130"/>
      <c r="N2" s="130"/>
      <c r="O2" s="130"/>
      <c r="P2" s="130"/>
      <c r="Q2" s="132"/>
      <c r="R2" s="130"/>
      <c r="S2" s="130"/>
      <c r="T2" s="128"/>
      <c r="U2" s="128"/>
      <c r="V2" s="128"/>
    </row>
    <row r="3" spans="1:22" ht="27" hidden="1" thickBot="1" x14ac:dyDescent="0.3">
      <c r="A3" s="128"/>
      <c r="B3" s="129"/>
      <c r="C3" s="130"/>
      <c r="D3" s="130"/>
      <c r="E3" s="130"/>
      <c r="F3" s="130"/>
      <c r="G3" s="130"/>
      <c r="H3" s="130"/>
      <c r="I3" s="130"/>
      <c r="J3" s="130"/>
      <c r="K3" s="130"/>
      <c r="L3" s="130"/>
      <c r="M3" s="130"/>
      <c r="N3" s="130"/>
      <c r="O3" s="130"/>
      <c r="P3" s="130"/>
      <c r="Q3" s="132"/>
      <c r="R3" s="130"/>
      <c r="S3" s="130"/>
      <c r="T3" s="128"/>
      <c r="U3" s="128"/>
      <c r="V3" s="128"/>
    </row>
    <row r="4" spans="1:22" ht="64.5" customHeight="1" thickBot="1" x14ac:dyDescent="0.3">
      <c r="A4" s="128"/>
      <c r="B4" s="459" t="s">
        <v>176</v>
      </c>
      <c r="C4" s="460"/>
      <c r="D4" s="460"/>
      <c r="E4" s="460"/>
      <c r="F4" s="460"/>
      <c r="G4" s="460"/>
      <c r="H4" s="460"/>
      <c r="I4" s="460"/>
      <c r="J4" s="460"/>
      <c r="K4" s="460"/>
      <c r="L4" s="460"/>
      <c r="M4" s="460"/>
      <c r="N4" s="460"/>
      <c r="O4" s="460"/>
      <c r="P4" s="460"/>
      <c r="Q4" s="460"/>
      <c r="R4" s="460"/>
      <c r="S4" s="461"/>
      <c r="T4" s="128"/>
      <c r="U4" s="128"/>
      <c r="V4" s="128"/>
    </row>
    <row r="5" spans="1:22" ht="35.25" customHeight="1" thickBot="1" x14ac:dyDescent="0.3">
      <c r="A5" s="128"/>
      <c r="B5" s="462" t="s">
        <v>177</v>
      </c>
      <c r="C5" s="463"/>
      <c r="D5" s="463"/>
      <c r="E5" s="463"/>
      <c r="F5" s="463"/>
      <c r="G5" s="463"/>
      <c r="H5" s="464"/>
      <c r="I5" s="135"/>
      <c r="J5" s="135"/>
      <c r="K5" s="463"/>
      <c r="L5" s="463"/>
      <c r="M5" s="463"/>
      <c r="N5" s="463"/>
      <c r="O5" s="464"/>
      <c r="P5" s="462" t="s">
        <v>178</v>
      </c>
      <c r="Q5" s="465"/>
      <c r="R5" s="465"/>
      <c r="S5" s="466"/>
      <c r="T5" s="128"/>
      <c r="U5" s="128"/>
      <c r="V5" s="128"/>
    </row>
    <row r="6" spans="1:22" s="136" customFormat="1" ht="56.25" customHeight="1" thickBot="1" x14ac:dyDescent="0.5">
      <c r="A6" s="128"/>
      <c r="B6" s="450" t="s">
        <v>17</v>
      </c>
      <c r="C6" s="379" t="s">
        <v>179</v>
      </c>
      <c r="D6" s="378" t="s">
        <v>180</v>
      </c>
      <c r="E6" s="378" t="s">
        <v>181</v>
      </c>
      <c r="F6" s="378" t="s">
        <v>182</v>
      </c>
      <c r="G6" s="378" t="s">
        <v>61</v>
      </c>
      <c r="H6" s="360" t="s">
        <v>183</v>
      </c>
      <c r="I6" s="361"/>
      <c r="J6" s="375" t="s">
        <v>184</v>
      </c>
      <c r="K6" s="376"/>
      <c r="L6" s="376"/>
      <c r="M6" s="376"/>
      <c r="N6" s="376"/>
      <c r="O6" s="377"/>
      <c r="P6" s="378" t="s">
        <v>185</v>
      </c>
      <c r="Q6" s="446" t="s">
        <v>186</v>
      </c>
      <c r="R6" s="378" t="s">
        <v>79</v>
      </c>
      <c r="S6" s="378"/>
      <c r="T6" s="128"/>
      <c r="U6" s="128"/>
      <c r="V6" s="128"/>
    </row>
    <row r="7" spans="1:22" s="137" customFormat="1" ht="129" customHeight="1" thickBot="1" x14ac:dyDescent="0.5">
      <c r="A7" s="128"/>
      <c r="B7" s="451"/>
      <c r="C7" s="452"/>
      <c r="D7" s="379"/>
      <c r="E7" s="379"/>
      <c r="F7" s="379"/>
      <c r="G7" s="379"/>
      <c r="H7" s="205" t="s">
        <v>187</v>
      </c>
      <c r="I7" s="206" t="s">
        <v>188</v>
      </c>
      <c r="J7" s="189" t="s">
        <v>189</v>
      </c>
      <c r="K7" s="189" t="s">
        <v>190</v>
      </c>
      <c r="L7" s="189" t="s">
        <v>191</v>
      </c>
      <c r="M7" s="207" t="s">
        <v>192</v>
      </c>
      <c r="N7" s="189" t="s">
        <v>193</v>
      </c>
      <c r="O7" s="189" t="s">
        <v>194</v>
      </c>
      <c r="P7" s="379"/>
      <c r="Q7" s="447"/>
      <c r="R7" s="195" t="s">
        <v>195</v>
      </c>
      <c r="S7" s="195" t="s">
        <v>120</v>
      </c>
      <c r="T7" s="128"/>
      <c r="U7" s="128"/>
      <c r="V7" s="128"/>
    </row>
    <row r="8" spans="1:22" ht="110.1" customHeight="1" thickBot="1" x14ac:dyDescent="0.3">
      <c r="A8" s="128"/>
      <c r="B8" s="448">
        <v>1</v>
      </c>
      <c r="C8" s="386" t="s">
        <v>196</v>
      </c>
      <c r="D8" s="386" t="s">
        <v>197</v>
      </c>
      <c r="E8" s="380">
        <v>1</v>
      </c>
      <c r="F8" s="449" t="s">
        <v>198</v>
      </c>
      <c r="G8" s="201" t="s">
        <v>199</v>
      </c>
      <c r="H8" s="380">
        <v>0.35</v>
      </c>
      <c r="I8" s="210">
        <v>0.5</v>
      </c>
      <c r="J8" s="380">
        <v>0.5</v>
      </c>
      <c r="K8" s="383">
        <f>(AVERAGE(I8:I10)*H8)/H8</f>
        <v>0.47666666666666663</v>
      </c>
      <c r="L8" s="386"/>
      <c r="M8" s="210">
        <f>100%-I8</f>
        <v>0.5</v>
      </c>
      <c r="N8" s="442">
        <v>0.5</v>
      </c>
      <c r="O8" s="371">
        <f>IFERROR((AVERAGE(M8:M10)*H8)/H8,0)</f>
        <v>0.52333333333333332</v>
      </c>
      <c r="P8" s="374">
        <f>IF(SUM(K8,O8)&gt;100%,"NO PERMITIDO",SUM(K8,O8))</f>
        <v>1</v>
      </c>
      <c r="Q8" s="453">
        <f>H8*P8/100%</f>
        <v>0.35</v>
      </c>
      <c r="R8" s="454" t="s">
        <v>307</v>
      </c>
      <c r="S8" s="455" t="s">
        <v>200</v>
      </c>
      <c r="T8" s="128"/>
      <c r="U8" s="128"/>
      <c r="V8" s="128"/>
    </row>
    <row r="9" spans="1:22" ht="119.1" customHeight="1" thickBot="1" x14ac:dyDescent="0.3">
      <c r="A9" s="128"/>
      <c r="B9" s="439"/>
      <c r="C9" s="382"/>
      <c r="D9" s="382"/>
      <c r="E9" s="381"/>
      <c r="F9" s="445"/>
      <c r="G9" s="162" t="s">
        <v>201</v>
      </c>
      <c r="H9" s="381"/>
      <c r="I9" s="211">
        <v>0.5</v>
      </c>
      <c r="J9" s="382"/>
      <c r="K9" s="384"/>
      <c r="L9" s="382"/>
      <c r="M9" s="210">
        <f>100%-I9</f>
        <v>0.5</v>
      </c>
      <c r="N9" s="443"/>
      <c r="O9" s="372"/>
      <c r="P9" s="369"/>
      <c r="Q9" s="387"/>
      <c r="R9" s="389"/>
      <c r="S9" s="422"/>
      <c r="T9" s="128"/>
      <c r="U9" s="128"/>
      <c r="V9" s="128"/>
    </row>
    <row r="10" spans="1:22" ht="306" customHeight="1" thickBot="1" x14ac:dyDescent="0.3">
      <c r="A10" s="128"/>
      <c r="B10" s="439"/>
      <c r="C10" s="382"/>
      <c r="D10" s="382"/>
      <c r="E10" s="381"/>
      <c r="F10" s="445"/>
      <c r="G10" s="197" t="s">
        <v>202</v>
      </c>
      <c r="H10" s="381"/>
      <c r="I10" s="211">
        <v>0.43</v>
      </c>
      <c r="J10" s="382"/>
      <c r="K10" s="385"/>
      <c r="L10" s="382"/>
      <c r="M10" s="210">
        <f>100%-I10</f>
        <v>0.57000000000000006</v>
      </c>
      <c r="N10" s="443"/>
      <c r="O10" s="373"/>
      <c r="P10" s="370"/>
      <c r="Q10" s="387"/>
      <c r="R10" s="389"/>
      <c r="S10" s="422"/>
      <c r="T10" s="128"/>
      <c r="U10" s="128"/>
      <c r="V10" s="128"/>
    </row>
    <row r="11" spans="1:22" ht="279" customHeight="1" thickBot="1" x14ac:dyDescent="0.3">
      <c r="A11" s="128"/>
      <c r="B11" s="439">
        <v>2</v>
      </c>
      <c r="C11" s="382" t="s">
        <v>203</v>
      </c>
      <c r="D11" s="444" t="s">
        <v>204</v>
      </c>
      <c r="E11" s="381">
        <v>1</v>
      </c>
      <c r="F11" s="445" t="s">
        <v>198</v>
      </c>
      <c r="G11" s="198" t="s">
        <v>205</v>
      </c>
      <c r="H11" s="434">
        <v>0.35</v>
      </c>
      <c r="I11" s="211">
        <v>0.43</v>
      </c>
      <c r="J11" s="381">
        <v>0.5</v>
      </c>
      <c r="K11" s="365">
        <f>(AVERAGE(I11:I13)*H11)/H11</f>
        <v>0.43</v>
      </c>
      <c r="L11" s="432"/>
      <c r="M11" s="210">
        <f t="shared" ref="M11:M16" si="0">100%-I11</f>
        <v>0.57000000000000006</v>
      </c>
      <c r="N11" s="434">
        <v>0.5</v>
      </c>
      <c r="O11" s="436">
        <f>IFERROR((AVERAGE(M11:M13)*H11)/H11,0)</f>
        <v>0.56999999999999995</v>
      </c>
      <c r="P11" s="368">
        <f t="shared" ref="P11" si="1">IF(SUM(K11,O11)&gt;100%,"NO PERMITIDO",SUM(K11,O11))</f>
        <v>1</v>
      </c>
      <c r="Q11" s="387">
        <f t="shared" ref="Q11" si="2">H11*P11/100%</f>
        <v>0.35</v>
      </c>
      <c r="R11" s="389" t="s">
        <v>308</v>
      </c>
      <c r="S11" s="422" t="s">
        <v>206</v>
      </c>
      <c r="T11" s="128"/>
      <c r="U11" s="128"/>
      <c r="V11" s="128"/>
    </row>
    <row r="12" spans="1:22" ht="108.75" customHeight="1" thickBot="1" x14ac:dyDescent="0.3">
      <c r="A12" s="128"/>
      <c r="B12" s="439"/>
      <c r="C12" s="382"/>
      <c r="D12" s="444"/>
      <c r="E12" s="382"/>
      <c r="F12" s="382"/>
      <c r="G12" s="163" t="s">
        <v>207</v>
      </c>
      <c r="H12" s="434"/>
      <c r="I12" s="211">
        <v>0.5</v>
      </c>
      <c r="J12" s="382"/>
      <c r="K12" s="384"/>
      <c r="L12" s="432"/>
      <c r="M12" s="210">
        <f t="shared" si="0"/>
        <v>0.5</v>
      </c>
      <c r="N12" s="434"/>
      <c r="O12" s="372"/>
      <c r="P12" s="369"/>
      <c r="Q12" s="387"/>
      <c r="R12" s="389"/>
      <c r="S12" s="422"/>
      <c r="T12" s="128"/>
      <c r="U12" s="128"/>
      <c r="V12" s="128"/>
    </row>
    <row r="13" spans="1:22" ht="181.5" customHeight="1" thickBot="1" x14ac:dyDescent="0.3">
      <c r="A13" s="128"/>
      <c r="B13" s="439"/>
      <c r="C13" s="382"/>
      <c r="D13" s="444"/>
      <c r="E13" s="382"/>
      <c r="F13" s="382"/>
      <c r="G13" s="163" t="s">
        <v>208</v>
      </c>
      <c r="H13" s="434"/>
      <c r="I13" s="211">
        <v>0.36</v>
      </c>
      <c r="J13" s="382"/>
      <c r="K13" s="385"/>
      <c r="L13" s="432"/>
      <c r="M13" s="210">
        <f t="shared" si="0"/>
        <v>0.64</v>
      </c>
      <c r="N13" s="434"/>
      <c r="O13" s="373"/>
      <c r="P13" s="370"/>
      <c r="Q13" s="387"/>
      <c r="R13" s="389"/>
      <c r="S13" s="422"/>
      <c r="T13" s="128"/>
      <c r="U13" s="128"/>
      <c r="V13" s="128"/>
    </row>
    <row r="14" spans="1:22" ht="120.95" customHeight="1" thickBot="1" x14ac:dyDescent="0.3">
      <c r="A14" s="128"/>
      <c r="B14" s="439">
        <v>3</v>
      </c>
      <c r="C14" s="382" t="s">
        <v>203</v>
      </c>
      <c r="D14" s="382" t="s">
        <v>209</v>
      </c>
      <c r="E14" s="381">
        <v>1</v>
      </c>
      <c r="F14" s="382" t="s">
        <v>198</v>
      </c>
      <c r="G14" s="199" t="s">
        <v>210</v>
      </c>
      <c r="H14" s="434">
        <v>0.3</v>
      </c>
      <c r="I14" s="211">
        <v>0.36</v>
      </c>
      <c r="J14" s="381">
        <v>0.35</v>
      </c>
      <c r="K14" s="404">
        <f>(AVERAGE(I14:I16)*H14)/H14</f>
        <v>0.30666666666666664</v>
      </c>
      <c r="L14" s="432"/>
      <c r="M14" s="210">
        <f t="shared" si="0"/>
        <v>0.64</v>
      </c>
      <c r="N14" s="434">
        <v>0.65</v>
      </c>
      <c r="O14" s="436">
        <f>IFERROR((AVERAGE(M14:M16)*H14)/H14,0)</f>
        <v>0.69333333333333336</v>
      </c>
      <c r="P14" s="368">
        <f t="shared" ref="P14" si="3">IF(SUM(K14,O14)&gt;100%,"NO PERMITIDO",SUM(K14,O14))</f>
        <v>1</v>
      </c>
      <c r="Q14" s="387">
        <f t="shared" ref="Q14" si="4">H14*P14/100%</f>
        <v>0.3</v>
      </c>
      <c r="R14" s="389" t="s">
        <v>309</v>
      </c>
      <c r="S14" s="422" t="s">
        <v>211</v>
      </c>
      <c r="T14" s="128"/>
      <c r="U14" s="128"/>
      <c r="V14" s="128"/>
    </row>
    <row r="15" spans="1:22" ht="147" customHeight="1" thickBot="1" x14ac:dyDescent="0.3">
      <c r="A15" s="128"/>
      <c r="B15" s="439"/>
      <c r="C15" s="382"/>
      <c r="D15" s="382"/>
      <c r="E15" s="381"/>
      <c r="F15" s="382"/>
      <c r="G15" s="200" t="s">
        <v>212</v>
      </c>
      <c r="H15" s="434"/>
      <c r="I15" s="211">
        <v>0.36</v>
      </c>
      <c r="J15" s="381"/>
      <c r="K15" s="405"/>
      <c r="L15" s="432"/>
      <c r="M15" s="210">
        <f t="shared" si="0"/>
        <v>0.64</v>
      </c>
      <c r="N15" s="434"/>
      <c r="O15" s="372"/>
      <c r="P15" s="369"/>
      <c r="Q15" s="387"/>
      <c r="R15" s="389"/>
      <c r="S15" s="422"/>
      <c r="T15" s="128"/>
      <c r="U15" s="128"/>
      <c r="V15" s="128"/>
    </row>
    <row r="16" spans="1:22" ht="293.25" customHeight="1" thickBot="1" x14ac:dyDescent="0.3">
      <c r="A16" s="128"/>
      <c r="B16" s="202"/>
      <c r="C16" s="440"/>
      <c r="D16" s="440"/>
      <c r="E16" s="430"/>
      <c r="F16" s="440"/>
      <c r="G16" s="203" t="s">
        <v>213</v>
      </c>
      <c r="H16" s="435"/>
      <c r="I16" s="212">
        <v>0.2</v>
      </c>
      <c r="J16" s="430"/>
      <c r="K16" s="431"/>
      <c r="L16" s="433"/>
      <c r="M16" s="210">
        <f t="shared" si="0"/>
        <v>0.8</v>
      </c>
      <c r="N16" s="435"/>
      <c r="O16" s="437"/>
      <c r="P16" s="438"/>
      <c r="Q16" s="441"/>
      <c r="R16" s="421"/>
      <c r="S16" s="423"/>
      <c r="T16" s="128"/>
      <c r="U16" s="128"/>
      <c r="V16" s="128"/>
    </row>
    <row r="17" spans="1:22" ht="27" customHeight="1" thickBot="1" x14ac:dyDescent="0.35">
      <c r="A17" s="128"/>
      <c r="B17" s="424" t="s">
        <v>48</v>
      </c>
      <c r="C17" s="425"/>
      <c r="D17" s="425"/>
      <c r="E17" s="425"/>
      <c r="F17" s="425"/>
      <c r="G17" s="426"/>
      <c r="H17" s="185">
        <f>IF(SUM(H8:H16)&gt;100%,"supera el 100%",SUM(H8:H15))</f>
        <v>1</v>
      </c>
      <c r="I17" s="186"/>
      <c r="J17" s="186"/>
      <c r="K17" s="185">
        <f>AVERAGE(K8:K16)</f>
        <v>0.40444444444444444</v>
      </c>
      <c r="L17" s="187"/>
      <c r="M17" s="187"/>
      <c r="N17" s="187"/>
      <c r="O17" s="185">
        <f>AVERAGE(O8:O16)</f>
        <v>0.5955555555555555</v>
      </c>
      <c r="P17" s="185"/>
      <c r="Q17" s="208">
        <f>SUM(Q8:Q16)</f>
        <v>1</v>
      </c>
      <c r="R17" s="196"/>
      <c r="S17" s="196"/>
      <c r="T17" s="128"/>
      <c r="U17" s="128"/>
      <c r="V17" s="128"/>
    </row>
    <row r="18" spans="1:22" ht="27" customHeight="1" thickBot="1" x14ac:dyDescent="0.35">
      <c r="A18" s="128"/>
      <c r="B18" s="427" t="s">
        <v>214</v>
      </c>
      <c r="C18" s="428"/>
      <c r="D18" s="428"/>
      <c r="E18" s="428"/>
      <c r="F18" s="428"/>
      <c r="G18" s="428"/>
      <c r="H18" s="428"/>
      <c r="I18" s="428"/>
      <c r="J18" s="428"/>
      <c r="K18" s="428"/>
      <c r="L18" s="428"/>
      <c r="M18" s="428"/>
      <c r="N18" s="428"/>
      <c r="O18" s="428"/>
      <c r="P18" s="429"/>
      <c r="Q18" s="143">
        <v>0</v>
      </c>
      <c r="R18" s="182"/>
      <c r="S18" s="183"/>
      <c r="T18" s="128"/>
      <c r="U18" s="128"/>
      <c r="V18" s="128"/>
    </row>
    <row r="19" spans="1:22" ht="89.1" customHeight="1" x14ac:dyDescent="0.25">
      <c r="A19" s="128"/>
      <c r="B19" s="417"/>
      <c r="C19" s="367" t="s">
        <v>203</v>
      </c>
      <c r="D19" s="419" t="s">
        <v>215</v>
      </c>
      <c r="E19" s="365">
        <v>1</v>
      </c>
      <c r="F19" s="367" t="s">
        <v>198</v>
      </c>
      <c r="G19" s="170" t="s">
        <v>216</v>
      </c>
      <c r="H19" s="404">
        <v>0.05</v>
      </c>
      <c r="I19" s="213">
        <v>0.56999999999999995</v>
      </c>
      <c r="J19" s="406">
        <v>0.5</v>
      </c>
      <c r="K19" s="407">
        <f>(AVERAGE(I19:I22)*H19)</f>
        <v>3.2333333333333332E-2</v>
      </c>
      <c r="L19" s="410"/>
      <c r="M19" s="213">
        <f t="shared" ref="M19:M21" si="5">IF((I19)&lt;=0%,"0%",SUM(100%-I19))</f>
        <v>0.43000000000000005</v>
      </c>
      <c r="N19" s="412">
        <v>0.5</v>
      </c>
      <c r="O19" s="414">
        <f>IFERROR((AVERAGE(M19:M22)*H19),0)</f>
        <v>1.7666666666666667E-2</v>
      </c>
      <c r="P19" s="362">
        <f>IF(SUM(K19,O19)&gt;100%,"NO PERMITIDO",SUM(K19,O19))</f>
        <v>0.05</v>
      </c>
      <c r="Q19" s="387">
        <f>K19+O19</f>
        <v>0.05</v>
      </c>
      <c r="R19" s="389" t="s">
        <v>310</v>
      </c>
      <c r="S19" s="390" t="s">
        <v>217</v>
      </c>
      <c r="T19" s="128"/>
      <c r="U19" s="128"/>
      <c r="V19" s="128"/>
    </row>
    <row r="20" spans="1:22" ht="117" customHeight="1" x14ac:dyDescent="0.25">
      <c r="A20" s="128"/>
      <c r="B20" s="418"/>
      <c r="C20" s="366"/>
      <c r="D20" s="420"/>
      <c r="E20" s="366"/>
      <c r="F20" s="366"/>
      <c r="G20" s="163" t="s">
        <v>218</v>
      </c>
      <c r="H20" s="405"/>
      <c r="I20" s="211">
        <v>0.8</v>
      </c>
      <c r="J20" s="406"/>
      <c r="K20" s="408"/>
      <c r="L20" s="411"/>
      <c r="M20" s="211">
        <f t="shared" si="5"/>
        <v>0.19999999999999996</v>
      </c>
      <c r="N20" s="413"/>
      <c r="O20" s="415"/>
      <c r="P20" s="363"/>
      <c r="Q20" s="387"/>
      <c r="R20" s="389"/>
      <c r="S20" s="391"/>
      <c r="T20" s="128"/>
      <c r="U20" s="128"/>
      <c r="V20" s="128"/>
    </row>
    <row r="21" spans="1:22" ht="156" customHeight="1" thickBot="1" x14ac:dyDescent="0.3">
      <c r="A21" s="128"/>
      <c r="B21" s="418"/>
      <c r="C21" s="366"/>
      <c r="D21" s="420"/>
      <c r="E21" s="366"/>
      <c r="F21" s="366"/>
      <c r="G21" s="181" t="s">
        <v>306</v>
      </c>
      <c r="H21" s="405"/>
      <c r="I21" s="211">
        <v>0.56999999999999995</v>
      </c>
      <c r="J21" s="406"/>
      <c r="K21" s="409"/>
      <c r="L21" s="411"/>
      <c r="M21" s="211">
        <f t="shared" si="5"/>
        <v>0.43000000000000005</v>
      </c>
      <c r="N21" s="413"/>
      <c r="O21" s="416"/>
      <c r="P21" s="364"/>
      <c r="Q21" s="388"/>
      <c r="R21" s="390"/>
      <c r="S21" s="392"/>
      <c r="T21" s="128"/>
      <c r="U21" s="128"/>
      <c r="V21" s="128"/>
    </row>
    <row r="22" spans="1:22" ht="27" customHeight="1" thickBot="1" x14ac:dyDescent="0.35">
      <c r="A22" s="128"/>
      <c r="B22" s="393" t="s">
        <v>48</v>
      </c>
      <c r="C22" s="394"/>
      <c r="D22" s="394"/>
      <c r="E22" s="394"/>
      <c r="F22" s="394"/>
      <c r="G22" s="395"/>
      <c r="H22" s="140">
        <f>SUM(H17,H19)</f>
        <v>1.05</v>
      </c>
      <c r="I22" s="141"/>
      <c r="J22" s="141"/>
      <c r="K22" s="209">
        <f>SUM(K17,K19)</f>
        <v>0.43677777777777776</v>
      </c>
      <c r="L22" s="142"/>
      <c r="M22" s="142"/>
      <c r="N22" s="142"/>
      <c r="O22" s="209">
        <f>SUM(O17,O19)</f>
        <v>0.61322222222222222</v>
      </c>
      <c r="P22" s="209"/>
      <c r="Q22" s="209">
        <f>SUM(Q17,Q19)</f>
        <v>1.05</v>
      </c>
      <c r="R22" s="184"/>
      <c r="S22" s="184"/>
      <c r="T22" s="128"/>
      <c r="U22" s="128"/>
      <c r="V22" s="128"/>
    </row>
    <row r="23" spans="1:22" s="179" customFormat="1" ht="27" customHeight="1" thickBot="1" x14ac:dyDescent="0.35">
      <c r="A23" s="128"/>
      <c r="B23" s="171"/>
      <c r="C23" s="172"/>
      <c r="D23" s="172"/>
      <c r="E23" s="173"/>
      <c r="F23" s="173"/>
      <c r="G23" s="173"/>
      <c r="H23" s="180"/>
      <c r="I23" s="175"/>
      <c r="J23" s="175"/>
      <c r="K23" s="175"/>
      <c r="L23" s="180"/>
      <c r="M23" s="180"/>
      <c r="N23" s="180"/>
      <c r="O23" s="175"/>
      <c r="P23" s="180"/>
      <c r="Q23" s="176"/>
      <c r="R23" s="177"/>
      <c r="S23" s="178"/>
      <c r="T23" s="128"/>
      <c r="U23" s="128"/>
      <c r="V23" s="128"/>
    </row>
    <row r="24" spans="1:22" s="179" customFormat="1" ht="27" customHeight="1" thickBot="1" x14ac:dyDescent="0.35">
      <c r="A24" s="128"/>
      <c r="B24" s="171"/>
      <c r="C24" s="172"/>
      <c r="D24" s="172"/>
      <c r="E24" s="173"/>
      <c r="F24" s="173"/>
      <c r="G24" s="173"/>
      <c r="H24" s="180"/>
      <c r="I24" s="174"/>
      <c r="J24" s="175"/>
      <c r="K24" s="175"/>
      <c r="L24" s="180"/>
      <c r="M24" s="180"/>
      <c r="N24" s="180"/>
      <c r="O24" s="175"/>
      <c r="P24" s="180"/>
      <c r="Q24" s="176"/>
      <c r="R24" s="177"/>
      <c r="S24" s="178"/>
      <c r="T24" s="128"/>
      <c r="U24" s="128"/>
      <c r="V24" s="128"/>
    </row>
    <row r="25" spans="1:22" ht="48.75" customHeight="1" x14ac:dyDescent="0.35">
      <c r="A25" s="128"/>
      <c r="B25" s="144"/>
      <c r="C25" s="164" t="s">
        <v>220</v>
      </c>
      <c r="D25" s="396">
        <v>44952</v>
      </c>
      <c r="E25" s="397"/>
      <c r="F25" s="165"/>
      <c r="G25" s="398" t="s">
        <v>315</v>
      </c>
      <c r="H25" s="399"/>
      <c r="I25" s="399"/>
      <c r="J25" s="400"/>
      <c r="K25" s="130"/>
      <c r="L25" s="401" t="s">
        <v>221</v>
      </c>
      <c r="M25" s="402"/>
      <c r="N25" s="402"/>
      <c r="O25" s="402"/>
      <c r="P25" s="403"/>
      <c r="Q25" s="166"/>
      <c r="R25" s="167"/>
      <c r="S25" s="145"/>
      <c r="T25" s="128"/>
      <c r="U25" s="128"/>
      <c r="V25" s="128"/>
    </row>
    <row r="26" spans="1:22" ht="48" customHeight="1" thickBot="1" x14ac:dyDescent="0.4">
      <c r="A26" s="128"/>
      <c r="B26" s="144"/>
      <c r="C26" s="164" t="s">
        <v>222</v>
      </c>
      <c r="D26" s="353" t="s">
        <v>198</v>
      </c>
      <c r="E26" s="353"/>
      <c r="F26" s="165"/>
      <c r="G26" s="354" t="s">
        <v>223</v>
      </c>
      <c r="H26" s="355"/>
      <c r="I26" s="355"/>
      <c r="J26" s="356"/>
      <c r="K26" s="130"/>
      <c r="L26" s="357" t="s">
        <v>224</v>
      </c>
      <c r="M26" s="358"/>
      <c r="N26" s="358"/>
      <c r="O26" s="358"/>
      <c r="P26" s="359"/>
      <c r="Q26" s="168"/>
      <c r="R26" s="169"/>
      <c r="S26" s="146"/>
      <c r="T26" s="128"/>
      <c r="U26" s="128"/>
      <c r="V26" s="128"/>
    </row>
    <row r="27" spans="1:22" ht="27" thickBot="1" x14ac:dyDescent="0.3">
      <c r="A27" s="128"/>
      <c r="B27" s="147"/>
      <c r="C27" s="148"/>
      <c r="D27" s="149"/>
      <c r="E27" s="149"/>
      <c r="F27" s="149"/>
      <c r="G27" s="149"/>
      <c r="H27" s="149"/>
      <c r="I27" s="149"/>
      <c r="J27" s="149"/>
      <c r="K27" s="149"/>
      <c r="L27" s="149"/>
      <c r="M27" s="149"/>
      <c r="N27" s="149"/>
      <c r="O27" s="149"/>
      <c r="P27" s="149"/>
      <c r="Q27" s="150"/>
      <c r="R27" s="149"/>
      <c r="S27" s="151"/>
      <c r="T27" s="128"/>
      <c r="U27" s="128"/>
      <c r="V27" s="128"/>
    </row>
    <row r="131" spans="18:18" x14ac:dyDescent="0.3">
      <c r="R131" s="214"/>
    </row>
  </sheetData>
  <mergeCells count="86">
    <mergeCell ref="F1:F2"/>
    <mergeCell ref="H1:H2"/>
    <mergeCell ref="B4:S4"/>
    <mergeCell ref="B5:H5"/>
    <mergeCell ref="K5:O5"/>
    <mergeCell ref="P5:S5"/>
    <mergeCell ref="Q6:Q7"/>
    <mergeCell ref="R6:S6"/>
    <mergeCell ref="B8:B10"/>
    <mergeCell ref="C8:C10"/>
    <mergeCell ref="D8:D10"/>
    <mergeCell ref="E8:E10"/>
    <mergeCell ref="F8:F10"/>
    <mergeCell ref="B6:B7"/>
    <mergeCell ref="C6:C7"/>
    <mergeCell ref="D6:D7"/>
    <mergeCell ref="E6:E7"/>
    <mergeCell ref="F6:F7"/>
    <mergeCell ref="G6:G7"/>
    <mergeCell ref="Q8:Q10"/>
    <mergeCell ref="R8:R10"/>
    <mergeCell ref="S8:S10"/>
    <mergeCell ref="N8:N10"/>
    <mergeCell ref="B11:B13"/>
    <mergeCell ref="C11:C13"/>
    <mergeCell ref="D11:D13"/>
    <mergeCell ref="E11:E13"/>
    <mergeCell ref="F11:F13"/>
    <mergeCell ref="Q11:Q13"/>
    <mergeCell ref="R11:R13"/>
    <mergeCell ref="S11:S13"/>
    <mergeCell ref="B14:B15"/>
    <mergeCell ref="C14:C16"/>
    <mergeCell ref="D14:D16"/>
    <mergeCell ref="E14:E16"/>
    <mergeCell ref="F14:F16"/>
    <mergeCell ref="H14:H16"/>
    <mergeCell ref="H11:H13"/>
    <mergeCell ref="J11:J13"/>
    <mergeCell ref="K11:K13"/>
    <mergeCell ref="L11:L13"/>
    <mergeCell ref="N11:N13"/>
    <mergeCell ref="O11:O13"/>
    <mergeCell ref="Q14:Q16"/>
    <mergeCell ref="R14:R16"/>
    <mergeCell ref="S14:S16"/>
    <mergeCell ref="B17:G17"/>
    <mergeCell ref="B18:P18"/>
    <mergeCell ref="J14:J16"/>
    <mergeCell ref="K14:K16"/>
    <mergeCell ref="L14:L16"/>
    <mergeCell ref="N14:N16"/>
    <mergeCell ref="O14:O16"/>
    <mergeCell ref="P14:P16"/>
    <mergeCell ref="Q19:Q21"/>
    <mergeCell ref="R19:R21"/>
    <mergeCell ref="S19:S21"/>
    <mergeCell ref="B22:G22"/>
    <mergeCell ref="D25:E25"/>
    <mergeCell ref="G25:J25"/>
    <mergeCell ref="L25:P25"/>
    <mergeCell ref="H19:H21"/>
    <mergeCell ref="J19:J21"/>
    <mergeCell ref="K19:K21"/>
    <mergeCell ref="L19:L21"/>
    <mergeCell ref="N19:N21"/>
    <mergeCell ref="O19:O21"/>
    <mergeCell ref="B19:B21"/>
    <mergeCell ref="C19:C21"/>
    <mergeCell ref="D19:D21"/>
    <mergeCell ref="D26:E26"/>
    <mergeCell ref="G26:J26"/>
    <mergeCell ref="L26:P26"/>
    <mergeCell ref="H6:I6"/>
    <mergeCell ref="P19:P21"/>
    <mergeCell ref="E19:E21"/>
    <mergeCell ref="F19:F21"/>
    <mergeCell ref="P11:P13"/>
    <mergeCell ref="O8:O10"/>
    <mergeCell ref="P8:P10"/>
    <mergeCell ref="J6:O6"/>
    <mergeCell ref="P6:P7"/>
    <mergeCell ref="H8:H10"/>
    <mergeCell ref="J8:J10"/>
    <mergeCell ref="K8:K10"/>
    <mergeCell ref="L8:L10"/>
  </mergeCells>
  <conditionalFormatting sqref="P8 P11 P14">
    <cfRule type="cellIs" dxfId="2" priority="1" operator="greaterThan">
      <formula>100</formula>
    </cfRule>
  </conditionalFormatting>
  <dataValidations count="1">
    <dataValidation allowBlank="1" showInputMessage="1" showErrorMessage="1" errorTitle="error" error="solo datos númericos" sqref="H8 H19:H21 H11:H14" xr:uid="{00000000-0002-0000-0900-000000000000}"/>
  </dataValidations>
  <printOptions horizontalCentered="1" verticalCentered="1"/>
  <pageMargins left="0.23622047244094491" right="0.23622047244094491" top="0.15748031496062992" bottom="0.74803149606299213" header="0.31496062992125984" footer="0.31496062992125984"/>
  <pageSetup paperSize="5" scale="19"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U27"/>
  <sheetViews>
    <sheetView view="pageBreakPreview" topLeftCell="A15" zoomScale="50" zoomScaleNormal="50" zoomScaleSheetLayoutView="50" zoomScalePageLayoutView="50" workbookViewId="0">
      <selection activeCell="B22" sqref="B22:G22"/>
    </sheetView>
  </sheetViews>
  <sheetFormatPr baseColWidth="10" defaultColWidth="10.85546875" defaultRowHeight="18.75" x14ac:dyDescent="0.3"/>
  <cols>
    <col min="1" max="1" width="4.28515625" style="133" customWidth="1"/>
    <col min="2" max="2" width="13" style="152" bestFit="1" customWidth="1"/>
    <col min="3" max="3" width="46" style="133" customWidth="1"/>
    <col min="4" max="4" width="47.42578125" style="133" customWidth="1"/>
    <col min="5" max="5" width="28.85546875" style="133" customWidth="1"/>
    <col min="6" max="6" width="29.7109375" style="133" customWidth="1"/>
    <col min="7" max="7" width="74.28515625" style="133" customWidth="1"/>
    <col min="8" max="8" width="32" style="133" customWidth="1"/>
    <col min="9" max="9" width="32" style="133" hidden="1" customWidth="1"/>
    <col min="10" max="14" width="41.140625" style="133" customWidth="1"/>
    <col min="15" max="15" width="38.85546875" style="133" customWidth="1"/>
    <col min="16" max="16" width="33.140625" style="153" customWidth="1"/>
    <col min="17" max="17" width="63.28515625" style="133" customWidth="1"/>
    <col min="18" max="18" width="47" style="133" customWidth="1"/>
    <col min="19" max="19" width="3.7109375" style="133" customWidth="1"/>
    <col min="20" max="16384" width="10.85546875" style="133"/>
  </cols>
  <sheetData>
    <row r="1" spans="1:21" ht="132" customHeight="1" thickBot="1" x14ac:dyDescent="0.5">
      <c r="A1" s="128"/>
      <c r="B1" s="129"/>
      <c r="C1" s="130"/>
      <c r="D1" s="130"/>
      <c r="E1" s="130"/>
      <c r="F1" s="456"/>
      <c r="G1" s="131"/>
      <c r="H1" s="458"/>
      <c r="I1" s="130"/>
      <c r="J1" s="130"/>
      <c r="K1" s="130"/>
      <c r="L1" s="130"/>
      <c r="M1" s="130"/>
      <c r="N1" s="130"/>
      <c r="O1" s="130"/>
      <c r="P1" s="132"/>
      <c r="Q1" s="130"/>
      <c r="R1" s="130"/>
      <c r="S1" s="128"/>
      <c r="T1" s="128"/>
      <c r="U1" s="128"/>
    </row>
    <row r="2" spans="1:21" ht="7.5" hidden="1" customHeight="1" x14ac:dyDescent="0.25">
      <c r="A2" s="128"/>
      <c r="B2" s="129"/>
      <c r="C2" s="130"/>
      <c r="D2" s="130"/>
      <c r="E2" s="130"/>
      <c r="F2" s="457"/>
      <c r="G2" s="134"/>
      <c r="H2" s="458"/>
      <c r="I2" s="130"/>
      <c r="J2" s="130"/>
      <c r="K2" s="130"/>
      <c r="L2" s="130"/>
      <c r="M2" s="130"/>
      <c r="N2" s="130"/>
      <c r="O2" s="130"/>
      <c r="P2" s="132"/>
      <c r="Q2" s="130"/>
      <c r="R2" s="130"/>
      <c r="S2" s="128"/>
      <c r="T2" s="128"/>
      <c r="U2" s="128"/>
    </row>
    <row r="3" spans="1:21" ht="27" hidden="1" thickBot="1" x14ac:dyDescent="0.3">
      <c r="A3" s="128"/>
      <c r="B3" s="129"/>
      <c r="C3" s="130"/>
      <c r="D3" s="130"/>
      <c r="E3" s="130"/>
      <c r="F3" s="130"/>
      <c r="G3" s="130"/>
      <c r="H3" s="130"/>
      <c r="I3" s="130"/>
      <c r="J3" s="130"/>
      <c r="K3" s="130"/>
      <c r="L3" s="130"/>
      <c r="M3" s="130"/>
      <c r="N3" s="130"/>
      <c r="O3" s="130"/>
      <c r="P3" s="132"/>
      <c r="Q3" s="130"/>
      <c r="R3" s="130"/>
      <c r="S3" s="128"/>
      <c r="T3" s="128"/>
      <c r="U3" s="128"/>
    </row>
    <row r="4" spans="1:21" ht="64.5" customHeight="1" thickBot="1" x14ac:dyDescent="0.3">
      <c r="A4" s="128"/>
      <c r="B4" s="459" t="s">
        <v>176</v>
      </c>
      <c r="C4" s="460"/>
      <c r="D4" s="460"/>
      <c r="E4" s="460"/>
      <c r="F4" s="460"/>
      <c r="G4" s="460"/>
      <c r="H4" s="460"/>
      <c r="I4" s="460"/>
      <c r="J4" s="460"/>
      <c r="K4" s="460"/>
      <c r="L4" s="460"/>
      <c r="M4" s="460"/>
      <c r="N4" s="460"/>
      <c r="O4" s="460"/>
      <c r="P4" s="460"/>
      <c r="Q4" s="460"/>
      <c r="R4" s="461"/>
      <c r="S4" s="128"/>
      <c r="T4" s="128"/>
      <c r="U4" s="128"/>
    </row>
    <row r="5" spans="1:21" ht="35.25" customHeight="1" thickBot="1" x14ac:dyDescent="0.3">
      <c r="A5" s="128"/>
      <c r="B5" s="462" t="s">
        <v>177</v>
      </c>
      <c r="C5" s="463"/>
      <c r="D5" s="463"/>
      <c r="E5" s="463"/>
      <c r="F5" s="463"/>
      <c r="G5" s="463"/>
      <c r="H5" s="464"/>
      <c r="I5" s="135"/>
      <c r="J5" s="135"/>
      <c r="K5" s="463"/>
      <c r="L5" s="463"/>
      <c r="M5" s="463"/>
      <c r="N5" s="464"/>
      <c r="O5" s="462" t="s">
        <v>178</v>
      </c>
      <c r="P5" s="465"/>
      <c r="Q5" s="465"/>
      <c r="R5" s="466"/>
      <c r="S5" s="128"/>
      <c r="T5" s="128"/>
      <c r="U5" s="128"/>
    </row>
    <row r="6" spans="1:21" s="136" customFormat="1" ht="56.25" customHeight="1" thickBot="1" x14ac:dyDescent="0.5">
      <c r="A6" s="128"/>
      <c r="B6" s="450" t="s">
        <v>17</v>
      </c>
      <c r="C6" s="379" t="s">
        <v>179</v>
      </c>
      <c r="D6" s="378" t="s">
        <v>180</v>
      </c>
      <c r="E6" s="378" t="s">
        <v>181</v>
      </c>
      <c r="F6" s="378" t="s">
        <v>182</v>
      </c>
      <c r="G6" s="378" t="s">
        <v>61</v>
      </c>
      <c r="H6" s="467" t="s">
        <v>183</v>
      </c>
      <c r="I6" s="468"/>
      <c r="J6" s="375" t="s">
        <v>184</v>
      </c>
      <c r="K6" s="376"/>
      <c r="L6" s="376"/>
      <c r="M6" s="376"/>
      <c r="N6" s="377"/>
      <c r="O6" s="378" t="s">
        <v>185</v>
      </c>
      <c r="P6" s="446" t="s">
        <v>186</v>
      </c>
      <c r="Q6" s="378" t="s">
        <v>79</v>
      </c>
      <c r="R6" s="378"/>
      <c r="S6" s="128"/>
      <c r="T6" s="128"/>
      <c r="U6" s="128"/>
    </row>
    <row r="7" spans="1:21" s="137" customFormat="1" ht="129" customHeight="1" thickBot="1" x14ac:dyDescent="0.5">
      <c r="A7" s="128"/>
      <c r="B7" s="451"/>
      <c r="C7" s="452"/>
      <c r="D7" s="379"/>
      <c r="E7" s="379"/>
      <c r="F7" s="379"/>
      <c r="G7" s="379"/>
      <c r="H7" s="469"/>
      <c r="I7" s="470"/>
      <c r="J7" s="189" t="s">
        <v>189</v>
      </c>
      <c r="K7" s="189" t="s">
        <v>190</v>
      </c>
      <c r="L7" s="189" t="s">
        <v>191</v>
      </c>
      <c r="M7" s="189" t="s">
        <v>193</v>
      </c>
      <c r="N7" s="189" t="s">
        <v>194</v>
      </c>
      <c r="O7" s="379"/>
      <c r="P7" s="447"/>
      <c r="Q7" s="195" t="s">
        <v>195</v>
      </c>
      <c r="R7" s="195" t="s">
        <v>120</v>
      </c>
      <c r="S7" s="128"/>
      <c r="T7" s="128"/>
      <c r="U7" s="128"/>
    </row>
    <row r="8" spans="1:21" ht="110.1" customHeight="1" x14ac:dyDescent="0.25">
      <c r="A8" s="128"/>
      <c r="B8" s="448">
        <v>1</v>
      </c>
      <c r="C8" s="386" t="s">
        <v>196</v>
      </c>
      <c r="D8" s="386" t="s">
        <v>197</v>
      </c>
      <c r="E8" s="380">
        <v>1</v>
      </c>
      <c r="F8" s="449" t="s">
        <v>198</v>
      </c>
      <c r="G8" s="201" t="s">
        <v>199</v>
      </c>
      <c r="H8" s="380">
        <v>0.35</v>
      </c>
      <c r="I8" s="442"/>
      <c r="J8" s="380">
        <v>0.5</v>
      </c>
      <c r="K8" s="383">
        <f>+'OAP-OAI'!K8</f>
        <v>0.47666666666666663</v>
      </c>
      <c r="L8" s="473"/>
      <c r="M8" s="371">
        <f>+'OAP-OAI'!N8</f>
        <v>0.5</v>
      </c>
      <c r="N8" s="371">
        <f>+'OAP-OAI'!O8</f>
        <v>0.52333333333333332</v>
      </c>
      <c r="O8" s="371">
        <f>+'OAP-OAI'!P8</f>
        <v>1</v>
      </c>
      <c r="P8" s="371">
        <f>+'OAP-OAI'!Q8</f>
        <v>0.35</v>
      </c>
      <c r="Q8" s="386" t="s">
        <v>312</v>
      </c>
      <c r="R8" s="386" t="s">
        <v>200</v>
      </c>
      <c r="S8" s="128"/>
      <c r="T8" s="128"/>
      <c r="U8" s="128"/>
    </row>
    <row r="9" spans="1:21" ht="119.1" customHeight="1" x14ac:dyDescent="0.25">
      <c r="A9" s="128"/>
      <c r="B9" s="439"/>
      <c r="C9" s="382"/>
      <c r="D9" s="382"/>
      <c r="E9" s="381"/>
      <c r="F9" s="445"/>
      <c r="G9" s="162" t="s">
        <v>201</v>
      </c>
      <c r="H9" s="381"/>
      <c r="I9" s="443"/>
      <c r="J9" s="382"/>
      <c r="K9" s="384"/>
      <c r="L9" s="366"/>
      <c r="M9" s="372"/>
      <c r="N9" s="372"/>
      <c r="O9" s="372"/>
      <c r="P9" s="372"/>
      <c r="Q9" s="382"/>
      <c r="R9" s="382"/>
      <c r="S9" s="128"/>
      <c r="T9" s="128"/>
      <c r="U9" s="128"/>
    </row>
    <row r="10" spans="1:21" ht="110.1" customHeight="1" thickBot="1" x14ac:dyDescent="0.3">
      <c r="A10" s="128"/>
      <c r="B10" s="439"/>
      <c r="C10" s="382"/>
      <c r="D10" s="382"/>
      <c r="E10" s="381"/>
      <c r="F10" s="445"/>
      <c r="G10" s="197" t="s">
        <v>202</v>
      </c>
      <c r="H10" s="381"/>
      <c r="I10" s="138"/>
      <c r="J10" s="382"/>
      <c r="K10" s="384"/>
      <c r="L10" s="474"/>
      <c r="M10" s="373"/>
      <c r="N10" s="373"/>
      <c r="O10" s="373"/>
      <c r="P10" s="373"/>
      <c r="Q10" s="382"/>
      <c r="R10" s="382"/>
      <c r="S10" s="128"/>
      <c r="T10" s="128"/>
      <c r="U10" s="128"/>
    </row>
    <row r="11" spans="1:21" ht="279" customHeight="1" x14ac:dyDescent="0.25">
      <c r="A11" s="128"/>
      <c r="B11" s="439">
        <v>2</v>
      </c>
      <c r="C11" s="382" t="s">
        <v>203</v>
      </c>
      <c r="D11" s="444" t="s">
        <v>204</v>
      </c>
      <c r="E11" s="381">
        <v>1</v>
      </c>
      <c r="F11" s="445" t="s">
        <v>198</v>
      </c>
      <c r="G11" s="198" t="s">
        <v>205</v>
      </c>
      <c r="H11" s="434">
        <v>0.35</v>
      </c>
      <c r="I11" s="138"/>
      <c r="J11" s="381">
        <v>0.5</v>
      </c>
      <c r="K11" s="383">
        <f>+'OAP-OAI'!K11</f>
        <v>0.43</v>
      </c>
      <c r="L11" s="410"/>
      <c r="M11" s="404">
        <f>+'OAP-OAI'!N11</f>
        <v>0.5</v>
      </c>
      <c r="N11" s="436">
        <f>+'OAP-OAI'!O11</f>
        <v>0.56999999999999995</v>
      </c>
      <c r="O11" s="368">
        <f>+'OAP-OAI'!P11</f>
        <v>1</v>
      </c>
      <c r="P11" s="388">
        <f>+'OAP-OAI'!Q11</f>
        <v>0.35</v>
      </c>
      <c r="Q11" s="386" t="s">
        <v>311</v>
      </c>
      <c r="R11" s="386" t="s">
        <v>206</v>
      </c>
      <c r="S11" s="128"/>
      <c r="T11" s="128"/>
      <c r="U11" s="128"/>
    </row>
    <row r="12" spans="1:21" ht="90" customHeight="1" x14ac:dyDescent="0.25">
      <c r="A12" s="128"/>
      <c r="B12" s="439"/>
      <c r="C12" s="382"/>
      <c r="D12" s="444"/>
      <c r="E12" s="382"/>
      <c r="F12" s="382"/>
      <c r="G12" s="163" t="s">
        <v>207</v>
      </c>
      <c r="H12" s="434"/>
      <c r="I12" s="138"/>
      <c r="J12" s="382"/>
      <c r="K12" s="384"/>
      <c r="L12" s="411"/>
      <c r="M12" s="405"/>
      <c r="N12" s="372"/>
      <c r="O12" s="369"/>
      <c r="P12" s="471"/>
      <c r="Q12" s="382"/>
      <c r="R12" s="382"/>
      <c r="S12" s="128"/>
      <c r="T12" s="128"/>
      <c r="U12" s="128"/>
    </row>
    <row r="13" spans="1:21" ht="264" customHeight="1" thickBot="1" x14ac:dyDescent="0.3">
      <c r="A13" s="128"/>
      <c r="B13" s="439"/>
      <c r="C13" s="382"/>
      <c r="D13" s="444"/>
      <c r="E13" s="382"/>
      <c r="F13" s="382"/>
      <c r="G13" s="163" t="s">
        <v>208</v>
      </c>
      <c r="H13" s="434"/>
      <c r="I13" s="138"/>
      <c r="J13" s="382"/>
      <c r="K13" s="384"/>
      <c r="L13" s="476"/>
      <c r="M13" s="477"/>
      <c r="N13" s="373"/>
      <c r="O13" s="370"/>
      <c r="P13" s="475"/>
      <c r="Q13" s="382"/>
      <c r="R13" s="382"/>
      <c r="S13" s="128"/>
      <c r="T13" s="128"/>
      <c r="U13" s="128"/>
    </row>
    <row r="14" spans="1:21" ht="120.95" customHeight="1" x14ac:dyDescent="0.25">
      <c r="A14" s="128"/>
      <c r="B14" s="439">
        <v>3</v>
      </c>
      <c r="C14" s="382" t="s">
        <v>203</v>
      </c>
      <c r="D14" s="382" t="s">
        <v>209</v>
      </c>
      <c r="E14" s="381">
        <v>1</v>
      </c>
      <c r="F14" s="382" t="s">
        <v>198</v>
      </c>
      <c r="G14" s="199" t="s">
        <v>210</v>
      </c>
      <c r="H14" s="434">
        <v>0.3</v>
      </c>
      <c r="I14" s="138"/>
      <c r="J14" s="381">
        <v>0.35</v>
      </c>
      <c r="K14" s="383">
        <f>+'OAP-OAI'!K14</f>
        <v>0.30666666666666664</v>
      </c>
      <c r="L14" s="410"/>
      <c r="M14" s="404">
        <f>+'OAP-OAI'!N14</f>
        <v>0.65</v>
      </c>
      <c r="N14" s="436">
        <f>+'OAP-OAI'!O14</f>
        <v>0.69333333333333336</v>
      </c>
      <c r="O14" s="368">
        <f>+'OAP-OAI'!P14</f>
        <v>1</v>
      </c>
      <c r="P14" s="388">
        <f>+'OAP-OAI'!Q14</f>
        <v>0.3</v>
      </c>
      <c r="Q14" s="386" t="s">
        <v>313</v>
      </c>
      <c r="R14" s="386" t="s">
        <v>211</v>
      </c>
      <c r="S14" s="128"/>
      <c r="T14" s="128"/>
      <c r="U14" s="128"/>
    </row>
    <row r="15" spans="1:21" ht="147" customHeight="1" x14ac:dyDescent="0.25">
      <c r="A15" s="128"/>
      <c r="B15" s="439"/>
      <c r="C15" s="382"/>
      <c r="D15" s="382"/>
      <c r="E15" s="381"/>
      <c r="F15" s="382"/>
      <c r="G15" s="200" t="s">
        <v>212</v>
      </c>
      <c r="H15" s="434"/>
      <c r="I15" s="138"/>
      <c r="J15" s="381"/>
      <c r="K15" s="384"/>
      <c r="L15" s="411"/>
      <c r="M15" s="405"/>
      <c r="N15" s="372"/>
      <c r="O15" s="369"/>
      <c r="P15" s="471"/>
      <c r="Q15" s="382"/>
      <c r="R15" s="382"/>
      <c r="S15" s="128"/>
      <c r="T15" s="128"/>
      <c r="U15" s="128"/>
    </row>
    <row r="16" spans="1:21" ht="147" customHeight="1" thickBot="1" x14ac:dyDescent="0.3">
      <c r="A16" s="128"/>
      <c r="B16" s="202"/>
      <c r="C16" s="440"/>
      <c r="D16" s="440"/>
      <c r="E16" s="430"/>
      <c r="F16" s="440"/>
      <c r="G16" s="203" t="s">
        <v>213</v>
      </c>
      <c r="H16" s="435"/>
      <c r="I16" s="204"/>
      <c r="J16" s="430"/>
      <c r="K16" s="384"/>
      <c r="L16" s="478"/>
      <c r="M16" s="431"/>
      <c r="N16" s="437"/>
      <c r="O16" s="438"/>
      <c r="P16" s="472"/>
      <c r="Q16" s="382"/>
      <c r="R16" s="382"/>
      <c r="S16" s="128"/>
      <c r="T16" s="128"/>
      <c r="U16" s="128"/>
    </row>
    <row r="17" spans="1:21" ht="27" customHeight="1" thickBot="1" x14ac:dyDescent="0.35">
      <c r="A17" s="128"/>
      <c r="B17" s="424" t="s">
        <v>48</v>
      </c>
      <c r="C17" s="425"/>
      <c r="D17" s="425"/>
      <c r="E17" s="425"/>
      <c r="F17" s="425"/>
      <c r="G17" s="426"/>
      <c r="H17" s="185">
        <f>IF(SUM(H8:H16)&gt;100%,"supera el 100%",SUM(H8:H15))</f>
        <v>1</v>
      </c>
      <c r="I17" s="186"/>
      <c r="J17" s="186"/>
      <c r="K17" s="142">
        <f>+'OAP-OAI'!K17</f>
        <v>0.40444444444444444</v>
      </c>
      <c r="L17" s="187"/>
      <c r="M17" s="187"/>
      <c r="N17" s="185">
        <f>+'OAP-OAI'!O17</f>
        <v>0.5955555555555555</v>
      </c>
      <c r="O17" s="187"/>
      <c r="P17" s="185">
        <f>+'OAP-OAI'!Q17</f>
        <v>1</v>
      </c>
      <c r="Q17" s="196"/>
      <c r="R17" s="196"/>
      <c r="S17" s="128"/>
      <c r="T17" s="128"/>
      <c r="U17" s="128"/>
    </row>
    <row r="18" spans="1:21" ht="27" customHeight="1" thickBot="1" x14ac:dyDescent="0.35">
      <c r="A18" s="128"/>
      <c r="B18" s="427" t="s">
        <v>214</v>
      </c>
      <c r="C18" s="428"/>
      <c r="D18" s="428"/>
      <c r="E18" s="428"/>
      <c r="F18" s="428"/>
      <c r="G18" s="428"/>
      <c r="H18" s="428"/>
      <c r="I18" s="428"/>
      <c r="J18" s="428"/>
      <c r="K18" s="428"/>
      <c r="L18" s="428"/>
      <c r="M18" s="428"/>
      <c r="N18" s="428"/>
      <c r="O18" s="429"/>
      <c r="P18" s="143">
        <v>0</v>
      </c>
      <c r="Q18" s="182"/>
      <c r="R18" s="183"/>
      <c r="S18" s="128"/>
      <c r="T18" s="128"/>
      <c r="U18" s="128"/>
    </row>
    <row r="19" spans="1:21" ht="89.1" customHeight="1" x14ac:dyDescent="0.25">
      <c r="A19" s="128"/>
      <c r="B19" s="417"/>
      <c r="C19" s="367" t="s">
        <v>203</v>
      </c>
      <c r="D19" s="419" t="s">
        <v>215</v>
      </c>
      <c r="E19" s="365">
        <v>1</v>
      </c>
      <c r="F19" s="367" t="s">
        <v>198</v>
      </c>
      <c r="G19" s="170" t="s">
        <v>216</v>
      </c>
      <c r="H19" s="404">
        <v>0.05</v>
      </c>
      <c r="I19" s="138"/>
      <c r="J19" s="406">
        <v>0.5</v>
      </c>
      <c r="K19" s="404">
        <f>+'OAP-OAI'!K19</f>
        <v>3.2333333333333332E-2</v>
      </c>
      <c r="L19" s="410"/>
      <c r="M19" s="412">
        <f>+'OAP-OAI'!N19</f>
        <v>0.5</v>
      </c>
      <c r="N19" s="384">
        <f>+'OAP-OAI'!O19</f>
        <v>1.7666666666666667E-2</v>
      </c>
      <c r="O19" s="369">
        <f>+'OAP-OAI'!P19</f>
        <v>0.05</v>
      </c>
      <c r="P19" s="471">
        <f>+'OAP-OAI'!Q19</f>
        <v>0.05</v>
      </c>
      <c r="Q19" s="382" t="s">
        <v>314</v>
      </c>
      <c r="R19" s="382" t="s">
        <v>217</v>
      </c>
      <c r="S19" s="128"/>
      <c r="T19" s="128"/>
      <c r="U19" s="128"/>
    </row>
    <row r="20" spans="1:21" ht="89.1" customHeight="1" x14ac:dyDescent="0.25">
      <c r="A20" s="128"/>
      <c r="B20" s="418"/>
      <c r="C20" s="366"/>
      <c r="D20" s="420"/>
      <c r="E20" s="366"/>
      <c r="F20" s="366"/>
      <c r="G20" s="163" t="s">
        <v>218</v>
      </c>
      <c r="H20" s="405"/>
      <c r="I20" s="138"/>
      <c r="J20" s="406"/>
      <c r="K20" s="405"/>
      <c r="L20" s="411"/>
      <c r="M20" s="413"/>
      <c r="N20" s="366"/>
      <c r="O20" s="369"/>
      <c r="P20" s="471"/>
      <c r="Q20" s="382"/>
      <c r="R20" s="382"/>
      <c r="S20" s="128"/>
      <c r="T20" s="128"/>
      <c r="U20" s="128"/>
    </row>
    <row r="21" spans="1:21" ht="80.099999999999994" customHeight="1" thickBot="1" x14ac:dyDescent="0.3">
      <c r="A21" s="128"/>
      <c r="B21" s="418"/>
      <c r="C21" s="366"/>
      <c r="D21" s="420"/>
      <c r="E21" s="366"/>
      <c r="F21" s="366"/>
      <c r="G21" s="181" t="s">
        <v>219</v>
      </c>
      <c r="H21" s="405"/>
      <c r="I21" s="139"/>
      <c r="J21" s="406"/>
      <c r="K21" s="405"/>
      <c r="L21" s="411"/>
      <c r="M21" s="413"/>
      <c r="N21" s="366"/>
      <c r="O21" s="369"/>
      <c r="P21" s="471"/>
      <c r="Q21" s="367"/>
      <c r="R21" s="367"/>
      <c r="S21" s="128"/>
      <c r="T21" s="128"/>
      <c r="U21" s="128"/>
    </row>
    <row r="22" spans="1:21" ht="27" customHeight="1" thickBot="1" x14ac:dyDescent="0.35">
      <c r="A22" s="128"/>
      <c r="B22" s="393" t="s">
        <v>48</v>
      </c>
      <c r="C22" s="394"/>
      <c r="D22" s="394"/>
      <c r="E22" s="394"/>
      <c r="F22" s="394"/>
      <c r="G22" s="395"/>
      <c r="H22" s="140">
        <f>SUM(H17,H19)</f>
        <v>1.05</v>
      </c>
      <c r="I22" s="141"/>
      <c r="J22" s="141"/>
      <c r="K22" s="140">
        <f>+'OAP-OAI'!K22</f>
        <v>0.43677777777777776</v>
      </c>
      <c r="L22" s="142"/>
      <c r="M22" s="142"/>
      <c r="N22" s="140">
        <f>+'OAP-OAI'!O22</f>
        <v>0.61322222222222222</v>
      </c>
      <c r="O22" s="142"/>
      <c r="P22" s="140">
        <f>+'OAP-OAI'!Q22</f>
        <v>1.05</v>
      </c>
      <c r="Q22" s="184"/>
      <c r="R22" s="184"/>
      <c r="S22" s="128"/>
      <c r="T22" s="128"/>
      <c r="U22" s="128"/>
    </row>
    <row r="23" spans="1:21" s="179" customFormat="1" ht="27" customHeight="1" thickBot="1" x14ac:dyDescent="0.35">
      <c r="A23" s="128"/>
      <c r="B23" s="171"/>
      <c r="C23" s="172"/>
      <c r="D23" s="172"/>
      <c r="E23" s="173"/>
      <c r="F23" s="173"/>
      <c r="G23" s="173"/>
      <c r="H23" s="180"/>
      <c r="I23" s="175"/>
      <c r="J23" s="175"/>
      <c r="K23" s="175"/>
      <c r="L23" s="180"/>
      <c r="M23" s="180"/>
      <c r="N23" s="175"/>
      <c r="O23" s="180"/>
      <c r="P23" s="176"/>
      <c r="Q23" s="177"/>
      <c r="R23" s="178"/>
      <c r="S23" s="128"/>
      <c r="T23" s="128"/>
      <c r="U23" s="128"/>
    </row>
    <row r="24" spans="1:21" s="179" customFormat="1" ht="27" customHeight="1" thickBot="1" x14ac:dyDescent="0.35">
      <c r="A24" s="128"/>
      <c r="B24" s="171"/>
      <c r="C24" s="172"/>
      <c r="D24" s="172"/>
      <c r="E24" s="173"/>
      <c r="F24" s="173"/>
      <c r="G24" s="173"/>
      <c r="H24" s="180"/>
      <c r="I24" s="174"/>
      <c r="J24" s="175"/>
      <c r="K24" s="175"/>
      <c r="L24" s="180"/>
      <c r="M24" s="180"/>
      <c r="N24" s="175"/>
      <c r="O24" s="180"/>
      <c r="P24" s="176"/>
      <c r="Q24" s="177"/>
      <c r="R24" s="178"/>
      <c r="S24" s="128"/>
      <c r="T24" s="128"/>
      <c r="U24" s="128"/>
    </row>
    <row r="25" spans="1:21" ht="48.75" customHeight="1" x14ac:dyDescent="0.35">
      <c r="A25" s="128"/>
      <c r="B25" s="144"/>
      <c r="C25" s="164" t="s">
        <v>220</v>
      </c>
      <c r="D25" s="396">
        <f>+'OAP-OAI'!D25</f>
        <v>44952</v>
      </c>
      <c r="E25" s="397"/>
      <c r="F25" s="165"/>
      <c r="G25" s="398" t="str">
        <f>+'OAP-OAI'!G25</f>
        <v>Francisco Augusto Giuseppe Rossi Buenaventura</v>
      </c>
      <c r="H25" s="399"/>
      <c r="I25" s="399"/>
      <c r="J25" s="400"/>
      <c r="K25" s="130"/>
      <c r="L25" s="401" t="str">
        <f>+'OAP-OAI'!L25</f>
        <v>Liliana Rocio Ariza Ariza</v>
      </c>
      <c r="M25" s="402"/>
      <c r="N25" s="402"/>
      <c r="O25" s="403"/>
      <c r="P25" s="166"/>
      <c r="Q25" s="167"/>
      <c r="R25" s="145"/>
      <c r="S25" s="128"/>
      <c r="T25" s="128"/>
      <c r="U25" s="128"/>
    </row>
    <row r="26" spans="1:21" ht="48" customHeight="1" thickBot="1" x14ac:dyDescent="0.4">
      <c r="A26" s="128"/>
      <c r="B26" s="144"/>
      <c r="C26" s="164" t="s">
        <v>222</v>
      </c>
      <c r="D26" s="353" t="s">
        <v>198</v>
      </c>
      <c r="E26" s="353"/>
      <c r="F26" s="165"/>
      <c r="G26" s="354" t="s">
        <v>223</v>
      </c>
      <c r="H26" s="355"/>
      <c r="I26" s="355"/>
      <c r="J26" s="356"/>
      <c r="K26" s="130"/>
      <c r="L26" s="357" t="s">
        <v>224</v>
      </c>
      <c r="M26" s="358"/>
      <c r="N26" s="358"/>
      <c r="O26" s="359"/>
      <c r="P26" s="168"/>
      <c r="Q26" s="169"/>
      <c r="R26" s="146"/>
      <c r="S26" s="128"/>
      <c r="T26" s="128"/>
      <c r="U26" s="128"/>
    </row>
    <row r="27" spans="1:21" ht="27" thickBot="1" x14ac:dyDescent="0.3">
      <c r="A27" s="128"/>
      <c r="B27" s="147"/>
      <c r="C27" s="148"/>
      <c r="D27" s="149"/>
      <c r="E27" s="149"/>
      <c r="F27" s="149"/>
      <c r="G27" s="149"/>
      <c r="H27" s="149"/>
      <c r="I27" s="149"/>
      <c r="J27" s="149"/>
      <c r="K27" s="149"/>
      <c r="L27" s="149"/>
      <c r="M27" s="149"/>
      <c r="N27" s="149"/>
      <c r="O27" s="149"/>
      <c r="P27" s="150"/>
      <c r="Q27" s="149"/>
      <c r="R27" s="151"/>
      <c r="S27" s="128"/>
      <c r="T27" s="128"/>
      <c r="U27" s="128"/>
    </row>
  </sheetData>
  <mergeCells count="87">
    <mergeCell ref="B22:G22"/>
    <mergeCell ref="B17:G17"/>
    <mergeCell ref="Q14:Q16"/>
    <mergeCell ref="R14:R16"/>
    <mergeCell ref="P19:P21"/>
    <mergeCell ref="B18:O18"/>
    <mergeCell ref="B19:B21"/>
    <mergeCell ref="C19:C21"/>
    <mergeCell ref="D19:D21"/>
    <mergeCell ref="E19:E21"/>
    <mergeCell ref="F19:F21"/>
    <mergeCell ref="H19:H21"/>
    <mergeCell ref="J19:J21"/>
    <mergeCell ref="K19:K21"/>
    <mergeCell ref="L19:L21"/>
    <mergeCell ref="M19:M21"/>
    <mergeCell ref="N19:N21"/>
    <mergeCell ref="O19:O21"/>
    <mergeCell ref="Q11:Q13"/>
    <mergeCell ref="R11:R13"/>
    <mergeCell ref="B14:B15"/>
    <mergeCell ref="H11:H13"/>
    <mergeCell ref="J11:J13"/>
    <mergeCell ref="K11:K13"/>
    <mergeCell ref="L11:L13"/>
    <mergeCell ref="M11:M13"/>
    <mergeCell ref="N11:N13"/>
    <mergeCell ref="H14:H16"/>
    <mergeCell ref="J14:J16"/>
    <mergeCell ref="L14:L16"/>
    <mergeCell ref="M14:M16"/>
    <mergeCell ref="N14:N16"/>
    <mergeCell ref="O14:O16"/>
    <mergeCell ref="P14:P16"/>
    <mergeCell ref="K8:K10"/>
    <mergeCell ref="L8:L10"/>
    <mergeCell ref="M8:M10"/>
    <mergeCell ref="O11:O13"/>
    <mergeCell ref="P11:P13"/>
    <mergeCell ref="B11:B13"/>
    <mergeCell ref="C11:C13"/>
    <mergeCell ref="D11:D13"/>
    <mergeCell ref="E11:E13"/>
    <mergeCell ref="F11:F13"/>
    <mergeCell ref="P6:P7"/>
    <mergeCell ref="Q6:R6"/>
    <mergeCell ref="B8:B10"/>
    <mergeCell ref="B6:B7"/>
    <mergeCell ref="C6:C7"/>
    <mergeCell ref="D6:D7"/>
    <mergeCell ref="E6:E7"/>
    <mergeCell ref="F6:F7"/>
    <mergeCell ref="G6:G7"/>
    <mergeCell ref="N8:N10"/>
    <mergeCell ref="O8:O10"/>
    <mergeCell ref="P8:P10"/>
    <mergeCell ref="Q8:Q10"/>
    <mergeCell ref="R8:R10"/>
    <mergeCell ref="I8:I9"/>
    <mergeCell ref="J8:J10"/>
    <mergeCell ref="Q19:Q21"/>
    <mergeCell ref="R19:R21"/>
    <mergeCell ref="F1:F2"/>
    <mergeCell ref="H1:H2"/>
    <mergeCell ref="B4:R4"/>
    <mergeCell ref="B5:H5"/>
    <mergeCell ref="K5:N5"/>
    <mergeCell ref="O5:R5"/>
    <mergeCell ref="H8:H10"/>
    <mergeCell ref="F8:F10"/>
    <mergeCell ref="E8:E10"/>
    <mergeCell ref="D8:D10"/>
    <mergeCell ref="C8:C10"/>
    <mergeCell ref="H6:I7"/>
    <mergeCell ref="J6:N6"/>
    <mergeCell ref="O6:O7"/>
    <mergeCell ref="D25:E25"/>
    <mergeCell ref="G25:J25"/>
    <mergeCell ref="L25:O25"/>
    <mergeCell ref="D26:E26"/>
    <mergeCell ref="G26:J26"/>
    <mergeCell ref="L26:O26"/>
    <mergeCell ref="F14:F16"/>
    <mergeCell ref="E14:E16"/>
    <mergeCell ref="C14:C16"/>
    <mergeCell ref="D14:D16"/>
    <mergeCell ref="K14:K16"/>
  </mergeCells>
  <conditionalFormatting sqref="O11">
    <cfRule type="cellIs" dxfId="1" priority="2" operator="greaterThan">
      <formula>100</formula>
    </cfRule>
  </conditionalFormatting>
  <conditionalFormatting sqref="O19">
    <cfRule type="cellIs" dxfId="0" priority="1" operator="greaterThan">
      <formula>100</formula>
    </cfRule>
  </conditionalFormatting>
  <dataValidations count="1">
    <dataValidation allowBlank="1" showInputMessage="1" showErrorMessage="1" errorTitle="error" error="solo datos númericos" sqref="H8 H19:H21 H11:H14" xr:uid="{00000000-0002-0000-0A00-000000000000}"/>
  </dataValidations>
  <printOptions horizontalCentered="1" verticalCentered="1"/>
  <pageMargins left="0.70866141732283472" right="0.70866141732283472" top="0.74803149606299213" bottom="0.74803149606299213" header="0.31496062992125984" footer="0.31496062992125984"/>
  <pageSetup paperSize="171" scale="24" orientation="landscape" r:id="rId1"/>
  <colBreaks count="1" manualBreakCount="1">
    <brk id="18" max="40" man="1"/>
  </colBreaks>
  <ignoredErrors>
    <ignoredError sqref="K9:K10" unlockedFormula="1"/>
  </ignoredError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tint="0.79998168889431442"/>
  </sheetPr>
  <dimension ref="A1:M248"/>
  <sheetViews>
    <sheetView tabSelected="1" view="pageBreakPreview" topLeftCell="B48" zoomScale="121" zoomScaleNormal="121" zoomScaleSheetLayoutView="121" zoomScalePageLayoutView="121" workbookViewId="0">
      <selection activeCell="J64" sqref="J64"/>
    </sheetView>
  </sheetViews>
  <sheetFormatPr baseColWidth="10" defaultColWidth="10.85546875" defaultRowHeight="15" x14ac:dyDescent="0.25"/>
  <cols>
    <col min="1" max="1" width="2.42578125" style="58" customWidth="1"/>
    <col min="2" max="2" width="4" style="1" customWidth="1"/>
    <col min="3" max="3" width="24.7109375" style="1" customWidth="1"/>
    <col min="4" max="4" width="35.42578125" style="52" customWidth="1"/>
    <col min="5" max="5" width="12" style="1" customWidth="1"/>
    <col min="6" max="6" width="9.85546875" style="1" customWidth="1"/>
    <col min="7" max="7" width="12.7109375" style="1" customWidth="1"/>
    <col min="8" max="8" width="14.140625" style="1" customWidth="1"/>
    <col min="9" max="9" width="24.42578125" style="1" customWidth="1"/>
    <col min="10" max="10" width="32.140625" style="1" customWidth="1"/>
    <col min="11" max="11" width="1.7109375" style="58" customWidth="1"/>
    <col min="12" max="12" width="16.42578125" style="58" customWidth="1"/>
    <col min="13" max="16384" width="10.85546875" style="1"/>
  </cols>
  <sheetData>
    <row r="1" spans="1:12" ht="72" customHeight="1" thickBot="1" x14ac:dyDescent="0.3">
      <c r="B1" s="58"/>
      <c r="C1" s="58"/>
      <c r="D1" s="58"/>
      <c r="E1" s="58"/>
      <c r="F1" s="58"/>
      <c r="G1" s="58"/>
      <c r="H1" s="58"/>
      <c r="I1" s="58"/>
      <c r="J1" s="58"/>
      <c r="L1"/>
    </row>
    <row r="2" spans="1:12" ht="35.1" customHeight="1" thickBot="1" x14ac:dyDescent="0.3">
      <c r="A2" s="75"/>
      <c r="B2" s="514" t="s">
        <v>225</v>
      </c>
      <c r="C2" s="515"/>
      <c r="D2" s="515"/>
      <c r="E2" s="515"/>
      <c r="F2" s="515"/>
      <c r="G2" s="515"/>
      <c r="H2" s="515"/>
      <c r="I2" s="515"/>
      <c r="J2" s="516"/>
      <c r="K2" s="75"/>
      <c r="L2"/>
    </row>
    <row r="3" spans="1:12" ht="5.0999999999999996" customHeight="1" thickBot="1" x14ac:dyDescent="0.3">
      <c r="A3" s="75"/>
      <c r="B3" s="76"/>
      <c r="C3" s="76"/>
      <c r="D3" s="77"/>
      <c r="E3" s="76"/>
      <c r="F3" s="76"/>
      <c r="G3" s="76"/>
      <c r="H3" s="76"/>
      <c r="I3" s="76"/>
      <c r="J3" s="76"/>
      <c r="K3" s="75"/>
      <c r="L3"/>
    </row>
    <row r="4" spans="1:12" ht="21.95" customHeight="1" thickBot="1" x14ac:dyDescent="0.3">
      <c r="A4" s="75"/>
      <c r="B4" s="517" t="s">
        <v>226</v>
      </c>
      <c r="C4" s="518"/>
      <c r="D4" s="518"/>
      <c r="E4" s="518"/>
      <c r="F4" s="518"/>
      <c r="G4" s="518"/>
      <c r="H4" s="518"/>
      <c r="I4" s="518"/>
      <c r="J4" s="519"/>
      <c r="K4" s="75"/>
      <c r="L4"/>
    </row>
    <row r="5" spans="1:12" s="53" customFormat="1" ht="16.5" x14ac:dyDescent="0.3">
      <c r="A5" s="75"/>
      <c r="B5" s="78"/>
      <c r="C5" s="520" t="s">
        <v>227</v>
      </c>
      <c r="D5" s="520"/>
      <c r="E5" s="520"/>
      <c r="F5" s="520"/>
      <c r="G5" s="520"/>
      <c r="H5" s="520"/>
      <c r="I5" s="520"/>
      <c r="J5" s="79">
        <v>5</v>
      </c>
      <c r="K5" s="75"/>
      <c r="L5"/>
    </row>
    <row r="6" spans="1:12" s="53" customFormat="1" ht="16.5" x14ac:dyDescent="0.3">
      <c r="A6" s="75"/>
      <c r="B6" s="80"/>
      <c r="C6" s="513" t="s">
        <v>228</v>
      </c>
      <c r="D6" s="513"/>
      <c r="E6" s="513"/>
      <c r="F6" s="513"/>
      <c r="G6" s="513"/>
      <c r="H6" s="513"/>
      <c r="I6" s="513"/>
      <c r="J6" s="81">
        <v>4</v>
      </c>
      <c r="K6" s="75"/>
      <c r="L6"/>
    </row>
    <row r="7" spans="1:12" s="53" customFormat="1" ht="16.5" x14ac:dyDescent="0.3">
      <c r="A7" s="75"/>
      <c r="B7" s="80"/>
      <c r="C7" s="513" t="s">
        <v>87</v>
      </c>
      <c r="D7" s="513"/>
      <c r="E7" s="513"/>
      <c r="F7" s="513"/>
      <c r="G7" s="513"/>
      <c r="H7" s="513"/>
      <c r="I7" s="513"/>
      <c r="J7" s="81">
        <v>3</v>
      </c>
      <c r="K7" s="75"/>
      <c r="L7"/>
    </row>
    <row r="8" spans="1:12" s="53" customFormat="1" ht="16.5" x14ac:dyDescent="0.3">
      <c r="A8" s="75"/>
      <c r="B8" s="80"/>
      <c r="C8" s="513" t="s">
        <v>88</v>
      </c>
      <c r="D8" s="513"/>
      <c r="E8" s="513"/>
      <c r="F8" s="513"/>
      <c r="G8" s="513"/>
      <c r="H8" s="513"/>
      <c r="I8" s="513"/>
      <c r="J8" s="81">
        <v>2</v>
      </c>
      <c r="K8" s="75"/>
      <c r="L8"/>
    </row>
    <row r="9" spans="1:12" s="53" customFormat="1" ht="17.25" thickBot="1" x14ac:dyDescent="0.35">
      <c r="A9" s="75"/>
      <c r="B9" s="82"/>
      <c r="C9" s="500" t="s">
        <v>229</v>
      </c>
      <c r="D9" s="501"/>
      <c r="E9" s="501"/>
      <c r="F9" s="501"/>
      <c r="G9" s="501"/>
      <c r="H9" s="501"/>
      <c r="I9" s="501"/>
      <c r="J9" s="83">
        <v>1</v>
      </c>
      <c r="K9" s="75"/>
      <c r="L9"/>
    </row>
    <row r="10" spans="1:12" s="53" customFormat="1" ht="22.5" customHeight="1" thickBot="1" x14ac:dyDescent="0.35">
      <c r="A10" s="75"/>
      <c r="B10" s="75"/>
      <c r="C10" s="84"/>
      <c r="D10" s="84"/>
      <c r="E10" s="84"/>
      <c r="F10" s="84"/>
      <c r="G10" s="84"/>
      <c r="H10" s="84"/>
      <c r="I10" s="84"/>
      <c r="J10" s="85"/>
      <c r="K10" s="75"/>
      <c r="L10"/>
    </row>
    <row r="11" spans="1:12" ht="33" customHeight="1" x14ac:dyDescent="0.25">
      <c r="A11" s="75"/>
      <c r="B11" s="502" t="s">
        <v>230</v>
      </c>
      <c r="C11" s="503"/>
      <c r="D11" s="503" t="s">
        <v>231</v>
      </c>
      <c r="E11" s="503" t="s">
        <v>232</v>
      </c>
      <c r="F11" s="503"/>
      <c r="G11" s="503"/>
      <c r="H11" s="508" t="s">
        <v>233</v>
      </c>
      <c r="I11" s="511" t="s">
        <v>234</v>
      </c>
      <c r="J11" s="497" t="s">
        <v>235</v>
      </c>
      <c r="K11" s="59"/>
      <c r="L11"/>
    </row>
    <row r="12" spans="1:12" ht="27.75" customHeight="1" x14ac:dyDescent="0.25">
      <c r="A12" s="75"/>
      <c r="B12" s="504"/>
      <c r="C12" s="505"/>
      <c r="D12" s="505"/>
      <c r="E12" s="97" t="s">
        <v>236</v>
      </c>
      <c r="F12" s="97" t="s">
        <v>237</v>
      </c>
      <c r="G12" s="97" t="s">
        <v>238</v>
      </c>
      <c r="H12" s="509"/>
      <c r="I12" s="512"/>
      <c r="J12" s="498"/>
      <c r="K12" s="59"/>
      <c r="L12"/>
    </row>
    <row r="13" spans="1:12" ht="15.75" customHeight="1" x14ac:dyDescent="0.25">
      <c r="A13" s="75"/>
      <c r="B13" s="506"/>
      <c r="C13" s="507"/>
      <c r="D13" s="507"/>
      <c r="E13" s="54">
        <v>0.6</v>
      </c>
      <c r="F13" s="54">
        <v>0.2</v>
      </c>
      <c r="G13" s="54">
        <v>0.2</v>
      </c>
      <c r="H13" s="510"/>
      <c r="I13" s="512"/>
      <c r="J13" s="499"/>
      <c r="K13" s="59"/>
      <c r="L13"/>
    </row>
    <row r="14" spans="1:12" ht="22.5" x14ac:dyDescent="0.25">
      <c r="A14" s="75"/>
      <c r="B14" s="485">
        <v>1</v>
      </c>
      <c r="C14" s="485" t="s">
        <v>239</v>
      </c>
      <c r="D14" s="103" t="s">
        <v>240</v>
      </c>
      <c r="E14" s="87"/>
      <c r="F14" s="87"/>
      <c r="G14" s="87"/>
      <c r="H14" s="491"/>
      <c r="I14" s="491">
        <f>SUM(E21:G21)</f>
        <v>0</v>
      </c>
      <c r="J14" s="492"/>
      <c r="K14" s="59"/>
      <c r="L14"/>
    </row>
    <row r="15" spans="1:12" ht="67.5" x14ac:dyDescent="0.25">
      <c r="A15" s="75"/>
      <c r="B15" s="485"/>
      <c r="C15" s="485"/>
      <c r="D15" s="103" t="s">
        <v>241</v>
      </c>
      <c r="E15" s="87"/>
      <c r="F15" s="87"/>
      <c r="G15" s="87"/>
      <c r="H15" s="491"/>
      <c r="I15" s="491"/>
      <c r="J15" s="492"/>
      <c r="K15" s="59"/>
      <c r="L15"/>
    </row>
    <row r="16" spans="1:12" ht="33.75" x14ac:dyDescent="0.25">
      <c r="A16" s="75"/>
      <c r="B16" s="485"/>
      <c r="C16" s="485"/>
      <c r="D16" s="103" t="s">
        <v>242</v>
      </c>
      <c r="E16" s="87"/>
      <c r="F16" s="87"/>
      <c r="G16" s="87"/>
      <c r="H16" s="491"/>
      <c r="I16" s="491"/>
      <c r="J16" s="492"/>
      <c r="K16" s="59"/>
      <c r="L16"/>
    </row>
    <row r="17" spans="1:12" ht="33.75" x14ac:dyDescent="0.25">
      <c r="A17" s="75"/>
      <c r="B17" s="485"/>
      <c r="C17" s="485"/>
      <c r="D17" s="103" t="s">
        <v>243</v>
      </c>
      <c r="E17" s="87"/>
      <c r="F17" s="87"/>
      <c r="G17" s="87"/>
      <c r="H17" s="491"/>
      <c r="I17" s="491"/>
      <c r="J17" s="492"/>
      <c r="K17" s="59"/>
      <c r="L17"/>
    </row>
    <row r="18" spans="1:12" ht="45" x14ac:dyDescent="0.25">
      <c r="A18" s="75"/>
      <c r="B18" s="485"/>
      <c r="C18" s="485"/>
      <c r="D18" s="103" t="s">
        <v>244</v>
      </c>
      <c r="E18" s="87"/>
      <c r="F18" s="87"/>
      <c r="G18" s="87"/>
      <c r="H18" s="491"/>
      <c r="I18" s="491"/>
      <c r="J18" s="492"/>
      <c r="K18" s="59"/>
      <c r="L18"/>
    </row>
    <row r="19" spans="1:12" ht="45" x14ac:dyDescent="0.25">
      <c r="A19" s="75"/>
      <c r="B19" s="485"/>
      <c r="C19" s="485"/>
      <c r="D19" s="103" t="s">
        <v>245</v>
      </c>
      <c r="E19" s="87"/>
      <c r="F19" s="87"/>
      <c r="G19" s="87"/>
      <c r="H19" s="491"/>
      <c r="I19" s="491"/>
      <c r="J19" s="492"/>
      <c r="K19" s="59"/>
      <c r="L19"/>
    </row>
    <row r="20" spans="1:12" ht="33.75" x14ac:dyDescent="0.25">
      <c r="A20" s="75"/>
      <c r="B20" s="485"/>
      <c r="C20" s="485"/>
      <c r="D20" s="103" t="s">
        <v>246</v>
      </c>
      <c r="E20" s="87"/>
      <c r="F20" s="87"/>
      <c r="G20" s="87"/>
      <c r="H20" s="491"/>
      <c r="I20" s="491"/>
      <c r="J20" s="492"/>
      <c r="K20" s="59"/>
      <c r="L20"/>
    </row>
    <row r="21" spans="1:12" ht="24.75" customHeight="1" x14ac:dyDescent="0.25">
      <c r="A21" s="75"/>
      <c r="B21" s="479" t="s">
        <v>247</v>
      </c>
      <c r="C21" s="479"/>
      <c r="D21" s="479"/>
      <c r="E21" s="51">
        <f>SUM(E14:E20)/7*60%</f>
        <v>0</v>
      </c>
      <c r="F21" s="55">
        <f>SUM(F14:F20)/7*20%</f>
        <v>0</v>
      </c>
      <c r="G21" s="55">
        <f>SUM(G14:G20)/7*20%</f>
        <v>0</v>
      </c>
      <c r="H21" s="491"/>
      <c r="I21" s="491"/>
      <c r="J21" s="492"/>
      <c r="K21" s="59"/>
      <c r="L21"/>
    </row>
    <row r="22" spans="1:12" ht="45" x14ac:dyDescent="0.25">
      <c r="A22" s="75"/>
      <c r="B22" s="485">
        <v>2</v>
      </c>
      <c r="C22" s="485" t="s">
        <v>248</v>
      </c>
      <c r="D22" s="103" t="s">
        <v>249</v>
      </c>
      <c r="E22" s="98"/>
      <c r="F22" s="98"/>
      <c r="G22" s="98"/>
      <c r="H22" s="491"/>
      <c r="I22" s="491">
        <f>SUM(E27:G27)</f>
        <v>0</v>
      </c>
      <c r="J22" s="490"/>
      <c r="K22" s="59"/>
      <c r="L22"/>
    </row>
    <row r="23" spans="1:12" ht="45" x14ac:dyDescent="0.25">
      <c r="A23" s="75"/>
      <c r="B23" s="485"/>
      <c r="C23" s="485"/>
      <c r="D23" s="103" t="s">
        <v>250</v>
      </c>
      <c r="E23" s="98"/>
      <c r="F23" s="98"/>
      <c r="G23" s="98"/>
      <c r="H23" s="491"/>
      <c r="I23" s="491"/>
      <c r="J23" s="490"/>
      <c r="K23" s="59"/>
      <c r="L23"/>
    </row>
    <row r="24" spans="1:12" ht="56.25" x14ac:dyDescent="0.25">
      <c r="A24" s="75"/>
      <c r="B24" s="485"/>
      <c r="C24" s="485"/>
      <c r="D24" s="103" t="s">
        <v>251</v>
      </c>
      <c r="E24" s="98"/>
      <c r="F24" s="98"/>
      <c r="G24" s="98"/>
      <c r="H24" s="491"/>
      <c r="I24" s="491"/>
      <c r="J24" s="490"/>
      <c r="K24" s="59"/>
      <c r="L24"/>
    </row>
    <row r="25" spans="1:12" ht="33.75" x14ac:dyDescent="0.25">
      <c r="A25" s="75"/>
      <c r="B25" s="485"/>
      <c r="C25" s="485"/>
      <c r="D25" s="103" t="s">
        <v>252</v>
      </c>
      <c r="E25" s="98"/>
      <c r="F25" s="98"/>
      <c r="G25" s="98"/>
      <c r="H25" s="491"/>
      <c r="I25" s="491"/>
      <c r="J25" s="490"/>
      <c r="K25" s="59"/>
      <c r="L25"/>
    </row>
    <row r="26" spans="1:12" ht="22.5" x14ac:dyDescent="0.25">
      <c r="A26" s="75"/>
      <c r="B26" s="485"/>
      <c r="C26" s="485"/>
      <c r="D26" s="103" t="s">
        <v>253</v>
      </c>
      <c r="E26" s="98"/>
      <c r="F26" s="98"/>
      <c r="G26" s="98"/>
      <c r="H26" s="491"/>
      <c r="I26" s="491"/>
      <c r="J26" s="490"/>
      <c r="K26" s="59"/>
      <c r="L26"/>
    </row>
    <row r="27" spans="1:12" ht="24.75" customHeight="1" x14ac:dyDescent="0.25">
      <c r="A27" s="75"/>
      <c r="B27" s="479" t="s">
        <v>254</v>
      </c>
      <c r="C27" s="479"/>
      <c r="D27" s="479"/>
      <c r="E27" s="55">
        <f>SUM(E22:E26)/5*60%</f>
        <v>0</v>
      </c>
      <c r="F27" s="55">
        <f>SUM(F22:F26)/5*20%</f>
        <v>0</v>
      </c>
      <c r="G27" s="55">
        <f>SUM(G22:G26)/5*20%</f>
        <v>0</v>
      </c>
      <c r="H27" s="491"/>
      <c r="I27" s="491"/>
      <c r="J27" s="490"/>
      <c r="K27" s="59"/>
      <c r="L27"/>
    </row>
    <row r="28" spans="1:12" x14ac:dyDescent="0.25">
      <c r="A28" s="75"/>
      <c r="B28" s="485">
        <v>3</v>
      </c>
      <c r="C28" s="485" t="s">
        <v>255</v>
      </c>
      <c r="D28" s="103" t="s">
        <v>256</v>
      </c>
      <c r="E28" s="98"/>
      <c r="F28" s="98"/>
      <c r="G28" s="98"/>
      <c r="H28" s="486"/>
      <c r="I28" s="491">
        <f>SUM(E34:G34)</f>
        <v>0</v>
      </c>
      <c r="J28" s="490"/>
      <c r="K28" s="59"/>
      <c r="L28"/>
    </row>
    <row r="29" spans="1:12" ht="56.25" x14ac:dyDescent="0.25">
      <c r="A29" s="75"/>
      <c r="B29" s="485"/>
      <c r="C29" s="485"/>
      <c r="D29" s="103" t="s">
        <v>257</v>
      </c>
      <c r="E29" s="98"/>
      <c r="F29" s="98"/>
      <c r="G29" s="98"/>
      <c r="H29" s="486"/>
      <c r="I29" s="491"/>
      <c r="J29" s="490"/>
      <c r="K29" s="59"/>
      <c r="L29"/>
    </row>
    <row r="30" spans="1:12" ht="45" x14ac:dyDescent="0.25">
      <c r="A30" s="75"/>
      <c r="B30" s="485"/>
      <c r="C30" s="485"/>
      <c r="D30" s="103" t="s">
        <v>258</v>
      </c>
      <c r="E30" s="98"/>
      <c r="F30" s="98"/>
      <c r="G30" s="98"/>
      <c r="H30" s="486"/>
      <c r="I30" s="491"/>
      <c r="J30" s="490"/>
      <c r="K30" s="59"/>
      <c r="L30"/>
    </row>
    <row r="31" spans="1:12" ht="33.75" x14ac:dyDescent="0.25">
      <c r="A31" s="75"/>
      <c r="B31" s="485"/>
      <c r="C31" s="485"/>
      <c r="D31" s="103" t="s">
        <v>259</v>
      </c>
      <c r="E31" s="98"/>
      <c r="F31" s="98"/>
      <c r="G31" s="98"/>
      <c r="H31" s="486"/>
      <c r="I31" s="491"/>
      <c r="J31" s="490"/>
      <c r="K31" s="59"/>
      <c r="L31"/>
    </row>
    <row r="32" spans="1:12" x14ac:dyDescent="0.25">
      <c r="A32" s="75"/>
      <c r="B32" s="485"/>
      <c r="C32" s="485"/>
      <c r="D32" s="103" t="s">
        <v>260</v>
      </c>
      <c r="E32" s="98"/>
      <c r="F32" s="98"/>
      <c r="G32" s="98"/>
      <c r="H32" s="486"/>
      <c r="I32" s="491"/>
      <c r="J32" s="490"/>
      <c r="K32" s="59"/>
      <c r="L32"/>
    </row>
    <row r="33" spans="1:12" ht="22.5" x14ac:dyDescent="0.25">
      <c r="A33" s="75"/>
      <c r="B33" s="485"/>
      <c r="C33" s="485"/>
      <c r="D33" s="103" t="s">
        <v>261</v>
      </c>
      <c r="E33" s="98"/>
      <c r="F33" s="98"/>
      <c r="G33" s="98"/>
      <c r="H33" s="486"/>
      <c r="I33" s="491"/>
      <c r="J33" s="490"/>
      <c r="K33" s="59"/>
      <c r="L33"/>
    </row>
    <row r="34" spans="1:12" ht="24.75" customHeight="1" x14ac:dyDescent="0.25">
      <c r="A34" s="75"/>
      <c r="B34" s="479" t="s">
        <v>254</v>
      </c>
      <c r="C34" s="479"/>
      <c r="D34" s="479"/>
      <c r="E34" s="55">
        <f>SUM(E28:E33)/6*60%</f>
        <v>0</v>
      </c>
      <c r="F34" s="55">
        <f>SUM(F28:F33)/6*20%</f>
        <v>0</v>
      </c>
      <c r="G34" s="55">
        <f>SUM(G28:G33)/6*20%</f>
        <v>0</v>
      </c>
      <c r="H34" s="486"/>
      <c r="I34" s="491"/>
      <c r="J34" s="490"/>
      <c r="K34" s="59"/>
      <c r="L34"/>
    </row>
    <row r="35" spans="1:12" ht="45" x14ac:dyDescent="0.25">
      <c r="A35" s="75"/>
      <c r="B35" s="485">
        <v>4</v>
      </c>
      <c r="C35" s="485" t="s">
        <v>262</v>
      </c>
      <c r="D35" s="103" t="s">
        <v>263</v>
      </c>
      <c r="E35" s="99"/>
      <c r="F35" s="99"/>
      <c r="G35" s="99"/>
      <c r="H35" s="493"/>
      <c r="I35" s="487">
        <f>SUM(E41:G41)</f>
        <v>0</v>
      </c>
      <c r="J35" s="496"/>
      <c r="K35" s="59"/>
      <c r="L35"/>
    </row>
    <row r="36" spans="1:12" ht="45" x14ac:dyDescent="0.25">
      <c r="A36" s="75"/>
      <c r="B36" s="485"/>
      <c r="C36" s="485"/>
      <c r="D36" s="103" t="s">
        <v>264</v>
      </c>
      <c r="E36" s="99"/>
      <c r="F36" s="99"/>
      <c r="G36" s="99"/>
      <c r="H36" s="494"/>
      <c r="I36" s="488"/>
      <c r="J36" s="496"/>
      <c r="K36" s="59"/>
      <c r="L36"/>
    </row>
    <row r="37" spans="1:12" ht="33.75" x14ac:dyDescent="0.25">
      <c r="A37" s="75"/>
      <c r="B37" s="485"/>
      <c r="C37" s="485"/>
      <c r="D37" s="103" t="s">
        <v>265</v>
      </c>
      <c r="E37" s="99"/>
      <c r="F37" s="99"/>
      <c r="G37" s="99"/>
      <c r="H37" s="494"/>
      <c r="I37" s="488"/>
      <c r="J37" s="496"/>
      <c r="K37" s="59"/>
      <c r="L37"/>
    </row>
    <row r="38" spans="1:12" ht="45" x14ac:dyDescent="0.25">
      <c r="A38" s="75"/>
      <c r="B38" s="485"/>
      <c r="C38" s="485"/>
      <c r="D38" s="103" t="s">
        <v>266</v>
      </c>
      <c r="E38" s="99"/>
      <c r="F38" s="99"/>
      <c r="G38" s="99"/>
      <c r="H38" s="494"/>
      <c r="I38" s="488"/>
      <c r="J38" s="496"/>
      <c r="K38" s="59"/>
      <c r="L38"/>
    </row>
    <row r="39" spans="1:12" ht="22.5" x14ac:dyDescent="0.25">
      <c r="A39" s="75"/>
      <c r="B39" s="485"/>
      <c r="C39" s="485"/>
      <c r="D39" s="103" t="s">
        <v>267</v>
      </c>
      <c r="E39" s="99"/>
      <c r="F39" s="99"/>
      <c r="G39" s="99"/>
      <c r="H39" s="494"/>
      <c r="I39" s="488"/>
      <c r="J39" s="496"/>
      <c r="K39" s="59"/>
      <c r="L39"/>
    </row>
    <row r="40" spans="1:12" x14ac:dyDescent="0.25">
      <c r="A40" s="75"/>
      <c r="B40" s="485"/>
      <c r="C40" s="485"/>
      <c r="D40" s="103" t="s">
        <v>268</v>
      </c>
      <c r="E40" s="99"/>
      <c r="F40" s="99"/>
      <c r="G40" s="99"/>
      <c r="H40" s="494"/>
      <c r="I40" s="488"/>
      <c r="J40" s="496"/>
      <c r="K40" s="59"/>
      <c r="L40"/>
    </row>
    <row r="41" spans="1:12" ht="24.75" customHeight="1" x14ac:dyDescent="0.25">
      <c r="A41" s="75"/>
      <c r="B41" s="479" t="s">
        <v>254</v>
      </c>
      <c r="C41" s="479"/>
      <c r="D41" s="479"/>
      <c r="E41" s="55">
        <f>SUM(E35:E40)/6*60%</f>
        <v>0</v>
      </c>
      <c r="F41" s="55">
        <f>SUM(F35:F40)/6*20%</f>
        <v>0</v>
      </c>
      <c r="G41" s="55">
        <f>SUM(G35:G40)/6*20%</f>
        <v>0</v>
      </c>
      <c r="H41" s="495"/>
      <c r="I41" s="489"/>
      <c r="J41" s="496"/>
      <c r="K41" s="59"/>
      <c r="L41"/>
    </row>
    <row r="42" spans="1:12" ht="45" x14ac:dyDescent="0.25">
      <c r="A42" s="75"/>
      <c r="B42" s="485">
        <v>5</v>
      </c>
      <c r="C42" s="485" t="s">
        <v>269</v>
      </c>
      <c r="D42" s="103" t="s">
        <v>270</v>
      </c>
      <c r="E42" s="87"/>
      <c r="F42" s="87"/>
      <c r="G42" s="87"/>
      <c r="H42" s="491"/>
      <c r="I42" s="491">
        <f>SUM(E48:G48)</f>
        <v>0</v>
      </c>
      <c r="J42" s="492"/>
      <c r="K42" s="59"/>
      <c r="L42"/>
    </row>
    <row r="43" spans="1:12" ht="45" x14ac:dyDescent="0.25">
      <c r="A43" s="75"/>
      <c r="B43" s="485"/>
      <c r="C43" s="485"/>
      <c r="D43" s="103" t="s">
        <v>271</v>
      </c>
      <c r="E43" s="87"/>
      <c r="F43" s="87"/>
      <c r="G43" s="87"/>
      <c r="H43" s="491"/>
      <c r="I43" s="491"/>
      <c r="J43" s="492"/>
      <c r="K43" s="59"/>
      <c r="L43"/>
    </row>
    <row r="44" spans="1:12" ht="45" x14ac:dyDescent="0.25">
      <c r="A44" s="75"/>
      <c r="B44" s="485"/>
      <c r="C44" s="485"/>
      <c r="D44" s="103" t="s">
        <v>272</v>
      </c>
      <c r="E44" s="87"/>
      <c r="F44" s="87"/>
      <c r="G44" s="87"/>
      <c r="H44" s="491"/>
      <c r="I44" s="491"/>
      <c r="J44" s="492"/>
      <c r="K44" s="59"/>
      <c r="L44"/>
    </row>
    <row r="45" spans="1:12" ht="22.5" x14ac:dyDescent="0.25">
      <c r="A45" s="75"/>
      <c r="B45" s="485"/>
      <c r="C45" s="485"/>
      <c r="D45" s="103" t="s">
        <v>273</v>
      </c>
      <c r="E45" s="87"/>
      <c r="F45" s="87"/>
      <c r="G45" s="87"/>
      <c r="H45" s="491"/>
      <c r="I45" s="491"/>
      <c r="J45" s="492"/>
      <c r="K45" s="59"/>
      <c r="L45"/>
    </row>
    <row r="46" spans="1:12" ht="45" x14ac:dyDescent="0.25">
      <c r="A46" s="75"/>
      <c r="B46" s="485"/>
      <c r="C46" s="485"/>
      <c r="D46" s="103" t="s">
        <v>274</v>
      </c>
      <c r="E46" s="87"/>
      <c r="F46" s="87"/>
      <c r="G46" s="87"/>
      <c r="H46" s="491"/>
      <c r="I46" s="491"/>
      <c r="J46" s="492"/>
      <c r="K46" s="59"/>
      <c r="L46"/>
    </row>
    <row r="47" spans="1:12" ht="26.25" customHeight="1" x14ac:dyDescent="0.25">
      <c r="A47" s="75"/>
      <c r="B47" s="485"/>
      <c r="C47" s="485"/>
      <c r="D47" s="103" t="s">
        <v>275</v>
      </c>
      <c r="E47" s="87"/>
      <c r="F47" s="87"/>
      <c r="G47" s="87"/>
      <c r="H47" s="491"/>
      <c r="I47" s="491"/>
      <c r="J47" s="492"/>
      <c r="K47" s="59"/>
      <c r="L47"/>
    </row>
    <row r="48" spans="1:12" ht="24.75" customHeight="1" x14ac:dyDescent="0.25">
      <c r="A48" s="75"/>
      <c r="B48" s="479" t="s">
        <v>254</v>
      </c>
      <c r="C48" s="479"/>
      <c r="D48" s="479"/>
      <c r="E48" s="55">
        <f>SUM(E42:E47)/6*60%</f>
        <v>0</v>
      </c>
      <c r="F48" s="55">
        <f>SUM(F42:F47)/6*20%</f>
        <v>0</v>
      </c>
      <c r="G48" s="55">
        <f>SUM(G42:G47)/6*20%</f>
        <v>0</v>
      </c>
      <c r="H48" s="491"/>
      <c r="I48" s="491"/>
      <c r="J48" s="492"/>
      <c r="K48" s="59"/>
      <c r="L48"/>
    </row>
    <row r="49" spans="1:13" ht="22.5" hidden="1" x14ac:dyDescent="0.25">
      <c r="A49" s="75"/>
      <c r="B49" s="485">
        <v>6</v>
      </c>
      <c r="C49" s="485" t="s">
        <v>276</v>
      </c>
      <c r="D49" s="190" t="s">
        <v>277</v>
      </c>
      <c r="E49" s="98"/>
      <c r="F49" s="98"/>
      <c r="G49" s="98"/>
      <c r="H49" s="491"/>
      <c r="I49" s="491">
        <f>SUM(E54:G54)</f>
        <v>0</v>
      </c>
      <c r="J49" s="490"/>
      <c r="K49" s="59"/>
      <c r="L49"/>
    </row>
    <row r="50" spans="1:13" ht="33.75" hidden="1" x14ac:dyDescent="0.25">
      <c r="A50" s="75"/>
      <c r="B50" s="485"/>
      <c r="C50" s="485"/>
      <c r="D50" s="190" t="s">
        <v>278</v>
      </c>
      <c r="E50" s="98"/>
      <c r="F50" s="98"/>
      <c r="G50" s="98"/>
      <c r="H50" s="491"/>
      <c r="I50" s="491"/>
      <c r="J50" s="490"/>
      <c r="K50" s="59"/>
      <c r="L50"/>
    </row>
    <row r="51" spans="1:13" ht="33.75" hidden="1" x14ac:dyDescent="0.25">
      <c r="A51" s="75"/>
      <c r="B51" s="485"/>
      <c r="C51" s="485"/>
      <c r="D51" s="190" t="s">
        <v>279</v>
      </c>
      <c r="E51" s="98"/>
      <c r="F51" s="98"/>
      <c r="G51" s="98"/>
      <c r="H51" s="491"/>
      <c r="I51" s="491"/>
      <c r="J51" s="490"/>
      <c r="K51" s="59"/>
      <c r="L51"/>
    </row>
    <row r="52" spans="1:13" ht="33.75" hidden="1" x14ac:dyDescent="0.25">
      <c r="A52" s="75"/>
      <c r="B52" s="485"/>
      <c r="C52" s="485"/>
      <c r="D52" s="190" t="s">
        <v>280</v>
      </c>
      <c r="E52" s="98"/>
      <c r="F52" s="98"/>
      <c r="G52" s="98"/>
      <c r="H52" s="491"/>
      <c r="I52" s="491"/>
      <c r="J52" s="490"/>
      <c r="K52" s="59"/>
      <c r="L52"/>
    </row>
    <row r="53" spans="1:13" ht="45" hidden="1" x14ac:dyDescent="0.25">
      <c r="A53" s="75"/>
      <c r="B53" s="485"/>
      <c r="C53" s="485"/>
      <c r="D53" s="190" t="s">
        <v>281</v>
      </c>
      <c r="E53" s="98"/>
      <c r="F53" s="98"/>
      <c r="G53" s="98"/>
      <c r="H53" s="491"/>
      <c r="I53" s="491"/>
      <c r="J53" s="490"/>
      <c r="K53" s="59"/>
      <c r="L53"/>
    </row>
    <row r="54" spans="1:13" ht="24.75" hidden="1" customHeight="1" x14ac:dyDescent="0.25">
      <c r="A54" s="75"/>
      <c r="B54" s="479" t="s">
        <v>254</v>
      </c>
      <c r="C54" s="479"/>
      <c r="D54" s="479"/>
      <c r="E54" s="55">
        <f>SUM(E49:E53)/5*60%</f>
        <v>0</v>
      </c>
      <c r="F54" s="55">
        <f>SUM(F49:F53)/5*20%</f>
        <v>0</v>
      </c>
      <c r="G54" s="55">
        <f>SUM(G49:G53)/5*20%</f>
        <v>0</v>
      </c>
      <c r="H54" s="491"/>
      <c r="I54" s="491"/>
      <c r="J54" s="490"/>
      <c r="K54" s="59"/>
      <c r="L54"/>
    </row>
    <row r="55" spans="1:13" ht="24.75" hidden="1" customHeight="1" x14ac:dyDescent="0.25">
      <c r="A55" s="75"/>
      <c r="B55" s="485">
        <v>7</v>
      </c>
      <c r="C55" s="485" t="s">
        <v>282</v>
      </c>
      <c r="D55" s="191" t="s">
        <v>283</v>
      </c>
      <c r="E55" s="98"/>
      <c r="F55" s="98"/>
      <c r="G55" s="98"/>
      <c r="H55" s="486"/>
      <c r="I55" s="487">
        <f>SUM(E59:G59)</f>
        <v>0</v>
      </c>
      <c r="J55" s="490"/>
      <c r="K55" s="59"/>
      <c r="L55"/>
    </row>
    <row r="56" spans="1:13" ht="47.25" hidden="1" customHeight="1" x14ac:dyDescent="0.25">
      <c r="A56" s="75"/>
      <c r="B56" s="485"/>
      <c r="C56" s="485"/>
      <c r="D56" s="191" t="s">
        <v>284</v>
      </c>
      <c r="E56" s="98"/>
      <c r="F56" s="98"/>
      <c r="G56" s="98"/>
      <c r="H56" s="486"/>
      <c r="I56" s="488"/>
      <c r="J56" s="490"/>
      <c r="K56" s="59"/>
      <c r="L56"/>
    </row>
    <row r="57" spans="1:13" ht="14.25" hidden="1" customHeight="1" x14ac:dyDescent="0.25">
      <c r="A57" s="75"/>
      <c r="B57" s="485"/>
      <c r="C57" s="485"/>
      <c r="D57" s="191" t="s">
        <v>285</v>
      </c>
      <c r="E57" s="98"/>
      <c r="F57" s="98"/>
      <c r="G57" s="98"/>
      <c r="H57" s="486"/>
      <c r="I57" s="488"/>
      <c r="J57" s="490"/>
      <c r="K57" s="59"/>
      <c r="L57"/>
    </row>
    <row r="58" spans="1:13" ht="27" hidden="1" customHeight="1" x14ac:dyDescent="0.25">
      <c r="A58" s="75"/>
      <c r="B58" s="485"/>
      <c r="C58" s="485"/>
      <c r="D58" s="191" t="s">
        <v>286</v>
      </c>
      <c r="E58" s="98"/>
      <c r="F58" s="98"/>
      <c r="G58" s="98"/>
      <c r="H58" s="486"/>
      <c r="I58" s="488"/>
      <c r="J58" s="490"/>
      <c r="K58" s="59"/>
      <c r="L58"/>
    </row>
    <row r="59" spans="1:13" ht="21" hidden="1" customHeight="1" x14ac:dyDescent="0.25">
      <c r="A59" s="75"/>
      <c r="B59" s="479" t="s">
        <v>254</v>
      </c>
      <c r="C59" s="479"/>
      <c r="D59" s="479"/>
      <c r="E59" s="55">
        <f>SUM(E55:E58)/4*60%</f>
        <v>0</v>
      </c>
      <c r="F59" s="55">
        <f>SUM(F55:F58)/4*20%</f>
        <v>0</v>
      </c>
      <c r="G59" s="55">
        <f>SUM(G55:G58)/4*20%</f>
        <v>0</v>
      </c>
      <c r="H59" s="486"/>
      <c r="I59" s="489"/>
      <c r="J59" s="490"/>
      <c r="K59" s="59"/>
      <c r="L59"/>
    </row>
    <row r="60" spans="1:13" x14ac:dyDescent="0.25">
      <c r="A60" s="75"/>
      <c r="B60" s="479" t="s">
        <v>287</v>
      </c>
      <c r="C60" s="479"/>
      <c r="D60" s="479"/>
      <c r="E60" s="96">
        <f>AVERAGE(E59,E54,E48,E41,E34,E27,E21)</f>
        <v>0</v>
      </c>
      <c r="F60" s="96">
        <f t="shared" ref="F60:G60" si="0">AVERAGE(F59,F54,F48,F41,F34,F27,F21)</f>
        <v>0</v>
      </c>
      <c r="G60" s="96">
        <f t="shared" si="0"/>
        <v>0</v>
      </c>
      <c r="H60" s="59"/>
      <c r="I60" s="59"/>
      <c r="J60" s="59"/>
      <c r="K60" s="59"/>
      <c r="L60"/>
    </row>
    <row r="61" spans="1:13" ht="15.75" thickBot="1" x14ac:dyDescent="0.3">
      <c r="A61" s="75"/>
      <c r="B61" s="59"/>
      <c r="C61" s="59"/>
      <c r="D61" s="60"/>
      <c r="E61" s="95"/>
      <c r="F61" s="95"/>
      <c r="G61" s="95"/>
      <c r="H61" s="59"/>
      <c r="I61" s="59"/>
      <c r="J61" s="59"/>
      <c r="K61" s="59"/>
      <c r="L61"/>
    </row>
    <row r="62" spans="1:13" ht="18.75" customHeight="1" thickBot="1" x14ac:dyDescent="0.3">
      <c r="A62" s="75"/>
      <c r="B62" s="61"/>
      <c r="C62" s="61"/>
      <c r="D62" s="61"/>
      <c r="E62" s="480" t="s">
        <v>288</v>
      </c>
      <c r="F62" s="481"/>
      <c r="G62" s="482"/>
      <c r="H62" s="105"/>
      <c r="I62" s="106">
        <f>AVERAGE(I14:I48)</f>
        <v>0</v>
      </c>
      <c r="J62" s="107">
        <f>I62/5*100%</f>
        <v>0</v>
      </c>
      <c r="K62" s="59"/>
      <c r="L62"/>
    </row>
    <row r="63" spans="1:13" ht="68.25" customHeight="1" x14ac:dyDescent="0.25">
      <c r="A63" s="75"/>
      <c r="B63" s="75"/>
      <c r="C63" s="75"/>
      <c r="D63" s="86"/>
      <c r="E63" s="75"/>
      <c r="F63" s="75"/>
      <c r="G63" s="75"/>
      <c r="H63" s="75"/>
      <c r="I63" s="75"/>
      <c r="J63" s="75"/>
      <c r="K63" s="59"/>
      <c r="L63"/>
      <c r="M63"/>
    </row>
    <row r="64" spans="1:13" ht="30" customHeight="1" x14ac:dyDescent="0.25">
      <c r="A64" s="75"/>
      <c r="B64" s="75"/>
      <c r="C64" s="100" t="s">
        <v>220</v>
      </c>
      <c r="D64" s="193">
        <f>+'ANEXO 1'!D25</f>
        <v>44952</v>
      </c>
      <c r="E64" s="75"/>
      <c r="F64" s="75"/>
      <c r="G64" s="75"/>
      <c r="H64" s="483" t="str">
        <f>+'OAP-OAI'!L25</f>
        <v>Liliana Rocio Ariza Ariza</v>
      </c>
      <c r="I64" s="483"/>
      <c r="J64" s="539" t="str">
        <f>+'OAP-OAI'!G25</f>
        <v>Francisco Augusto Giuseppe Rossi Buenaventura</v>
      </c>
      <c r="K64" s="59"/>
      <c r="L64"/>
      <c r="M64"/>
    </row>
    <row r="65" spans="1:13" ht="30" customHeight="1" x14ac:dyDescent="0.25">
      <c r="A65" s="75"/>
      <c r="B65" s="75"/>
      <c r="C65" s="100" t="s">
        <v>222</v>
      </c>
      <c r="D65" s="100" t="str">
        <f>+'ANEXO 1'!D26</f>
        <v>01/01/2022 al 31/12/2022</v>
      </c>
      <c r="E65" s="75"/>
      <c r="F65" s="75"/>
      <c r="G65" s="75"/>
      <c r="H65" s="484" t="s">
        <v>224</v>
      </c>
      <c r="I65" s="484"/>
      <c r="J65" s="192" t="s">
        <v>289</v>
      </c>
      <c r="K65" s="59"/>
      <c r="L65"/>
      <c r="M65"/>
    </row>
    <row r="66" spans="1:13" x14ac:dyDescent="0.25">
      <c r="A66" s="75"/>
      <c r="B66" s="75"/>
      <c r="C66" s="75"/>
      <c r="D66" s="75"/>
      <c r="E66" s="75"/>
      <c r="F66" s="75"/>
      <c r="G66" s="75"/>
      <c r="H66" s="75"/>
      <c r="I66" s="75"/>
      <c r="J66" s="75"/>
      <c r="K66" s="75"/>
      <c r="L66"/>
      <c r="M66"/>
    </row>
    <row r="67" spans="1:13" x14ac:dyDescent="0.25">
      <c r="A67"/>
      <c r="K67"/>
      <c r="L67"/>
    </row>
    <row r="68" spans="1:13" x14ac:dyDescent="0.25">
      <c r="A68"/>
      <c r="K68"/>
      <c r="L68"/>
    </row>
    <row r="69" spans="1:13" x14ac:dyDescent="0.25">
      <c r="A69"/>
      <c r="K69"/>
      <c r="L69"/>
    </row>
    <row r="70" spans="1:13" x14ac:dyDescent="0.25">
      <c r="A70"/>
      <c r="K70"/>
      <c r="L70"/>
    </row>
    <row r="71" spans="1:13" x14ac:dyDescent="0.25">
      <c r="A71"/>
      <c r="K71"/>
      <c r="L71"/>
    </row>
    <row r="72" spans="1:13" x14ac:dyDescent="0.25">
      <c r="A72"/>
      <c r="K72"/>
      <c r="L72"/>
    </row>
    <row r="73" spans="1:13" x14ac:dyDescent="0.25">
      <c r="A73"/>
      <c r="K73"/>
      <c r="L73"/>
    </row>
    <row r="74" spans="1:13" x14ac:dyDescent="0.25">
      <c r="A74"/>
      <c r="K74"/>
      <c r="L74"/>
    </row>
    <row r="75" spans="1:13" x14ac:dyDescent="0.25">
      <c r="A75"/>
      <c r="K75"/>
      <c r="L75"/>
    </row>
    <row r="76" spans="1:13" x14ac:dyDescent="0.25">
      <c r="A76"/>
      <c r="K76"/>
      <c r="L76"/>
    </row>
    <row r="77" spans="1:13" x14ac:dyDescent="0.25">
      <c r="A77"/>
      <c r="K77"/>
      <c r="L77"/>
    </row>
    <row r="78" spans="1:13" x14ac:dyDescent="0.25">
      <c r="A78"/>
      <c r="K78"/>
      <c r="L78"/>
    </row>
    <row r="79" spans="1:13" x14ac:dyDescent="0.25">
      <c r="A79"/>
      <c r="K79"/>
      <c r="L79"/>
    </row>
    <row r="80" spans="1:13" x14ac:dyDescent="0.25">
      <c r="A80"/>
      <c r="K80"/>
      <c r="L80"/>
    </row>
    <row r="81" spans="1:12" x14ac:dyDescent="0.25">
      <c r="A81"/>
      <c r="K81"/>
      <c r="L81"/>
    </row>
    <row r="82" spans="1:12" x14ac:dyDescent="0.25">
      <c r="A82"/>
      <c r="K82"/>
      <c r="L82"/>
    </row>
    <row r="83" spans="1:12" x14ac:dyDescent="0.25">
      <c r="A83"/>
      <c r="K83"/>
      <c r="L83"/>
    </row>
    <row r="84" spans="1:12" x14ac:dyDescent="0.25">
      <c r="A84"/>
      <c r="K84"/>
      <c r="L84"/>
    </row>
    <row r="85" spans="1:12" x14ac:dyDescent="0.25">
      <c r="A85"/>
      <c r="K85"/>
      <c r="L85"/>
    </row>
    <row r="86" spans="1:12" x14ac:dyDescent="0.25">
      <c r="A86"/>
      <c r="K86"/>
      <c r="L86"/>
    </row>
    <row r="87" spans="1:12" x14ac:dyDescent="0.25">
      <c r="A87"/>
      <c r="K87"/>
      <c r="L87"/>
    </row>
    <row r="88" spans="1:12" x14ac:dyDescent="0.25">
      <c r="A88"/>
      <c r="K88"/>
      <c r="L88"/>
    </row>
    <row r="89" spans="1:12" x14ac:dyDescent="0.25">
      <c r="A89"/>
      <c r="K89"/>
      <c r="L89"/>
    </row>
    <row r="90" spans="1:12" x14ac:dyDescent="0.25">
      <c r="A90"/>
      <c r="K90"/>
      <c r="L90"/>
    </row>
    <row r="91" spans="1:12" x14ac:dyDescent="0.25">
      <c r="A91"/>
      <c r="K91"/>
      <c r="L91"/>
    </row>
    <row r="92" spans="1:12" x14ac:dyDescent="0.25">
      <c r="A92"/>
      <c r="K92"/>
      <c r="L92"/>
    </row>
    <row r="93" spans="1:12" x14ac:dyDescent="0.25">
      <c r="A93"/>
      <c r="K93"/>
      <c r="L93"/>
    </row>
    <row r="94" spans="1:12" x14ac:dyDescent="0.25">
      <c r="A94"/>
      <c r="K94"/>
      <c r="L94"/>
    </row>
    <row r="95" spans="1:12" x14ac:dyDescent="0.25">
      <c r="A95"/>
      <c r="K95"/>
      <c r="L95"/>
    </row>
    <row r="96" spans="1:12" x14ac:dyDescent="0.25">
      <c r="A96"/>
      <c r="K96"/>
      <c r="L96"/>
    </row>
    <row r="97" spans="1:12" x14ac:dyDescent="0.25">
      <c r="A97"/>
      <c r="K97"/>
      <c r="L97"/>
    </row>
    <row r="98" spans="1:12" x14ac:dyDescent="0.25">
      <c r="A98"/>
      <c r="K98"/>
      <c r="L98"/>
    </row>
    <row r="99" spans="1:12" x14ac:dyDescent="0.25">
      <c r="A99"/>
      <c r="K99"/>
      <c r="L99"/>
    </row>
    <row r="100" spans="1:12" x14ac:dyDescent="0.25">
      <c r="A100"/>
      <c r="K100"/>
      <c r="L100"/>
    </row>
    <row r="101" spans="1:12" x14ac:dyDescent="0.25">
      <c r="A101"/>
      <c r="K101"/>
      <c r="L101"/>
    </row>
    <row r="102" spans="1:12" x14ac:dyDescent="0.25">
      <c r="A102"/>
      <c r="K102"/>
      <c r="L102"/>
    </row>
    <row r="103" spans="1:12" x14ac:dyDescent="0.25">
      <c r="A103"/>
      <c r="K103"/>
      <c r="L103"/>
    </row>
    <row r="104" spans="1:12" x14ac:dyDescent="0.25">
      <c r="A104"/>
      <c r="K104"/>
      <c r="L104"/>
    </row>
    <row r="105" spans="1:12" x14ac:dyDescent="0.25">
      <c r="A105"/>
      <c r="K105"/>
      <c r="L105"/>
    </row>
    <row r="106" spans="1:12" x14ac:dyDescent="0.25">
      <c r="A106"/>
      <c r="K106"/>
      <c r="L106"/>
    </row>
    <row r="107" spans="1:12" x14ac:dyDescent="0.25">
      <c r="A107"/>
      <c r="K107"/>
      <c r="L107"/>
    </row>
    <row r="108" spans="1:12" x14ac:dyDescent="0.25">
      <c r="A108"/>
      <c r="K108"/>
      <c r="L108"/>
    </row>
    <row r="109" spans="1:12" x14ac:dyDescent="0.25">
      <c r="A109"/>
      <c r="K109"/>
      <c r="L109"/>
    </row>
    <row r="110" spans="1:12" x14ac:dyDescent="0.25">
      <c r="A110"/>
      <c r="K110"/>
      <c r="L110"/>
    </row>
    <row r="111" spans="1:12" x14ac:dyDescent="0.25">
      <c r="A111"/>
      <c r="K111"/>
      <c r="L111"/>
    </row>
    <row r="112" spans="1:12" x14ac:dyDescent="0.25">
      <c r="A112"/>
      <c r="K112"/>
      <c r="L112"/>
    </row>
    <row r="113" spans="1:12" x14ac:dyDescent="0.25">
      <c r="A113"/>
      <c r="K113"/>
      <c r="L113"/>
    </row>
    <row r="114" spans="1:12" x14ac:dyDescent="0.25">
      <c r="A114"/>
      <c r="K114"/>
      <c r="L114"/>
    </row>
    <row r="115" spans="1:12" x14ac:dyDescent="0.25">
      <c r="A115"/>
      <c r="K115"/>
      <c r="L115"/>
    </row>
    <row r="116" spans="1:12" x14ac:dyDescent="0.25">
      <c r="A116"/>
      <c r="K116"/>
      <c r="L116"/>
    </row>
    <row r="117" spans="1:12" x14ac:dyDescent="0.25">
      <c r="A117"/>
      <c r="K117"/>
      <c r="L117"/>
    </row>
    <row r="118" spans="1:12" x14ac:dyDescent="0.25">
      <c r="A118"/>
      <c r="K118"/>
      <c r="L118"/>
    </row>
    <row r="119" spans="1:12" x14ac:dyDescent="0.25">
      <c r="A119"/>
      <c r="K119"/>
      <c r="L119"/>
    </row>
    <row r="120" spans="1:12" x14ac:dyDescent="0.25">
      <c r="A120"/>
      <c r="K120"/>
      <c r="L120"/>
    </row>
    <row r="121" spans="1:12" x14ac:dyDescent="0.25">
      <c r="A121"/>
      <c r="K121"/>
      <c r="L121"/>
    </row>
    <row r="122" spans="1:12" x14ac:dyDescent="0.25">
      <c r="A122"/>
      <c r="K122"/>
      <c r="L122"/>
    </row>
    <row r="123" spans="1:12" x14ac:dyDescent="0.25">
      <c r="A123"/>
      <c r="K123"/>
      <c r="L123"/>
    </row>
    <row r="124" spans="1:12" x14ac:dyDescent="0.25">
      <c r="A124"/>
      <c r="K124"/>
      <c r="L124"/>
    </row>
    <row r="125" spans="1:12" x14ac:dyDescent="0.25">
      <c r="A125"/>
      <c r="K125"/>
      <c r="L125"/>
    </row>
    <row r="126" spans="1:12" x14ac:dyDescent="0.25">
      <c r="A126"/>
      <c r="K126"/>
      <c r="L126"/>
    </row>
    <row r="127" spans="1:12" x14ac:dyDescent="0.25">
      <c r="A127"/>
      <c r="K127"/>
      <c r="L127"/>
    </row>
    <row r="128" spans="1:12" x14ac:dyDescent="0.25">
      <c r="A128"/>
      <c r="K128"/>
      <c r="L128"/>
    </row>
    <row r="129" spans="1:12" x14ac:dyDescent="0.25">
      <c r="A129"/>
      <c r="K129"/>
      <c r="L129"/>
    </row>
    <row r="130" spans="1:12" x14ac:dyDescent="0.25">
      <c r="A130"/>
      <c r="K130"/>
      <c r="L130"/>
    </row>
    <row r="131" spans="1:12" x14ac:dyDescent="0.25">
      <c r="A131"/>
      <c r="K131"/>
      <c r="L131"/>
    </row>
    <row r="132" spans="1:12" x14ac:dyDescent="0.25">
      <c r="A132"/>
      <c r="K132"/>
      <c r="L132"/>
    </row>
    <row r="133" spans="1:12" x14ac:dyDescent="0.25">
      <c r="A133"/>
      <c r="K133"/>
      <c r="L133"/>
    </row>
    <row r="134" spans="1:12" x14ac:dyDescent="0.25">
      <c r="A134"/>
      <c r="K134"/>
      <c r="L134"/>
    </row>
    <row r="135" spans="1:12" x14ac:dyDescent="0.25">
      <c r="A135"/>
      <c r="K135"/>
      <c r="L135"/>
    </row>
    <row r="136" spans="1:12" x14ac:dyDescent="0.25">
      <c r="K136"/>
      <c r="L136"/>
    </row>
    <row r="137" spans="1:12" x14ac:dyDescent="0.25">
      <c r="K137"/>
      <c r="L137"/>
    </row>
    <row r="138" spans="1:12" x14ac:dyDescent="0.25">
      <c r="K138"/>
      <c r="L138"/>
    </row>
    <row r="139" spans="1:12" x14ac:dyDescent="0.25">
      <c r="K139"/>
      <c r="L139"/>
    </row>
    <row r="140" spans="1:12" x14ac:dyDescent="0.25">
      <c r="K140"/>
      <c r="L140"/>
    </row>
    <row r="141" spans="1:12" x14ac:dyDescent="0.25">
      <c r="K141"/>
      <c r="L141"/>
    </row>
    <row r="142" spans="1:12" x14ac:dyDescent="0.25">
      <c r="K142"/>
      <c r="L142"/>
    </row>
    <row r="143" spans="1:12" x14ac:dyDescent="0.25">
      <c r="K143"/>
      <c r="L143"/>
    </row>
    <row r="144" spans="1:12" x14ac:dyDescent="0.25">
      <c r="K144"/>
      <c r="L144"/>
    </row>
    <row r="145" spans="11:12" x14ac:dyDescent="0.25">
      <c r="K145"/>
      <c r="L145"/>
    </row>
    <row r="146" spans="11:12" x14ac:dyDescent="0.25">
      <c r="K146"/>
      <c r="L146"/>
    </row>
    <row r="147" spans="11:12" x14ac:dyDescent="0.25">
      <c r="K147"/>
      <c r="L147"/>
    </row>
    <row r="148" spans="11:12" x14ac:dyDescent="0.25">
      <c r="K148"/>
      <c r="L148"/>
    </row>
    <row r="149" spans="11:12" x14ac:dyDescent="0.25">
      <c r="K149"/>
      <c r="L149"/>
    </row>
    <row r="150" spans="11:12" x14ac:dyDescent="0.25">
      <c r="K150"/>
      <c r="L150"/>
    </row>
    <row r="151" spans="11:12" x14ac:dyDescent="0.25">
      <c r="K151"/>
      <c r="L151"/>
    </row>
    <row r="152" spans="11:12" x14ac:dyDescent="0.25">
      <c r="K152"/>
      <c r="L152"/>
    </row>
    <row r="153" spans="11:12" x14ac:dyDescent="0.25">
      <c r="K153"/>
      <c r="L153"/>
    </row>
    <row r="154" spans="11:12" x14ac:dyDescent="0.25">
      <c r="K154"/>
      <c r="L154"/>
    </row>
    <row r="155" spans="11:12" x14ac:dyDescent="0.25">
      <c r="K155"/>
      <c r="L155"/>
    </row>
    <row r="156" spans="11:12" x14ac:dyDescent="0.25">
      <c r="K156"/>
      <c r="L156"/>
    </row>
    <row r="157" spans="11:12" x14ac:dyDescent="0.25">
      <c r="K157"/>
      <c r="L157"/>
    </row>
    <row r="158" spans="11:12" x14ac:dyDescent="0.25">
      <c r="K158"/>
      <c r="L158"/>
    </row>
    <row r="159" spans="11:12" x14ac:dyDescent="0.25">
      <c r="K159"/>
      <c r="L159"/>
    </row>
    <row r="160" spans="11:12" x14ac:dyDescent="0.25">
      <c r="K160"/>
      <c r="L160"/>
    </row>
    <row r="161" spans="11:12" x14ac:dyDescent="0.25">
      <c r="K161"/>
      <c r="L161"/>
    </row>
    <row r="162" spans="11:12" x14ac:dyDescent="0.25">
      <c r="K162"/>
      <c r="L162"/>
    </row>
    <row r="163" spans="11:12" x14ac:dyDescent="0.25">
      <c r="K163"/>
      <c r="L163"/>
    </row>
    <row r="164" spans="11:12" x14ac:dyDescent="0.25">
      <c r="K164"/>
      <c r="L164"/>
    </row>
    <row r="165" spans="11:12" x14ac:dyDescent="0.25">
      <c r="K165"/>
      <c r="L165"/>
    </row>
    <row r="166" spans="11:12" x14ac:dyDescent="0.25">
      <c r="K166"/>
      <c r="L166"/>
    </row>
    <row r="167" spans="11:12" x14ac:dyDescent="0.25">
      <c r="K167"/>
      <c r="L167"/>
    </row>
    <row r="168" spans="11:12" x14ac:dyDescent="0.25">
      <c r="K168"/>
      <c r="L168"/>
    </row>
    <row r="169" spans="11:12" x14ac:dyDescent="0.25">
      <c r="K169"/>
      <c r="L169"/>
    </row>
    <row r="170" spans="11:12" x14ac:dyDescent="0.25">
      <c r="K170"/>
      <c r="L170"/>
    </row>
    <row r="171" spans="11:12" x14ac:dyDescent="0.25">
      <c r="K171"/>
      <c r="L171"/>
    </row>
    <row r="172" spans="11:12" x14ac:dyDescent="0.25">
      <c r="K172"/>
      <c r="L172"/>
    </row>
    <row r="173" spans="11:12" x14ac:dyDescent="0.25">
      <c r="K173"/>
      <c r="L173"/>
    </row>
    <row r="174" spans="11:12" x14ac:dyDescent="0.25">
      <c r="K174"/>
      <c r="L174"/>
    </row>
    <row r="175" spans="11:12" x14ac:dyDescent="0.25">
      <c r="K175"/>
      <c r="L175"/>
    </row>
    <row r="176" spans="11:12" x14ac:dyDescent="0.25">
      <c r="K176"/>
      <c r="L176"/>
    </row>
    <row r="177" spans="11:12" x14ac:dyDescent="0.25">
      <c r="K177"/>
      <c r="L177"/>
    </row>
    <row r="178" spans="11:12" x14ac:dyDescent="0.25">
      <c r="K178"/>
      <c r="L178"/>
    </row>
    <row r="179" spans="11:12" x14ac:dyDescent="0.25">
      <c r="K179"/>
      <c r="L179"/>
    </row>
    <row r="180" spans="11:12" x14ac:dyDescent="0.25">
      <c r="K180"/>
      <c r="L180"/>
    </row>
    <row r="181" spans="11:12" x14ac:dyDescent="0.25">
      <c r="K181"/>
      <c r="L181"/>
    </row>
    <row r="182" spans="11:12" x14ac:dyDescent="0.25">
      <c r="K182"/>
      <c r="L182"/>
    </row>
    <row r="183" spans="11:12" x14ac:dyDescent="0.25">
      <c r="K183"/>
      <c r="L183"/>
    </row>
    <row r="184" spans="11:12" x14ac:dyDescent="0.25">
      <c r="K184"/>
      <c r="L184"/>
    </row>
    <row r="185" spans="11:12" x14ac:dyDescent="0.25">
      <c r="K185"/>
      <c r="L185"/>
    </row>
    <row r="186" spans="11:12" x14ac:dyDescent="0.25">
      <c r="K186"/>
      <c r="L186"/>
    </row>
    <row r="187" spans="11:12" x14ac:dyDescent="0.25">
      <c r="K187"/>
      <c r="L187"/>
    </row>
    <row r="188" spans="11:12" x14ac:dyDescent="0.25">
      <c r="K188"/>
      <c r="L188"/>
    </row>
    <row r="189" spans="11:12" x14ac:dyDescent="0.25">
      <c r="K189"/>
      <c r="L189"/>
    </row>
    <row r="190" spans="11:12" x14ac:dyDescent="0.25">
      <c r="K190"/>
      <c r="L190"/>
    </row>
    <row r="191" spans="11:12" x14ac:dyDescent="0.25">
      <c r="K191"/>
      <c r="L191"/>
    </row>
    <row r="192" spans="11:12" x14ac:dyDescent="0.25">
      <c r="K192"/>
      <c r="L192"/>
    </row>
    <row r="193" spans="11:12" x14ac:dyDescent="0.25">
      <c r="K193"/>
      <c r="L193"/>
    </row>
    <row r="194" spans="11:12" x14ac:dyDescent="0.25">
      <c r="K194"/>
      <c r="L194"/>
    </row>
    <row r="195" spans="11:12" x14ac:dyDescent="0.25">
      <c r="K195"/>
      <c r="L195"/>
    </row>
    <row r="196" spans="11:12" x14ac:dyDescent="0.25">
      <c r="K196"/>
      <c r="L196"/>
    </row>
    <row r="197" spans="11:12" x14ac:dyDescent="0.25">
      <c r="K197"/>
      <c r="L197"/>
    </row>
    <row r="198" spans="11:12" x14ac:dyDescent="0.25">
      <c r="K198"/>
      <c r="L198"/>
    </row>
    <row r="199" spans="11:12" x14ac:dyDescent="0.25">
      <c r="K199"/>
      <c r="L199"/>
    </row>
    <row r="200" spans="11:12" x14ac:dyDescent="0.25">
      <c r="K200"/>
      <c r="L200"/>
    </row>
    <row r="201" spans="11:12" x14ac:dyDescent="0.25">
      <c r="K201"/>
      <c r="L201"/>
    </row>
    <row r="202" spans="11:12" x14ac:dyDescent="0.25">
      <c r="K202"/>
      <c r="L202"/>
    </row>
    <row r="203" spans="11:12" x14ac:dyDescent="0.25">
      <c r="K203"/>
      <c r="L203"/>
    </row>
    <row r="204" spans="11:12" x14ac:dyDescent="0.25">
      <c r="K204"/>
      <c r="L204"/>
    </row>
    <row r="205" spans="11:12" x14ac:dyDescent="0.25">
      <c r="K205"/>
      <c r="L205"/>
    </row>
    <row r="206" spans="11:12" x14ac:dyDescent="0.25">
      <c r="K206"/>
      <c r="L206"/>
    </row>
    <row r="207" spans="11:12" x14ac:dyDescent="0.25">
      <c r="K207"/>
      <c r="L207"/>
    </row>
    <row r="208" spans="11:12" x14ac:dyDescent="0.25">
      <c r="K208"/>
      <c r="L208"/>
    </row>
    <row r="209" spans="11:12" x14ac:dyDescent="0.25">
      <c r="K209"/>
      <c r="L209"/>
    </row>
    <row r="210" spans="11:12" x14ac:dyDescent="0.25">
      <c r="K210"/>
      <c r="L210"/>
    </row>
    <row r="211" spans="11:12" x14ac:dyDescent="0.25">
      <c r="K211"/>
      <c r="L211"/>
    </row>
    <row r="212" spans="11:12" x14ac:dyDescent="0.25">
      <c r="K212"/>
      <c r="L212"/>
    </row>
    <row r="213" spans="11:12" x14ac:dyDescent="0.25">
      <c r="K213"/>
      <c r="L213"/>
    </row>
    <row r="214" spans="11:12" x14ac:dyDescent="0.25">
      <c r="K214"/>
      <c r="L214"/>
    </row>
    <row r="215" spans="11:12" x14ac:dyDescent="0.25">
      <c r="K215"/>
      <c r="L215"/>
    </row>
    <row r="216" spans="11:12" x14ac:dyDescent="0.25">
      <c r="K216"/>
      <c r="L216"/>
    </row>
    <row r="217" spans="11:12" x14ac:dyDescent="0.25">
      <c r="K217"/>
      <c r="L217"/>
    </row>
    <row r="218" spans="11:12" x14ac:dyDescent="0.25">
      <c r="K218"/>
      <c r="L218"/>
    </row>
    <row r="219" spans="11:12" x14ac:dyDescent="0.25">
      <c r="K219"/>
      <c r="L219"/>
    </row>
    <row r="220" spans="11:12" x14ac:dyDescent="0.25">
      <c r="K220"/>
      <c r="L220"/>
    </row>
    <row r="221" spans="11:12" x14ac:dyDescent="0.25">
      <c r="K221"/>
      <c r="L221"/>
    </row>
    <row r="222" spans="11:12" x14ac:dyDescent="0.25">
      <c r="K222"/>
      <c r="L222"/>
    </row>
    <row r="223" spans="11:12" x14ac:dyDescent="0.25">
      <c r="K223"/>
      <c r="L223"/>
    </row>
    <row r="224" spans="11:12" x14ac:dyDescent="0.25">
      <c r="K224"/>
      <c r="L224"/>
    </row>
    <row r="225" spans="11:12" x14ac:dyDescent="0.25">
      <c r="K225"/>
      <c r="L225"/>
    </row>
    <row r="226" spans="11:12" x14ac:dyDescent="0.25">
      <c r="K226"/>
      <c r="L226"/>
    </row>
    <row r="227" spans="11:12" x14ac:dyDescent="0.25">
      <c r="K227"/>
      <c r="L227"/>
    </row>
    <row r="228" spans="11:12" x14ac:dyDescent="0.25">
      <c r="K228"/>
      <c r="L228"/>
    </row>
    <row r="229" spans="11:12" x14ac:dyDescent="0.25">
      <c r="K229"/>
      <c r="L229"/>
    </row>
    <row r="230" spans="11:12" x14ac:dyDescent="0.25">
      <c r="K230"/>
      <c r="L230"/>
    </row>
    <row r="231" spans="11:12" x14ac:dyDescent="0.25">
      <c r="K231"/>
      <c r="L231"/>
    </row>
    <row r="232" spans="11:12" x14ac:dyDescent="0.25">
      <c r="K232"/>
      <c r="L232"/>
    </row>
    <row r="233" spans="11:12" x14ac:dyDescent="0.25">
      <c r="K233"/>
      <c r="L233"/>
    </row>
    <row r="234" spans="11:12" x14ac:dyDescent="0.25">
      <c r="K234"/>
      <c r="L234"/>
    </row>
    <row r="235" spans="11:12" x14ac:dyDescent="0.25">
      <c r="K235"/>
      <c r="L235"/>
    </row>
    <row r="236" spans="11:12" x14ac:dyDescent="0.25">
      <c r="K236"/>
      <c r="L236"/>
    </row>
    <row r="237" spans="11:12" x14ac:dyDescent="0.25">
      <c r="K237"/>
      <c r="L237"/>
    </row>
    <row r="238" spans="11:12" x14ac:dyDescent="0.25">
      <c r="K238"/>
      <c r="L238"/>
    </row>
    <row r="239" spans="11:12" x14ac:dyDescent="0.25">
      <c r="K239"/>
      <c r="L239"/>
    </row>
    <row r="240" spans="11:12" x14ac:dyDescent="0.25">
      <c r="K240"/>
      <c r="L240"/>
    </row>
    <row r="241" spans="11:12" x14ac:dyDescent="0.25">
      <c r="K241"/>
      <c r="L241"/>
    </row>
    <row r="242" spans="11:12" x14ac:dyDescent="0.25">
      <c r="K242"/>
      <c r="L242"/>
    </row>
    <row r="243" spans="11:12" x14ac:dyDescent="0.25">
      <c r="K243"/>
      <c r="L243"/>
    </row>
    <row r="244" spans="11:12" x14ac:dyDescent="0.25">
      <c r="K244"/>
      <c r="L244"/>
    </row>
    <row r="245" spans="11:12" x14ac:dyDescent="0.25">
      <c r="K245"/>
      <c r="L245"/>
    </row>
    <row r="246" spans="11:12" x14ac:dyDescent="0.25">
      <c r="K246"/>
      <c r="L246"/>
    </row>
    <row r="247" spans="11:12" x14ac:dyDescent="0.25">
      <c r="K247"/>
      <c r="L247"/>
    </row>
    <row r="248" spans="11:12" x14ac:dyDescent="0.25">
      <c r="K248"/>
      <c r="L248"/>
    </row>
  </sheetData>
  <mergeCells count="59">
    <mergeCell ref="C8:I8"/>
    <mergeCell ref="B2:J2"/>
    <mergeCell ref="B4:J4"/>
    <mergeCell ref="C5:I5"/>
    <mergeCell ref="C6:I6"/>
    <mergeCell ref="C7:I7"/>
    <mergeCell ref="C9:I9"/>
    <mergeCell ref="B11:C13"/>
    <mergeCell ref="D11:D13"/>
    <mergeCell ref="E11:G11"/>
    <mergeCell ref="H11:H13"/>
    <mergeCell ref="I11:I13"/>
    <mergeCell ref="J11:J13"/>
    <mergeCell ref="B14:B20"/>
    <mergeCell ref="C14:C20"/>
    <mergeCell ref="H14:H21"/>
    <mergeCell ref="I14:I21"/>
    <mergeCell ref="J14:J21"/>
    <mergeCell ref="B21:D21"/>
    <mergeCell ref="B22:B26"/>
    <mergeCell ref="C22:C26"/>
    <mergeCell ref="H22:H27"/>
    <mergeCell ref="I22:I27"/>
    <mergeCell ref="J22:J27"/>
    <mergeCell ref="B27:D27"/>
    <mergeCell ref="B28:B33"/>
    <mergeCell ref="C28:C33"/>
    <mergeCell ref="H28:H34"/>
    <mergeCell ref="I28:I34"/>
    <mergeCell ref="J28:J34"/>
    <mergeCell ref="B34:D34"/>
    <mergeCell ref="B35:B40"/>
    <mergeCell ref="C35:C40"/>
    <mergeCell ref="H35:H41"/>
    <mergeCell ref="I35:I41"/>
    <mergeCell ref="J35:J41"/>
    <mergeCell ref="B41:D41"/>
    <mergeCell ref="B42:B47"/>
    <mergeCell ref="C42:C47"/>
    <mergeCell ref="H42:H48"/>
    <mergeCell ref="I42:I48"/>
    <mergeCell ref="J42:J48"/>
    <mergeCell ref="B48:D48"/>
    <mergeCell ref="J55:J59"/>
    <mergeCell ref="B59:D59"/>
    <mergeCell ref="B49:B53"/>
    <mergeCell ref="C49:C53"/>
    <mergeCell ref="H49:H54"/>
    <mergeCell ref="I49:I54"/>
    <mergeCell ref="J49:J54"/>
    <mergeCell ref="B54:D54"/>
    <mergeCell ref="B60:D60"/>
    <mergeCell ref="E62:G62"/>
    <mergeCell ref="H64:I64"/>
    <mergeCell ref="H65:I65"/>
    <mergeCell ref="B55:B58"/>
    <mergeCell ref="C55:C58"/>
    <mergeCell ref="H55:H59"/>
    <mergeCell ref="I55:I59"/>
  </mergeCells>
  <dataValidations count="2">
    <dataValidation type="whole" allowBlank="1" showInputMessage="1" showErrorMessage="1" sqref="E55:G58" xr:uid="{00000000-0002-0000-0B00-000000000000}">
      <formula1>1</formula1>
      <formula2>5</formula2>
    </dataValidation>
    <dataValidation type="whole" showInputMessage="1" showErrorMessage="1" sqref="E14:G20 E22:G26 E28:G33 E35:G40 E42:G47 E49:G53" xr:uid="{00000000-0002-0000-0B00-000001000000}">
      <formula1>1</formula1>
      <formula2>5</formula2>
    </dataValidation>
  </dataValidations>
  <printOptions horizontalCentered="1" verticalCentered="1"/>
  <pageMargins left="0.70866141732283472" right="0.70866141732283472" top="0.74803149606299213" bottom="0.74803149606299213" header="0.31496062992125984" footer="0.31496062992125984"/>
  <pageSetup paperSize="171" scale="52"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I36"/>
  <sheetViews>
    <sheetView view="pageBreakPreview" topLeftCell="B12" zoomScale="70" zoomScaleNormal="95" zoomScaleSheetLayoutView="70" zoomScalePageLayoutView="95" workbookViewId="0">
      <selection activeCell="C28" sqref="C28:D28"/>
    </sheetView>
  </sheetViews>
  <sheetFormatPr baseColWidth="10" defaultColWidth="11.42578125" defaultRowHeight="18" x14ac:dyDescent="0.25"/>
  <cols>
    <col min="1" max="1" width="1.85546875" style="109" customWidth="1"/>
    <col min="2" max="2" width="4.7109375" style="109" customWidth="1"/>
    <col min="3" max="3" width="57.28515625" style="109" customWidth="1"/>
    <col min="4" max="4" width="59.28515625" style="109" customWidth="1"/>
    <col min="5" max="5" width="37.42578125" style="109" customWidth="1"/>
    <col min="6" max="6" width="40.85546875" style="109" customWidth="1"/>
    <col min="7" max="7" width="37.85546875" style="109" customWidth="1"/>
    <col min="8" max="8" width="7" style="109" customWidth="1"/>
    <col min="9" max="9" width="1.28515625" style="109" customWidth="1"/>
    <col min="10" max="10" width="24.7109375" style="109" bestFit="1" customWidth="1"/>
    <col min="11" max="16384" width="11.42578125" style="109"/>
  </cols>
  <sheetData>
    <row r="2" spans="1:9" ht="30" customHeight="1" x14ac:dyDescent="0.25">
      <c r="A2" s="108"/>
      <c r="B2" s="108"/>
      <c r="C2" s="108"/>
      <c r="D2" s="108"/>
      <c r="E2" s="108"/>
      <c r="F2" s="108"/>
      <c r="G2" s="108"/>
      <c r="H2" s="108"/>
      <c r="I2" s="108"/>
    </row>
    <row r="3" spans="1:9" ht="18" customHeight="1" thickBot="1" x14ac:dyDescent="0.3">
      <c r="A3" s="108"/>
      <c r="B3" s="108"/>
      <c r="C3" s="108"/>
      <c r="D3" s="108"/>
      <c r="E3" s="108"/>
      <c r="F3" s="108"/>
      <c r="G3" s="108"/>
      <c r="H3" s="108"/>
      <c r="I3" s="108"/>
    </row>
    <row r="4" spans="1:9" ht="36.75" customHeight="1" thickBot="1" x14ac:dyDescent="0.3">
      <c r="A4" s="108"/>
      <c r="B4" s="459" t="s">
        <v>290</v>
      </c>
      <c r="C4" s="460"/>
      <c r="D4" s="460"/>
      <c r="E4" s="460"/>
      <c r="F4" s="460"/>
      <c r="G4" s="460"/>
      <c r="H4" s="461"/>
      <c r="I4" s="108"/>
    </row>
    <row r="5" spans="1:9" x14ac:dyDescent="0.25">
      <c r="A5" s="108"/>
      <c r="B5" s="110"/>
      <c r="C5" s="111"/>
      <c r="D5" s="524"/>
      <c r="E5" s="524"/>
      <c r="F5" s="524"/>
      <c r="G5" s="524"/>
      <c r="H5" s="112"/>
      <c r="I5" s="108"/>
    </row>
    <row r="6" spans="1:9" x14ac:dyDescent="0.25">
      <c r="A6" s="108"/>
      <c r="B6" s="110"/>
      <c r="C6" s="111" t="s">
        <v>291</v>
      </c>
      <c r="D6" s="525" t="s">
        <v>221</v>
      </c>
      <c r="E6" s="525"/>
      <c r="F6" s="525"/>
      <c r="G6" s="525"/>
      <c r="H6" s="112"/>
      <c r="I6" s="108"/>
    </row>
    <row r="7" spans="1:9" x14ac:dyDescent="0.25">
      <c r="A7" s="108"/>
      <c r="B7" s="110"/>
      <c r="C7" s="111" t="s">
        <v>292</v>
      </c>
      <c r="D7" s="526" t="s">
        <v>293</v>
      </c>
      <c r="E7" s="526"/>
      <c r="F7" s="526"/>
      <c r="G7" s="526"/>
      <c r="H7" s="112"/>
      <c r="I7" s="108"/>
    </row>
    <row r="8" spans="1:9" x14ac:dyDescent="0.25">
      <c r="A8" s="108"/>
      <c r="B8" s="110"/>
      <c r="C8" s="111" t="s">
        <v>294</v>
      </c>
      <c r="D8" s="527">
        <v>44621</v>
      </c>
      <c r="E8" s="526"/>
      <c r="F8" s="526"/>
      <c r="G8" s="526"/>
      <c r="H8" s="112"/>
      <c r="I8" s="108"/>
    </row>
    <row r="9" spans="1:9" ht="18.75" thickBot="1" x14ac:dyDescent="0.3">
      <c r="A9" s="108"/>
      <c r="B9" s="110"/>
      <c r="C9" s="111"/>
      <c r="D9" s="113"/>
      <c r="E9" s="113"/>
      <c r="F9" s="113"/>
      <c r="G9" s="113"/>
      <c r="H9" s="112"/>
      <c r="I9" s="108"/>
    </row>
    <row r="10" spans="1:9" ht="36" customHeight="1" thickBot="1" x14ac:dyDescent="0.3">
      <c r="A10" s="108"/>
      <c r="B10" s="521" t="s">
        <v>295</v>
      </c>
      <c r="C10" s="522"/>
      <c r="D10" s="522"/>
      <c r="E10" s="522"/>
      <c r="F10" s="522"/>
      <c r="G10" s="522"/>
      <c r="H10" s="523"/>
      <c r="I10" s="108"/>
    </row>
    <row r="11" spans="1:9" x14ac:dyDescent="0.25">
      <c r="A11" s="108"/>
      <c r="B11" s="110"/>
      <c r="C11" s="108"/>
      <c r="D11" s="108"/>
      <c r="E11" s="108"/>
      <c r="F11" s="108"/>
      <c r="G11" s="108"/>
      <c r="H11" s="112"/>
      <c r="I11" s="108"/>
    </row>
    <row r="12" spans="1:9" x14ac:dyDescent="0.25">
      <c r="A12" s="108"/>
      <c r="B12" s="110"/>
      <c r="C12" s="529" t="s">
        <v>296</v>
      </c>
      <c r="D12" s="114"/>
      <c r="E12" s="114"/>
      <c r="F12" s="524"/>
      <c r="G12" s="524"/>
      <c r="H12" s="530"/>
      <c r="I12" s="108"/>
    </row>
    <row r="13" spans="1:9" x14ac:dyDescent="0.25">
      <c r="A13" s="108"/>
      <c r="B13" s="110"/>
      <c r="C13" s="529"/>
      <c r="D13" s="115">
        <f>+'OAP-OAI'!Q17</f>
        <v>1</v>
      </c>
      <c r="E13" s="531">
        <f>(D13*D14)/100%</f>
        <v>0.8</v>
      </c>
      <c r="F13" s="524"/>
      <c r="G13" s="524"/>
      <c r="H13" s="530"/>
      <c r="I13" s="108"/>
    </row>
    <row r="14" spans="1:9" ht="40.5" customHeight="1" x14ac:dyDescent="0.25">
      <c r="A14" s="108"/>
      <c r="B14" s="110"/>
      <c r="C14" s="116" t="s">
        <v>297</v>
      </c>
      <c r="D14" s="117">
        <v>0.8</v>
      </c>
      <c r="E14" s="531"/>
      <c r="F14" s="524"/>
      <c r="G14" s="524"/>
      <c r="H14" s="530"/>
      <c r="I14" s="108"/>
    </row>
    <row r="15" spans="1:9" x14ac:dyDescent="0.25">
      <c r="A15" s="108"/>
      <c r="B15" s="110"/>
      <c r="C15" s="114" t="s">
        <v>298</v>
      </c>
      <c r="D15" s="118">
        <f>+'ANEXO 2'!I62</f>
        <v>0</v>
      </c>
      <c r="E15" s="531">
        <f>(D15*D16)/5</f>
        <v>0</v>
      </c>
      <c r="F15" s="524"/>
      <c r="G15" s="524"/>
      <c r="H15" s="530"/>
      <c r="I15" s="108"/>
    </row>
    <row r="16" spans="1:9" x14ac:dyDescent="0.25">
      <c r="A16" s="108"/>
      <c r="B16" s="110"/>
      <c r="C16" s="114" t="s">
        <v>299</v>
      </c>
      <c r="D16" s="117">
        <v>0.2</v>
      </c>
      <c r="E16" s="531"/>
      <c r="F16" s="524"/>
      <c r="G16" s="524"/>
      <c r="H16" s="530"/>
      <c r="I16" s="108"/>
    </row>
    <row r="17" spans="1:9" x14ac:dyDescent="0.25">
      <c r="A17" s="108"/>
      <c r="B17" s="110"/>
      <c r="C17" s="114"/>
      <c r="D17" s="117"/>
      <c r="E17" s="119"/>
      <c r="F17" s="524"/>
      <c r="G17" s="524"/>
      <c r="H17" s="530"/>
      <c r="I17" s="108"/>
    </row>
    <row r="18" spans="1:9" x14ac:dyDescent="0.25">
      <c r="A18" s="108"/>
      <c r="B18" s="110"/>
      <c r="C18" s="114" t="s">
        <v>300</v>
      </c>
      <c r="D18" s="117"/>
      <c r="E18" s="115">
        <f>SUM(E13:E16)</f>
        <v>0.8</v>
      </c>
      <c r="F18" s="524"/>
      <c r="G18" s="524"/>
      <c r="H18" s="530"/>
      <c r="I18" s="108"/>
    </row>
    <row r="19" spans="1:9" x14ac:dyDescent="0.25">
      <c r="A19" s="108"/>
      <c r="B19" s="110"/>
      <c r="C19" s="108"/>
      <c r="D19" s="108"/>
      <c r="E19" s="108"/>
      <c r="F19" s="108"/>
      <c r="G19" s="524"/>
      <c r="H19" s="530"/>
      <c r="I19" s="108"/>
    </row>
    <row r="20" spans="1:9" x14ac:dyDescent="0.25">
      <c r="A20" s="108"/>
      <c r="B20" s="110"/>
      <c r="C20" s="532" t="s">
        <v>301</v>
      </c>
      <c r="D20" s="534">
        <v>0.05</v>
      </c>
      <c r="E20" s="536">
        <f>+'ANEXO 1'!P19</f>
        <v>0.05</v>
      </c>
      <c r="F20" s="108"/>
      <c r="G20" s="524"/>
      <c r="H20" s="530"/>
      <c r="I20" s="108"/>
    </row>
    <row r="21" spans="1:9" x14ac:dyDescent="0.25">
      <c r="A21" s="108"/>
      <c r="B21" s="110"/>
      <c r="C21" s="533"/>
      <c r="D21" s="535"/>
      <c r="E21" s="537"/>
      <c r="F21" s="108"/>
      <c r="G21" s="120"/>
      <c r="H21" s="121"/>
      <c r="I21" s="108"/>
    </row>
    <row r="22" spans="1:9" ht="18.75" thickBot="1" x14ac:dyDescent="0.3">
      <c r="A22" s="108"/>
      <c r="B22" s="110"/>
      <c r="C22" s="108"/>
      <c r="D22" s="108"/>
      <c r="E22" s="108"/>
      <c r="F22" s="108"/>
      <c r="G22" s="120"/>
      <c r="H22" s="121"/>
      <c r="I22" s="108"/>
    </row>
    <row r="23" spans="1:9" ht="24.95" customHeight="1" thickBot="1" x14ac:dyDescent="0.3">
      <c r="A23" s="108"/>
      <c r="B23" s="110"/>
      <c r="C23" s="108"/>
      <c r="D23" s="122" t="s">
        <v>302</v>
      </c>
      <c r="E23" s="123">
        <f>E18+E20</f>
        <v>0.85000000000000009</v>
      </c>
      <c r="F23" s="108"/>
      <c r="G23" s="120"/>
      <c r="H23" s="121"/>
      <c r="I23" s="108"/>
    </row>
    <row r="24" spans="1:9" x14ac:dyDescent="0.25">
      <c r="A24" s="108"/>
      <c r="B24" s="110"/>
      <c r="C24" s="108"/>
      <c r="D24" s="108"/>
      <c r="E24" s="108"/>
      <c r="F24" s="108"/>
      <c r="G24" s="108"/>
      <c r="H24" s="112"/>
      <c r="I24" s="108"/>
    </row>
    <row r="25" spans="1:9" x14ac:dyDescent="0.25">
      <c r="A25" s="108"/>
      <c r="B25" s="110"/>
      <c r="C25" s="108"/>
      <c r="D25" s="108"/>
      <c r="E25" s="108"/>
      <c r="F25" s="108"/>
      <c r="G25" s="108"/>
      <c r="H25" s="112"/>
      <c r="I25" s="108"/>
    </row>
    <row r="26" spans="1:9" x14ac:dyDescent="0.25">
      <c r="A26" s="108"/>
      <c r="B26" s="110"/>
      <c r="C26" s="108"/>
      <c r="D26" s="108"/>
      <c r="E26" s="108"/>
      <c r="F26" s="108"/>
      <c r="G26" s="108"/>
      <c r="H26" s="112"/>
      <c r="I26" s="108"/>
    </row>
    <row r="27" spans="1:9" x14ac:dyDescent="0.25">
      <c r="A27" s="108"/>
      <c r="B27" s="110"/>
      <c r="C27" s="108"/>
      <c r="D27" s="108"/>
      <c r="E27" s="108"/>
      <c r="F27" s="108"/>
      <c r="G27" s="108"/>
      <c r="H27" s="112"/>
      <c r="I27" s="108"/>
    </row>
    <row r="28" spans="1:9" x14ac:dyDescent="0.25">
      <c r="A28" s="108"/>
      <c r="B28" s="110"/>
      <c r="C28" s="538" t="str">
        <f>+'ANEXO 2'!J64</f>
        <v>Francisco Augusto Giuseppe Rossi Buenaventura</v>
      </c>
      <c r="D28" s="538"/>
      <c r="E28" s="108"/>
      <c r="F28" s="538" t="str">
        <f>+'ANEXO 2'!H64</f>
        <v>Liliana Rocio Ariza Ariza</v>
      </c>
      <c r="G28" s="538"/>
      <c r="H28" s="112"/>
      <c r="I28" s="108"/>
    </row>
    <row r="29" spans="1:9" x14ac:dyDescent="0.25">
      <c r="A29" s="108"/>
      <c r="B29" s="110"/>
      <c r="C29" s="528" t="s">
        <v>223</v>
      </c>
      <c r="D29" s="528"/>
      <c r="E29" s="108"/>
      <c r="F29" s="528" t="s">
        <v>303</v>
      </c>
      <c r="G29" s="528"/>
      <c r="H29" s="121"/>
      <c r="I29" s="108"/>
    </row>
    <row r="30" spans="1:9" x14ac:dyDescent="0.25">
      <c r="A30" s="108"/>
      <c r="B30" s="110"/>
      <c r="C30" s="108"/>
      <c r="D30" s="108"/>
      <c r="E30" s="108"/>
      <c r="F30" s="108"/>
      <c r="G30" s="108"/>
      <c r="H30" s="112"/>
      <c r="I30" s="108"/>
    </row>
    <row r="31" spans="1:9" x14ac:dyDescent="0.25">
      <c r="A31" s="108"/>
      <c r="B31" s="110"/>
      <c r="C31" s="108"/>
      <c r="D31" s="108"/>
      <c r="E31" s="108"/>
      <c r="F31" s="108"/>
      <c r="G31" s="108"/>
      <c r="H31" s="112"/>
      <c r="I31" s="108"/>
    </row>
    <row r="32" spans="1:9" x14ac:dyDescent="0.25">
      <c r="A32" s="108"/>
      <c r="B32" s="110"/>
      <c r="C32" s="108"/>
      <c r="D32" s="108"/>
      <c r="E32" s="108"/>
      <c r="F32" s="108"/>
      <c r="G32" s="108"/>
      <c r="H32" s="112"/>
      <c r="I32" s="108"/>
    </row>
    <row r="33" spans="1:9" x14ac:dyDescent="0.25">
      <c r="A33" s="108"/>
      <c r="B33" s="110"/>
      <c r="C33" s="108"/>
      <c r="D33" s="124" t="s">
        <v>304</v>
      </c>
      <c r="E33" s="194">
        <f>+'ANEXO 2'!D64</f>
        <v>44952</v>
      </c>
      <c r="F33" s="108"/>
      <c r="G33" s="108"/>
      <c r="H33" s="112"/>
      <c r="I33" s="108"/>
    </row>
    <row r="34" spans="1:9" x14ac:dyDescent="0.25">
      <c r="A34" s="108"/>
      <c r="B34" s="110"/>
      <c r="C34" s="108"/>
      <c r="D34" s="124" t="s">
        <v>305</v>
      </c>
      <c r="E34" s="188" t="str">
        <f>+'ANEXO 2'!D65</f>
        <v>01/01/2022 al 31/12/2022</v>
      </c>
      <c r="F34" s="108"/>
      <c r="G34" s="108"/>
      <c r="H34" s="112"/>
      <c r="I34" s="108"/>
    </row>
    <row r="35" spans="1:9" ht="18.75" thickBot="1" x14ac:dyDescent="0.3">
      <c r="A35" s="108"/>
      <c r="B35" s="125"/>
      <c r="C35" s="126"/>
      <c r="D35" s="126"/>
      <c r="E35" s="126"/>
      <c r="F35" s="126"/>
      <c r="G35" s="126"/>
      <c r="H35" s="127"/>
      <c r="I35" s="108"/>
    </row>
    <row r="36" spans="1:9" ht="13.35" customHeight="1" x14ac:dyDescent="0.25">
      <c r="A36" s="108"/>
      <c r="B36" s="108"/>
      <c r="C36" s="108"/>
      <c r="D36" s="108"/>
      <c r="E36" s="108"/>
      <c r="F36" s="108"/>
      <c r="G36" s="108"/>
      <c r="H36" s="108"/>
      <c r="I36" s="108"/>
    </row>
  </sheetData>
  <mergeCells count="18">
    <mergeCell ref="C29:D29"/>
    <mergeCell ref="F29:G29"/>
    <mergeCell ref="C12:C13"/>
    <mergeCell ref="F12:H18"/>
    <mergeCell ref="E13:E14"/>
    <mergeCell ref="E15:E16"/>
    <mergeCell ref="G19:H20"/>
    <mergeCell ref="C20:C21"/>
    <mergeCell ref="D20:D21"/>
    <mergeCell ref="E20:E21"/>
    <mergeCell ref="F28:G28"/>
    <mergeCell ref="C28:D28"/>
    <mergeCell ref="B10:H10"/>
    <mergeCell ref="B4:H4"/>
    <mergeCell ref="D5:G5"/>
    <mergeCell ref="D6:G6"/>
    <mergeCell ref="D7:G7"/>
    <mergeCell ref="D8:G8"/>
  </mergeCells>
  <pageMargins left="0.70866141732283472" right="0.70866141732283472" top="0.74803149606299213" bottom="0.74803149606299213" header="0.31496062992125984" footer="0.31496062992125984"/>
  <pageSetup paperSize="171" scale="1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19"/>
  <sheetViews>
    <sheetView view="pageBreakPreview" topLeftCell="A5" zoomScale="86" zoomScaleNormal="86" zoomScalePageLayoutView="86" workbookViewId="0">
      <selection activeCell="A7" sqref="A7"/>
    </sheetView>
  </sheetViews>
  <sheetFormatPr baseColWidth="10" defaultColWidth="10.85546875" defaultRowHeight="15.75" x14ac:dyDescent="0.25"/>
  <cols>
    <col min="1" max="1" width="3.28515625" style="56" customWidth="1"/>
    <col min="2" max="2" width="38.28515625" style="56" customWidth="1"/>
    <col min="3" max="3" width="15.28515625" style="56" bestFit="1" customWidth="1"/>
    <col min="4" max="8" width="10.85546875" style="56"/>
    <col min="9" max="9" width="17.85546875" style="56" customWidth="1"/>
    <col min="10" max="10" width="3.140625" style="56" customWidth="1"/>
    <col min="11" max="11" width="3.42578125" style="56" customWidth="1"/>
    <col min="12" max="12" width="38.42578125" style="56" customWidth="1"/>
    <col min="13" max="13" width="15.28515625" style="56" customWidth="1"/>
    <col min="14" max="16" width="10.85546875" style="56"/>
    <col min="17" max="17" width="11.42578125" style="56" customWidth="1"/>
    <col min="18" max="19" width="10.85546875" style="56"/>
    <col min="20" max="20" width="17.85546875" style="56" customWidth="1"/>
    <col min="21" max="21" width="3.28515625" style="56" customWidth="1"/>
    <col min="22" max="16384" width="10.85546875" style="56"/>
  </cols>
  <sheetData>
    <row r="1" spans="1:12" x14ac:dyDescent="0.25">
      <c r="A1" s="57"/>
      <c r="B1" s="57"/>
      <c r="C1" s="57"/>
      <c r="D1" s="57"/>
      <c r="E1" s="57"/>
      <c r="F1" s="57"/>
      <c r="G1" s="57"/>
      <c r="H1" s="57"/>
      <c r="I1" s="57"/>
      <c r="J1" s="57"/>
      <c r="K1" s="57"/>
    </row>
    <row r="2" spans="1:12" x14ac:dyDescent="0.25">
      <c r="A2" s="57"/>
      <c r="B2" s="57"/>
      <c r="C2" s="57"/>
      <c r="D2" s="57"/>
      <c r="E2" s="57"/>
      <c r="F2" s="57"/>
      <c r="G2" s="57"/>
      <c r="H2" s="57"/>
      <c r="I2" s="57"/>
      <c r="J2" s="57"/>
      <c r="K2" s="57"/>
    </row>
    <row r="3" spans="1:12" x14ac:dyDescent="0.25">
      <c r="A3" s="57"/>
      <c r="B3" s="57"/>
      <c r="C3" s="57"/>
      <c r="D3" s="57"/>
      <c r="E3" s="57"/>
      <c r="F3" s="57"/>
      <c r="G3" s="57"/>
      <c r="H3" s="57"/>
      <c r="I3" s="57"/>
      <c r="J3" s="57"/>
      <c r="K3" s="57"/>
    </row>
    <row r="4" spans="1:12" ht="24.75" customHeight="1" x14ac:dyDescent="0.25">
      <c r="A4" s="154"/>
      <c r="B4" s="57"/>
      <c r="C4" s="57"/>
      <c r="D4" s="57"/>
      <c r="E4" s="57"/>
      <c r="F4" s="57"/>
      <c r="G4" s="57"/>
      <c r="H4" s="57"/>
      <c r="I4" s="57"/>
      <c r="J4" s="57"/>
      <c r="K4" s="57"/>
      <c r="L4" s="62"/>
    </row>
    <row r="5" spans="1:12" x14ac:dyDescent="0.25">
      <c r="A5" s="62"/>
      <c r="B5" s="57"/>
      <c r="C5" s="57"/>
      <c r="D5" s="57"/>
      <c r="E5" s="57"/>
      <c r="F5" s="57"/>
      <c r="G5" s="57"/>
      <c r="H5" s="57"/>
      <c r="I5" s="57"/>
      <c r="J5" s="57"/>
      <c r="K5" s="57"/>
      <c r="L5" s="62"/>
    </row>
    <row r="6" spans="1:12" ht="12" customHeight="1" x14ac:dyDescent="0.25">
      <c r="A6" s="62"/>
      <c r="B6" s="155"/>
      <c r="C6" s="155"/>
      <c r="D6" s="155"/>
      <c r="E6" s="155"/>
      <c r="F6" s="155"/>
      <c r="G6" s="155"/>
      <c r="H6" s="155"/>
      <c r="I6" s="155"/>
      <c r="J6" s="155"/>
      <c r="K6" s="63"/>
      <c r="L6" s="62"/>
    </row>
    <row r="7" spans="1:12" ht="24" customHeight="1" x14ac:dyDescent="0.4">
      <c r="A7" s="62"/>
      <c r="B7" s="251" t="s">
        <v>51</v>
      </c>
      <c r="C7" s="251"/>
      <c r="D7" s="251"/>
      <c r="E7" s="251"/>
      <c r="F7" s="251"/>
      <c r="G7" s="251"/>
      <c r="H7" s="251"/>
      <c r="I7" s="251"/>
      <c r="J7" s="156"/>
      <c r="K7" s="63"/>
      <c r="L7" s="62"/>
    </row>
    <row r="8" spans="1:12" ht="12.95" customHeight="1" x14ac:dyDescent="0.25">
      <c r="A8" s="62"/>
      <c r="B8" s="63"/>
      <c r="C8" s="63"/>
      <c r="D8" s="157"/>
      <c r="E8" s="63"/>
      <c r="F8" s="63"/>
      <c r="G8" s="157"/>
      <c r="H8" s="63"/>
      <c r="I8" s="63"/>
      <c r="J8" s="63"/>
      <c r="K8" s="63"/>
      <c r="L8" s="62"/>
    </row>
    <row r="9" spans="1:12" ht="26.25" customHeight="1" x14ac:dyDescent="0.25">
      <c r="A9" s="62"/>
      <c r="B9" s="252" t="s">
        <v>52</v>
      </c>
      <c r="C9" s="252"/>
      <c r="D9" s="252"/>
      <c r="E9" s="252"/>
      <c r="F9" s="252"/>
      <c r="G9" s="252"/>
      <c r="H9" s="252"/>
      <c r="I9" s="252"/>
      <c r="J9" s="158"/>
      <c r="K9" s="63"/>
      <c r="L9" s="62"/>
    </row>
    <row r="10" spans="1:12" ht="15.95" customHeight="1" thickBot="1" x14ac:dyDescent="0.3">
      <c r="A10" s="62"/>
      <c r="B10" s="63"/>
      <c r="C10" s="63"/>
      <c r="D10" s="63"/>
      <c r="E10" s="63"/>
      <c r="F10" s="63"/>
      <c r="G10" s="63"/>
      <c r="H10" s="63"/>
      <c r="I10" s="63"/>
      <c r="J10" s="63"/>
      <c r="K10" s="63"/>
      <c r="L10" s="62"/>
    </row>
    <row r="11" spans="1:12" ht="66.75" customHeight="1" thickBot="1" x14ac:dyDescent="0.3">
      <c r="A11" s="62"/>
      <c r="B11" s="64" t="s">
        <v>53</v>
      </c>
      <c r="C11" s="248" t="s">
        <v>54</v>
      </c>
      <c r="D11" s="249"/>
      <c r="E11" s="249"/>
      <c r="F11" s="249"/>
      <c r="G11" s="249"/>
      <c r="H11" s="249"/>
      <c r="I11" s="250"/>
      <c r="J11" s="159"/>
      <c r="K11" s="63"/>
      <c r="L11" s="62"/>
    </row>
    <row r="12" spans="1:12" ht="24.75" customHeight="1" x14ac:dyDescent="0.25">
      <c r="A12" s="62"/>
      <c r="B12" s="253" t="s">
        <v>55</v>
      </c>
      <c r="C12" s="256" t="s">
        <v>56</v>
      </c>
      <c r="D12" s="257"/>
      <c r="E12" s="257"/>
      <c r="F12" s="257"/>
      <c r="G12" s="257"/>
      <c r="H12" s="257"/>
      <c r="I12" s="258"/>
      <c r="J12" s="159"/>
      <c r="K12" s="63"/>
      <c r="L12" s="62"/>
    </row>
    <row r="13" spans="1:12" ht="51.75" customHeight="1" x14ac:dyDescent="0.25">
      <c r="A13" s="62"/>
      <c r="B13" s="254"/>
      <c r="C13" s="259"/>
      <c r="D13" s="260"/>
      <c r="E13" s="260"/>
      <c r="F13" s="260"/>
      <c r="G13" s="260"/>
      <c r="H13" s="260"/>
      <c r="I13" s="261"/>
      <c r="J13" s="159"/>
      <c r="K13" s="63"/>
      <c r="L13" s="62"/>
    </row>
    <row r="14" spans="1:12" ht="42" customHeight="1" thickBot="1" x14ac:dyDescent="0.3">
      <c r="A14" s="62"/>
      <c r="B14" s="255"/>
      <c r="C14" s="262"/>
      <c r="D14" s="263"/>
      <c r="E14" s="263"/>
      <c r="F14" s="263"/>
      <c r="G14" s="263"/>
      <c r="H14" s="263"/>
      <c r="I14" s="264"/>
      <c r="J14" s="159"/>
      <c r="K14" s="63"/>
      <c r="L14" s="62"/>
    </row>
    <row r="15" spans="1:12" ht="90" customHeight="1" thickBot="1" x14ac:dyDescent="0.3">
      <c r="A15" s="62"/>
      <c r="B15" s="160" t="s">
        <v>57</v>
      </c>
      <c r="C15" s="248" t="s">
        <v>58</v>
      </c>
      <c r="D15" s="249"/>
      <c r="E15" s="249"/>
      <c r="F15" s="249"/>
      <c r="G15" s="249"/>
      <c r="H15" s="249"/>
      <c r="I15" s="250"/>
      <c r="J15" s="159"/>
      <c r="K15" s="63"/>
      <c r="L15" s="62"/>
    </row>
    <row r="16" spans="1:12" ht="48.75" customHeight="1" x14ac:dyDescent="0.25">
      <c r="A16" s="62"/>
      <c r="B16" s="253" t="s">
        <v>59</v>
      </c>
      <c r="C16" s="256" t="s">
        <v>60</v>
      </c>
      <c r="D16" s="257"/>
      <c r="E16" s="257"/>
      <c r="F16" s="257"/>
      <c r="G16" s="257"/>
      <c r="H16" s="257"/>
      <c r="I16" s="258"/>
      <c r="J16" s="159"/>
      <c r="K16" s="63"/>
      <c r="L16" s="62"/>
    </row>
    <row r="17" spans="1:21" ht="38.25" customHeight="1" thickBot="1" x14ac:dyDescent="0.3">
      <c r="A17" s="62"/>
      <c r="B17" s="255"/>
      <c r="C17" s="262"/>
      <c r="D17" s="263"/>
      <c r="E17" s="263"/>
      <c r="F17" s="263"/>
      <c r="G17" s="263"/>
      <c r="H17" s="263"/>
      <c r="I17" s="264"/>
      <c r="J17" s="159"/>
      <c r="K17" s="63"/>
      <c r="L17" s="62"/>
    </row>
    <row r="18" spans="1:21" ht="15" customHeight="1" x14ac:dyDescent="0.25">
      <c r="A18" s="62"/>
      <c r="B18" s="253" t="s">
        <v>61</v>
      </c>
      <c r="C18" s="256" t="s">
        <v>62</v>
      </c>
      <c r="D18" s="257"/>
      <c r="E18" s="257"/>
      <c r="F18" s="257"/>
      <c r="G18" s="257"/>
      <c r="H18" s="257"/>
      <c r="I18" s="258"/>
      <c r="J18" s="159"/>
      <c r="K18" s="63"/>
      <c r="L18" s="62"/>
    </row>
    <row r="19" spans="1:21" ht="59.25" customHeight="1" x14ac:dyDescent="0.25">
      <c r="A19" s="62"/>
      <c r="B19" s="254"/>
      <c r="C19" s="259"/>
      <c r="D19" s="260"/>
      <c r="E19" s="260"/>
      <c r="F19" s="260"/>
      <c r="G19" s="260"/>
      <c r="H19" s="260"/>
      <c r="I19" s="261"/>
      <c r="J19" s="159"/>
      <c r="K19" s="63"/>
      <c r="L19" s="62"/>
    </row>
    <row r="20" spans="1:21" ht="39" customHeight="1" thickBot="1" x14ac:dyDescent="0.3">
      <c r="A20" s="62"/>
      <c r="B20" s="255"/>
      <c r="C20" s="262"/>
      <c r="D20" s="263"/>
      <c r="E20" s="263"/>
      <c r="F20" s="263"/>
      <c r="G20" s="263"/>
      <c r="H20" s="263"/>
      <c r="I20" s="264"/>
      <c r="J20" s="159"/>
      <c r="K20" s="63"/>
      <c r="L20" s="62"/>
    </row>
    <row r="21" spans="1:21" ht="90" customHeight="1" x14ac:dyDescent="0.25">
      <c r="A21" s="62"/>
      <c r="B21" s="253" t="s">
        <v>63</v>
      </c>
      <c r="C21" s="256" t="s">
        <v>64</v>
      </c>
      <c r="D21" s="257"/>
      <c r="E21" s="257"/>
      <c r="F21" s="257"/>
      <c r="G21" s="257"/>
      <c r="H21" s="257"/>
      <c r="I21" s="258"/>
      <c r="J21" s="159"/>
      <c r="K21" s="63"/>
      <c r="L21" s="62"/>
    </row>
    <row r="22" spans="1:21" ht="54.75" customHeight="1" x14ac:dyDescent="0.25">
      <c r="A22" s="62"/>
      <c r="B22" s="254"/>
      <c r="C22" s="259"/>
      <c r="D22" s="260"/>
      <c r="E22" s="260"/>
      <c r="F22" s="260"/>
      <c r="G22" s="260"/>
      <c r="H22" s="260"/>
      <c r="I22" s="261"/>
      <c r="J22" s="159"/>
      <c r="K22" s="63"/>
      <c r="L22" s="62"/>
    </row>
    <row r="23" spans="1:21" ht="65.25" customHeight="1" x14ac:dyDescent="0.25">
      <c r="A23" s="62"/>
      <c r="B23" s="254"/>
      <c r="C23" s="259"/>
      <c r="D23" s="260"/>
      <c r="E23" s="260"/>
      <c r="F23" s="260"/>
      <c r="G23" s="260"/>
      <c r="H23" s="260"/>
      <c r="I23" s="261"/>
      <c r="J23" s="159"/>
      <c r="K23" s="63"/>
      <c r="L23" s="62"/>
    </row>
    <row r="24" spans="1:21" ht="55.5" customHeight="1" thickBot="1" x14ac:dyDescent="0.3">
      <c r="A24" s="62"/>
      <c r="B24" s="254"/>
      <c r="C24" s="259"/>
      <c r="D24" s="260"/>
      <c r="E24" s="260"/>
      <c r="F24" s="260"/>
      <c r="G24" s="260"/>
      <c r="H24" s="260"/>
      <c r="I24" s="261"/>
      <c r="J24" s="159"/>
      <c r="K24" s="63"/>
      <c r="L24" s="62"/>
    </row>
    <row r="25" spans="1:21" ht="57" customHeight="1" thickBot="1" x14ac:dyDescent="0.3">
      <c r="A25" s="62"/>
      <c r="B25" s="161" t="s">
        <v>65</v>
      </c>
      <c r="C25" s="248" t="s">
        <v>66</v>
      </c>
      <c r="D25" s="249"/>
      <c r="E25" s="249"/>
      <c r="F25" s="249"/>
      <c r="G25" s="249"/>
      <c r="H25" s="249"/>
      <c r="I25" s="250"/>
      <c r="J25" s="159"/>
      <c r="K25" s="63"/>
      <c r="L25" s="62"/>
    </row>
    <row r="26" spans="1:21" ht="24.75" customHeight="1" x14ac:dyDescent="0.25">
      <c r="A26" s="62"/>
      <c r="B26" s="253" t="s">
        <v>67</v>
      </c>
      <c r="C26" s="256" t="s">
        <v>68</v>
      </c>
      <c r="D26" s="257"/>
      <c r="E26" s="257"/>
      <c r="F26" s="257"/>
      <c r="G26" s="257"/>
      <c r="H26" s="257"/>
      <c r="I26" s="258"/>
      <c r="J26" s="159"/>
      <c r="K26" s="63"/>
      <c r="L26" s="62"/>
    </row>
    <row r="27" spans="1:21" ht="54.95" customHeight="1" thickBot="1" x14ac:dyDescent="0.3">
      <c r="A27" s="62"/>
      <c r="B27" s="255"/>
      <c r="C27" s="259"/>
      <c r="D27" s="260"/>
      <c r="E27" s="260"/>
      <c r="F27" s="260"/>
      <c r="G27" s="260"/>
      <c r="H27" s="260"/>
      <c r="I27" s="261"/>
      <c r="J27" s="159"/>
      <c r="K27" s="63"/>
      <c r="L27" s="62"/>
    </row>
    <row r="28" spans="1:21" ht="30" customHeight="1" x14ac:dyDescent="0.25">
      <c r="A28" s="62"/>
      <c r="B28" s="253" t="s">
        <v>69</v>
      </c>
      <c r="C28" s="256" t="s">
        <v>70</v>
      </c>
      <c r="D28" s="257"/>
      <c r="E28" s="257"/>
      <c r="F28" s="257"/>
      <c r="G28" s="257"/>
      <c r="H28" s="257"/>
      <c r="I28" s="258"/>
      <c r="J28" s="159"/>
      <c r="K28" s="74"/>
      <c r="L28" s="74"/>
      <c r="M28" s="74"/>
      <c r="N28" s="74"/>
      <c r="O28" s="74"/>
      <c r="P28" s="74"/>
      <c r="Q28" s="74"/>
      <c r="R28" s="74"/>
      <c r="S28" s="74"/>
      <c r="T28" s="74"/>
      <c r="U28" s="62"/>
    </row>
    <row r="29" spans="1:21" ht="42.75" customHeight="1" thickBot="1" x14ac:dyDescent="0.3">
      <c r="A29" s="62"/>
      <c r="B29" s="255"/>
      <c r="C29" s="262"/>
      <c r="D29" s="263"/>
      <c r="E29" s="263"/>
      <c r="F29" s="263"/>
      <c r="G29" s="263"/>
      <c r="H29" s="263"/>
      <c r="I29" s="264"/>
      <c r="J29" s="159"/>
      <c r="K29" s="74"/>
      <c r="L29" s="74"/>
      <c r="M29" s="74"/>
      <c r="N29" s="74"/>
      <c r="O29" s="74"/>
      <c r="P29" s="74"/>
      <c r="Q29" s="74"/>
      <c r="R29" s="74"/>
      <c r="S29" s="74"/>
      <c r="T29" s="74"/>
      <c r="U29" s="62"/>
    </row>
    <row r="30" spans="1:21" ht="59.25" customHeight="1" thickBot="1" x14ac:dyDescent="0.3">
      <c r="A30" s="62"/>
      <c r="B30" s="161" t="s">
        <v>71</v>
      </c>
      <c r="C30" s="248" t="s">
        <v>72</v>
      </c>
      <c r="D30" s="249"/>
      <c r="E30" s="249"/>
      <c r="F30" s="249"/>
      <c r="G30" s="249"/>
      <c r="H30" s="249"/>
      <c r="I30" s="250"/>
      <c r="J30" s="159"/>
      <c r="K30" s="74"/>
      <c r="L30" s="74"/>
      <c r="M30" s="74"/>
      <c r="N30" s="74"/>
      <c r="O30" s="74"/>
      <c r="P30" s="74"/>
      <c r="Q30" s="74"/>
      <c r="R30" s="74"/>
      <c r="S30" s="74"/>
      <c r="T30" s="74"/>
      <c r="U30" s="62"/>
    </row>
    <row r="31" spans="1:21" ht="15" customHeight="1" x14ac:dyDescent="0.25">
      <c r="A31" s="62"/>
      <c r="B31" s="253" t="s">
        <v>73</v>
      </c>
      <c r="C31" s="256" t="s">
        <v>74</v>
      </c>
      <c r="D31" s="257"/>
      <c r="E31" s="257"/>
      <c r="F31" s="257"/>
      <c r="G31" s="257"/>
      <c r="H31" s="257"/>
      <c r="I31" s="258"/>
      <c r="J31" s="159"/>
      <c r="K31" s="74"/>
      <c r="L31" s="74"/>
      <c r="M31" s="74"/>
      <c r="N31" s="74"/>
      <c r="O31" s="74"/>
      <c r="P31" s="74"/>
      <c r="Q31" s="74"/>
      <c r="R31" s="74"/>
      <c r="S31" s="74"/>
      <c r="T31" s="74"/>
      <c r="U31" s="62"/>
    </row>
    <row r="32" spans="1:21" ht="15" customHeight="1" x14ac:dyDescent="0.25">
      <c r="A32" s="62"/>
      <c r="B32" s="254"/>
      <c r="C32" s="259"/>
      <c r="D32" s="260"/>
      <c r="E32" s="260"/>
      <c r="F32" s="260"/>
      <c r="G32" s="260"/>
      <c r="H32" s="260"/>
      <c r="I32" s="261"/>
      <c r="J32" s="159"/>
      <c r="K32" s="74"/>
      <c r="L32" s="74"/>
      <c r="M32" s="74"/>
      <c r="N32" s="74"/>
      <c r="O32" s="74"/>
      <c r="P32" s="74"/>
      <c r="Q32" s="74"/>
      <c r="R32" s="74"/>
      <c r="S32" s="74"/>
      <c r="T32" s="74"/>
      <c r="U32" s="62"/>
    </row>
    <row r="33" spans="1:21" ht="15" customHeight="1" x14ac:dyDescent="0.25">
      <c r="A33" s="62"/>
      <c r="B33" s="254"/>
      <c r="C33" s="259"/>
      <c r="D33" s="260"/>
      <c r="E33" s="260"/>
      <c r="F33" s="260"/>
      <c r="G33" s="260"/>
      <c r="H33" s="260"/>
      <c r="I33" s="261"/>
      <c r="J33" s="159"/>
      <c r="K33" s="74"/>
      <c r="L33" s="74"/>
      <c r="M33" s="74"/>
      <c r="N33" s="74"/>
      <c r="O33" s="74"/>
      <c r="P33" s="74"/>
      <c r="Q33" s="74"/>
      <c r="R33" s="74"/>
      <c r="S33" s="74"/>
      <c r="T33" s="74"/>
      <c r="U33" s="62"/>
    </row>
    <row r="34" spans="1:21" ht="50.25" customHeight="1" thickBot="1" x14ac:dyDescent="0.3">
      <c r="A34" s="62"/>
      <c r="B34" s="255"/>
      <c r="C34" s="262"/>
      <c r="D34" s="263"/>
      <c r="E34" s="263"/>
      <c r="F34" s="263"/>
      <c r="G34" s="263"/>
      <c r="H34" s="263"/>
      <c r="I34" s="264"/>
      <c r="J34" s="159"/>
      <c r="K34" s="74"/>
      <c r="L34" s="74"/>
      <c r="M34" s="74"/>
      <c r="N34" s="74"/>
      <c r="O34" s="74"/>
      <c r="P34" s="74"/>
      <c r="Q34" s="74"/>
      <c r="R34" s="74"/>
      <c r="S34" s="74"/>
      <c r="T34" s="74"/>
      <c r="U34" s="62"/>
    </row>
    <row r="35" spans="1:21" ht="41.25" customHeight="1" thickBot="1" x14ac:dyDescent="0.3">
      <c r="A35" s="62"/>
      <c r="B35" s="161" t="s">
        <v>75</v>
      </c>
      <c r="C35" s="248" t="s">
        <v>76</v>
      </c>
      <c r="D35" s="249"/>
      <c r="E35" s="249"/>
      <c r="F35" s="249"/>
      <c r="G35" s="249"/>
      <c r="H35" s="249"/>
      <c r="I35" s="250"/>
      <c r="J35" s="159"/>
      <c r="K35" s="74"/>
      <c r="L35" s="62"/>
      <c r="M35" s="62"/>
      <c r="N35" s="62"/>
      <c r="O35" s="62"/>
      <c r="P35" s="62"/>
      <c r="Q35" s="62"/>
      <c r="R35" s="62"/>
      <c r="S35" s="62"/>
      <c r="U35" s="62"/>
    </row>
    <row r="36" spans="1:21" ht="51.75" customHeight="1" thickBot="1" x14ac:dyDescent="0.3">
      <c r="A36" s="62"/>
      <c r="B36" s="160" t="s">
        <v>77</v>
      </c>
      <c r="C36" s="248" t="s">
        <v>78</v>
      </c>
      <c r="D36" s="249"/>
      <c r="E36" s="249"/>
      <c r="F36" s="249"/>
      <c r="G36" s="249"/>
      <c r="H36" s="249"/>
      <c r="I36" s="250"/>
      <c r="J36" s="159"/>
      <c r="K36" s="74"/>
      <c r="L36" s="62"/>
      <c r="M36" s="62"/>
      <c r="N36" s="62"/>
      <c r="O36" s="62"/>
      <c r="P36" s="62"/>
      <c r="Q36" s="62"/>
      <c r="R36" s="62"/>
      <c r="S36" s="62"/>
      <c r="T36" s="62"/>
      <c r="U36" s="62"/>
    </row>
    <row r="37" spans="1:21" ht="15" customHeight="1" x14ac:dyDescent="0.25">
      <c r="A37" s="62"/>
      <c r="B37" s="253" t="s">
        <v>79</v>
      </c>
      <c r="C37" s="256" t="s">
        <v>80</v>
      </c>
      <c r="D37" s="257"/>
      <c r="E37" s="257"/>
      <c r="F37" s="257"/>
      <c r="G37" s="257"/>
      <c r="H37" s="257"/>
      <c r="I37" s="258"/>
      <c r="J37" s="159"/>
      <c r="K37" s="74"/>
      <c r="L37" s="62"/>
      <c r="M37" s="62"/>
      <c r="N37" s="62"/>
      <c r="O37" s="62"/>
      <c r="P37" s="62"/>
      <c r="Q37" s="62"/>
      <c r="R37" s="62"/>
      <c r="S37" s="62"/>
      <c r="T37" s="62"/>
      <c r="U37" s="62"/>
    </row>
    <row r="38" spans="1:21" ht="39" customHeight="1" x14ac:dyDescent="0.25">
      <c r="A38" s="62"/>
      <c r="B38" s="254"/>
      <c r="C38" s="259"/>
      <c r="D38" s="260"/>
      <c r="E38" s="260"/>
      <c r="F38" s="260"/>
      <c r="G38" s="260"/>
      <c r="H38" s="260"/>
      <c r="I38" s="261"/>
      <c r="J38" s="159"/>
      <c r="K38" s="62"/>
      <c r="L38" s="62"/>
      <c r="M38" s="62"/>
      <c r="N38" s="62"/>
      <c r="O38" s="62"/>
      <c r="P38" s="62"/>
      <c r="Q38" s="62"/>
      <c r="R38" s="62"/>
      <c r="S38" s="62"/>
      <c r="T38" s="62"/>
      <c r="U38" s="62"/>
    </row>
    <row r="39" spans="1:21" ht="27" customHeight="1" x14ac:dyDescent="0.25">
      <c r="A39" s="62"/>
      <c r="B39" s="254"/>
      <c r="C39" s="259"/>
      <c r="D39" s="260"/>
      <c r="E39" s="260"/>
      <c r="F39" s="260"/>
      <c r="G39" s="260"/>
      <c r="H39" s="260"/>
      <c r="I39" s="261"/>
      <c r="J39" s="159"/>
      <c r="K39" s="62"/>
      <c r="L39" s="62"/>
      <c r="M39" s="62"/>
      <c r="N39" s="62"/>
      <c r="O39" s="62"/>
      <c r="P39" s="62"/>
      <c r="Q39" s="62"/>
      <c r="R39" s="62"/>
      <c r="S39" s="62"/>
      <c r="T39" s="62"/>
      <c r="U39" s="62"/>
    </row>
    <row r="40" spans="1:21" ht="24.75" customHeight="1" thickBot="1" x14ac:dyDescent="0.3">
      <c r="A40" s="62"/>
      <c r="B40" s="255"/>
      <c r="C40" s="262"/>
      <c r="D40" s="263"/>
      <c r="E40" s="263"/>
      <c r="F40" s="263"/>
      <c r="G40" s="263"/>
      <c r="H40" s="263"/>
      <c r="I40" s="264"/>
      <c r="J40" s="159"/>
      <c r="K40" s="62"/>
      <c r="L40" s="62"/>
      <c r="M40" s="62"/>
      <c r="N40" s="62"/>
      <c r="O40" s="62"/>
      <c r="P40" s="62"/>
      <c r="Q40" s="62"/>
      <c r="R40" s="62"/>
      <c r="S40" s="62"/>
      <c r="T40" s="62"/>
      <c r="U40" s="62"/>
    </row>
    <row r="41" spans="1:21" ht="36.75" customHeight="1" x14ac:dyDescent="0.25">
      <c r="A41" s="62"/>
      <c r="B41" s="74"/>
      <c r="C41" s="74"/>
      <c r="D41" s="74"/>
      <c r="E41" s="74"/>
      <c r="F41" s="74"/>
      <c r="G41" s="74"/>
      <c r="H41" s="74"/>
      <c r="I41" s="74"/>
      <c r="J41" s="74"/>
      <c r="K41" s="62"/>
      <c r="L41" s="62"/>
      <c r="M41" s="62"/>
      <c r="N41" s="62"/>
      <c r="O41" s="62"/>
      <c r="P41" s="62"/>
      <c r="Q41" s="62"/>
      <c r="R41" s="62"/>
      <c r="S41" s="62"/>
      <c r="T41" s="62"/>
      <c r="U41" s="62"/>
    </row>
    <row r="42" spans="1:21" ht="15" customHeight="1" x14ac:dyDescent="0.25">
      <c r="A42" s="62"/>
      <c r="B42" s="62"/>
      <c r="C42" s="62"/>
      <c r="D42" s="62"/>
      <c r="E42" s="62"/>
      <c r="F42" s="62"/>
      <c r="G42" s="62"/>
      <c r="H42" s="62"/>
      <c r="I42" s="62"/>
      <c r="J42" s="62"/>
      <c r="K42" s="62"/>
      <c r="U42" s="62"/>
    </row>
    <row r="43" spans="1:21" ht="15" customHeight="1" x14ac:dyDescent="0.25">
      <c r="A43" s="62"/>
      <c r="B43" s="62"/>
      <c r="C43" s="62"/>
      <c r="D43" s="62"/>
      <c r="E43" s="62"/>
      <c r="F43" s="62"/>
      <c r="G43" s="62"/>
      <c r="H43" s="62"/>
      <c r="I43" s="62"/>
      <c r="J43" s="62"/>
      <c r="K43" s="62"/>
      <c r="U43" s="62"/>
    </row>
    <row r="44" spans="1:21" ht="15" customHeight="1" x14ac:dyDescent="0.25">
      <c r="A44" s="62"/>
      <c r="B44" s="62"/>
      <c r="C44" s="62"/>
      <c r="D44" s="62"/>
      <c r="E44" s="62"/>
      <c r="F44" s="62"/>
      <c r="G44" s="62"/>
      <c r="H44" s="62"/>
      <c r="I44" s="62"/>
      <c r="J44" s="62"/>
      <c r="K44" s="62"/>
      <c r="U44" s="62"/>
    </row>
    <row r="45" spans="1:21" ht="15" customHeight="1" x14ac:dyDescent="0.25">
      <c r="A45" s="62"/>
      <c r="B45" s="62"/>
      <c r="C45" s="62"/>
      <c r="D45" s="62"/>
      <c r="E45" s="62"/>
      <c r="F45" s="62"/>
      <c r="G45" s="62"/>
      <c r="H45" s="62"/>
      <c r="I45" s="62"/>
      <c r="J45" s="62"/>
    </row>
    <row r="46" spans="1:21" ht="15" customHeight="1" x14ac:dyDescent="0.25">
      <c r="A46" s="62"/>
      <c r="B46" s="62"/>
      <c r="C46" s="62"/>
      <c r="D46" s="62"/>
      <c r="E46" s="62"/>
      <c r="F46" s="62"/>
      <c r="G46" s="62"/>
      <c r="H46" s="62"/>
      <c r="I46" s="62"/>
      <c r="J46" s="62"/>
    </row>
    <row r="47" spans="1:21" ht="15" customHeight="1" x14ac:dyDescent="0.25">
      <c r="A47" s="62"/>
      <c r="B47" s="62"/>
      <c r="C47" s="62"/>
      <c r="D47" s="62"/>
      <c r="E47" s="62"/>
      <c r="F47" s="62"/>
      <c r="G47" s="62"/>
      <c r="H47" s="62"/>
      <c r="I47" s="62"/>
      <c r="J47" s="62"/>
    </row>
    <row r="48" spans="1:21" ht="15" customHeight="1" x14ac:dyDescent="0.25">
      <c r="A48" s="62"/>
      <c r="B48" s="62"/>
      <c r="C48" s="62"/>
      <c r="D48" s="62"/>
      <c r="E48" s="62"/>
      <c r="F48" s="62"/>
      <c r="G48" s="62"/>
      <c r="H48" s="62"/>
      <c r="I48" s="62"/>
      <c r="J48" s="62"/>
    </row>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sheetData>
  <mergeCells count="24">
    <mergeCell ref="B31:B34"/>
    <mergeCell ref="C31:I34"/>
    <mergeCell ref="C35:I35"/>
    <mergeCell ref="C36:I36"/>
    <mergeCell ref="B37:B40"/>
    <mergeCell ref="C37:I40"/>
    <mergeCell ref="C30:I30"/>
    <mergeCell ref="B16:B17"/>
    <mergeCell ref="C16:I17"/>
    <mergeCell ref="B18:B20"/>
    <mergeCell ref="C18:I20"/>
    <mergeCell ref="B21:B24"/>
    <mergeCell ref="C21:I24"/>
    <mergeCell ref="C25:I25"/>
    <mergeCell ref="B26:B27"/>
    <mergeCell ref="C26:I27"/>
    <mergeCell ref="B28:B29"/>
    <mergeCell ref="C28:I29"/>
    <mergeCell ref="C15:I15"/>
    <mergeCell ref="B7:I7"/>
    <mergeCell ref="B9:I9"/>
    <mergeCell ref="C11:I11"/>
    <mergeCell ref="B12:B14"/>
    <mergeCell ref="C12:I14"/>
  </mergeCells>
  <pageMargins left="0.7" right="0.7" top="0.75" bottom="0.75" header="0.3" footer="0.3"/>
  <pageSetup scale="59" orientation="portrait" r:id="rId1"/>
  <rowBreaks count="1" manualBreakCount="1">
    <brk id="25" max="9" man="1"/>
  </rowBreaks>
  <colBreaks count="1" manualBreakCount="1">
    <brk id="10"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23"/>
  <sheetViews>
    <sheetView view="pageBreakPreview" topLeftCell="A19" zoomScaleSheetLayoutView="100" workbookViewId="0">
      <selection activeCell="A7" sqref="A7"/>
    </sheetView>
  </sheetViews>
  <sheetFormatPr baseColWidth="10" defaultColWidth="10.85546875" defaultRowHeight="15.75" x14ac:dyDescent="0.25"/>
  <cols>
    <col min="1" max="1" width="2.85546875" style="56" customWidth="1"/>
    <col min="2" max="2" width="18.140625" style="56" customWidth="1"/>
    <col min="3" max="6" width="10.85546875" style="56"/>
    <col min="7" max="7" width="17.85546875" style="56" customWidth="1"/>
    <col min="8" max="8" width="3.140625" style="56" customWidth="1"/>
    <col min="9" max="9" width="3.42578125" style="56" customWidth="1"/>
    <col min="10" max="10" width="37.85546875" style="56" customWidth="1"/>
    <col min="11" max="11" width="15.28515625" style="56" customWidth="1"/>
    <col min="12" max="14" width="10.85546875" style="56"/>
    <col min="15" max="15" width="11.42578125" style="56" customWidth="1"/>
    <col min="16" max="17" width="10.85546875" style="56"/>
    <col min="18" max="18" width="17.85546875" style="56" customWidth="1"/>
    <col min="19" max="19" width="3.28515625" style="56" customWidth="1"/>
    <col min="20" max="16384" width="10.85546875" style="56"/>
  </cols>
  <sheetData>
    <row r="1" spans="1:11" x14ac:dyDescent="0.25">
      <c r="A1" s="57"/>
      <c r="B1" s="57"/>
      <c r="C1" s="57"/>
      <c r="D1" s="57"/>
      <c r="E1" s="57"/>
      <c r="F1" s="57"/>
      <c r="G1" s="57"/>
      <c r="H1" s="57"/>
      <c r="I1" s="57"/>
      <c r="J1" s="57"/>
    </row>
    <row r="2" spans="1:11" ht="44.1" customHeight="1" x14ac:dyDescent="0.25">
      <c r="A2" s="57"/>
      <c r="B2" s="57"/>
      <c r="C2" s="57"/>
      <c r="D2" s="57"/>
      <c r="E2" s="57"/>
      <c r="F2" s="57"/>
      <c r="G2" s="57"/>
      <c r="H2" s="57"/>
      <c r="I2" s="57"/>
      <c r="J2" s="57"/>
    </row>
    <row r="3" spans="1:11" ht="18.95" customHeight="1" x14ac:dyDescent="0.3">
      <c r="A3" s="57"/>
      <c r="B3" s="265" t="s">
        <v>51</v>
      </c>
      <c r="C3" s="265"/>
      <c r="D3" s="265"/>
      <c r="E3" s="265"/>
      <c r="F3" s="265"/>
      <c r="G3" s="265"/>
      <c r="H3" s="265"/>
      <c r="I3" s="265"/>
      <c r="J3" s="265"/>
    </row>
    <row r="4" spans="1:11" ht="24.75" customHeight="1" x14ac:dyDescent="0.25">
      <c r="A4" s="57"/>
      <c r="B4" s="266" t="s">
        <v>81</v>
      </c>
      <c r="C4" s="266"/>
      <c r="D4" s="266"/>
      <c r="E4" s="266"/>
      <c r="F4" s="266"/>
      <c r="G4" s="266"/>
      <c r="H4" s="266"/>
      <c r="I4" s="266"/>
      <c r="J4" s="266"/>
      <c r="K4" s="62"/>
    </row>
    <row r="5" spans="1:11" ht="16.5" thickBot="1" x14ac:dyDescent="0.3">
      <c r="A5" s="57"/>
      <c r="B5" s="63"/>
      <c r="C5" s="63"/>
      <c r="D5" s="63"/>
      <c r="E5" s="63"/>
      <c r="F5" s="63"/>
      <c r="G5" s="63"/>
      <c r="H5" s="63"/>
      <c r="I5" s="63"/>
      <c r="J5" s="63"/>
      <c r="K5" s="62"/>
    </row>
    <row r="6" spans="1:11" x14ac:dyDescent="0.25">
      <c r="A6" s="63"/>
      <c r="B6" s="267" t="s">
        <v>82</v>
      </c>
      <c r="C6" s="268"/>
      <c r="D6" s="268"/>
      <c r="E6" s="268"/>
      <c r="F6" s="268"/>
      <c r="G6" s="268"/>
      <c r="H6" s="268"/>
      <c r="I6" s="268"/>
      <c r="J6" s="269"/>
      <c r="K6" s="62"/>
    </row>
    <row r="7" spans="1:11" ht="66.95" customHeight="1" x14ac:dyDescent="0.25">
      <c r="A7" s="63"/>
      <c r="B7" s="270"/>
      <c r="C7" s="271"/>
      <c r="D7" s="271"/>
      <c r="E7" s="271"/>
      <c r="F7" s="271"/>
      <c r="G7" s="271"/>
      <c r="H7" s="271"/>
      <c r="I7" s="271"/>
      <c r="J7" s="272"/>
      <c r="K7" s="62"/>
    </row>
    <row r="8" spans="1:11" ht="35.25" customHeight="1" thickBot="1" x14ac:dyDescent="0.3">
      <c r="A8" s="63"/>
      <c r="B8" s="270"/>
      <c r="C8" s="271"/>
      <c r="D8" s="271"/>
      <c r="E8" s="271"/>
      <c r="F8" s="271"/>
      <c r="G8" s="271"/>
      <c r="H8" s="271"/>
      <c r="I8" s="271"/>
      <c r="J8" s="272"/>
      <c r="K8" s="62"/>
    </row>
    <row r="9" spans="1:11" ht="32.25" customHeight="1" thickBot="1" x14ac:dyDescent="0.3">
      <c r="A9" s="63"/>
      <c r="B9" s="65"/>
      <c r="C9" s="273" t="s">
        <v>83</v>
      </c>
      <c r="D9" s="274"/>
      <c r="E9" s="274"/>
      <c r="F9" s="275"/>
      <c r="G9" s="64" t="s">
        <v>84</v>
      </c>
      <c r="H9" s="63"/>
      <c r="I9" s="63"/>
      <c r="J9" s="66"/>
      <c r="K9" s="62"/>
    </row>
    <row r="10" spans="1:11" ht="81.95" customHeight="1" thickBot="1" x14ac:dyDescent="0.3">
      <c r="A10" s="63"/>
      <c r="B10" s="65"/>
      <c r="C10" s="248" t="s">
        <v>85</v>
      </c>
      <c r="D10" s="249"/>
      <c r="E10" s="249"/>
      <c r="F10" s="250"/>
      <c r="G10" s="67">
        <v>5</v>
      </c>
      <c r="H10" s="63"/>
      <c r="I10" s="63"/>
      <c r="J10" s="66"/>
      <c r="K10" s="62"/>
    </row>
    <row r="11" spans="1:11" ht="26.25" customHeight="1" x14ac:dyDescent="0.25">
      <c r="A11" s="63"/>
      <c r="B11" s="65"/>
      <c r="C11" s="256" t="s">
        <v>86</v>
      </c>
      <c r="D11" s="257"/>
      <c r="E11" s="257"/>
      <c r="F11" s="258"/>
      <c r="G11" s="276">
        <v>4</v>
      </c>
      <c r="H11" s="63"/>
      <c r="I11" s="63"/>
      <c r="J11" s="66"/>
      <c r="K11" s="62"/>
    </row>
    <row r="12" spans="1:11" ht="38.25" customHeight="1" thickBot="1" x14ac:dyDescent="0.3">
      <c r="A12" s="63"/>
      <c r="B12" s="65"/>
      <c r="C12" s="262"/>
      <c r="D12" s="263"/>
      <c r="E12" s="263"/>
      <c r="F12" s="264"/>
      <c r="G12" s="277"/>
      <c r="H12" s="63"/>
      <c r="I12" s="63"/>
      <c r="J12" s="66"/>
      <c r="K12" s="62"/>
    </row>
    <row r="13" spans="1:11" ht="66.75" customHeight="1" x14ac:dyDescent="0.25">
      <c r="A13" s="63"/>
      <c r="B13" s="65"/>
      <c r="C13" s="256" t="s">
        <v>87</v>
      </c>
      <c r="D13" s="257"/>
      <c r="E13" s="257"/>
      <c r="F13" s="258"/>
      <c r="G13" s="276">
        <v>3</v>
      </c>
      <c r="H13" s="63"/>
      <c r="I13" s="63"/>
      <c r="J13" s="66"/>
      <c r="K13" s="62"/>
    </row>
    <row r="14" spans="1:11" ht="14.1" customHeight="1" thickBot="1" x14ac:dyDescent="0.3">
      <c r="A14" s="63"/>
      <c r="B14" s="65"/>
      <c r="C14" s="262"/>
      <c r="D14" s="263"/>
      <c r="E14" s="263"/>
      <c r="F14" s="264"/>
      <c r="G14" s="277"/>
      <c r="H14" s="63"/>
      <c r="I14" s="63"/>
      <c r="J14" s="66"/>
      <c r="K14" s="62"/>
    </row>
    <row r="15" spans="1:11" ht="51.75" customHeight="1" thickBot="1" x14ac:dyDescent="0.3">
      <c r="A15" s="63"/>
      <c r="B15" s="65"/>
      <c r="C15" s="248" t="s">
        <v>88</v>
      </c>
      <c r="D15" s="249"/>
      <c r="E15" s="249"/>
      <c r="F15" s="250"/>
      <c r="G15" s="67">
        <v>2</v>
      </c>
      <c r="H15" s="63"/>
      <c r="I15" s="63"/>
      <c r="J15" s="66"/>
      <c r="K15" s="62"/>
    </row>
    <row r="16" spans="1:11" ht="61.5" customHeight="1" thickBot="1" x14ac:dyDescent="0.3">
      <c r="A16" s="63"/>
      <c r="B16" s="68"/>
      <c r="C16" s="248" t="s">
        <v>89</v>
      </c>
      <c r="D16" s="249"/>
      <c r="E16" s="249"/>
      <c r="F16" s="250"/>
      <c r="G16" s="67">
        <v>1</v>
      </c>
      <c r="H16" s="101"/>
      <c r="I16" s="101"/>
      <c r="J16" s="102"/>
      <c r="K16" s="62"/>
    </row>
    <row r="17" spans="1:11" ht="63.95" customHeight="1" x14ac:dyDescent="0.25">
      <c r="A17" s="63"/>
      <c r="B17" s="290" t="s">
        <v>90</v>
      </c>
      <c r="C17" s="291"/>
      <c r="D17" s="291"/>
      <c r="E17" s="291"/>
      <c r="F17" s="291"/>
      <c r="G17" s="291"/>
      <c r="H17" s="291"/>
      <c r="I17" s="291"/>
      <c r="J17" s="292"/>
      <c r="K17" s="62"/>
    </row>
    <row r="18" spans="1:11" ht="48.75" customHeight="1" x14ac:dyDescent="0.25">
      <c r="A18" s="63"/>
      <c r="B18" s="69" t="s">
        <v>91</v>
      </c>
      <c r="C18" s="281" t="s">
        <v>92</v>
      </c>
      <c r="D18" s="282"/>
      <c r="E18" s="282"/>
      <c r="F18" s="282"/>
      <c r="G18" s="282"/>
      <c r="H18" s="282"/>
      <c r="I18" s="282"/>
      <c r="J18" s="283"/>
      <c r="K18" s="62"/>
    </row>
    <row r="19" spans="1:11" ht="20.100000000000001" customHeight="1" x14ac:dyDescent="0.25">
      <c r="A19" s="63"/>
      <c r="B19" s="70"/>
      <c r="C19" s="284"/>
      <c r="D19" s="285"/>
      <c r="E19" s="285"/>
      <c r="F19" s="285"/>
      <c r="G19" s="285"/>
      <c r="H19" s="285"/>
      <c r="I19" s="285"/>
      <c r="J19" s="286"/>
      <c r="K19" s="62"/>
    </row>
    <row r="20" spans="1:11" ht="15" customHeight="1" x14ac:dyDescent="0.25">
      <c r="A20" s="63"/>
      <c r="B20" s="293" t="s">
        <v>93</v>
      </c>
      <c r="C20" s="281" t="s">
        <v>94</v>
      </c>
      <c r="D20" s="282"/>
      <c r="E20" s="282"/>
      <c r="F20" s="282"/>
      <c r="G20" s="282"/>
      <c r="H20" s="282"/>
      <c r="I20" s="282"/>
      <c r="J20" s="283"/>
      <c r="K20" s="62"/>
    </row>
    <row r="21" spans="1:11" ht="59.25" customHeight="1" x14ac:dyDescent="0.25">
      <c r="A21" s="63"/>
      <c r="B21" s="294"/>
      <c r="C21" s="284"/>
      <c r="D21" s="285"/>
      <c r="E21" s="285"/>
      <c r="F21" s="285"/>
      <c r="G21" s="285"/>
      <c r="H21" s="285"/>
      <c r="I21" s="285"/>
      <c r="J21" s="286"/>
      <c r="K21" s="62"/>
    </row>
    <row r="22" spans="1:11" ht="75" customHeight="1" x14ac:dyDescent="0.25">
      <c r="A22" s="63"/>
      <c r="B22" s="104" t="s">
        <v>95</v>
      </c>
      <c r="C22" s="278" t="s">
        <v>96</v>
      </c>
      <c r="D22" s="279"/>
      <c r="E22" s="279"/>
      <c r="F22" s="279"/>
      <c r="G22" s="279"/>
      <c r="H22" s="279"/>
      <c r="I22" s="279"/>
      <c r="J22" s="280"/>
      <c r="K22" s="62"/>
    </row>
    <row r="23" spans="1:11" ht="78" customHeight="1" x14ac:dyDescent="0.25">
      <c r="A23" s="63"/>
      <c r="B23" s="71" t="s">
        <v>97</v>
      </c>
      <c r="C23" s="281" t="s">
        <v>98</v>
      </c>
      <c r="D23" s="282"/>
      <c r="E23" s="282"/>
      <c r="F23" s="282"/>
      <c r="G23" s="282"/>
      <c r="H23" s="282"/>
      <c r="I23" s="282"/>
      <c r="J23" s="283"/>
      <c r="K23" s="62"/>
    </row>
    <row r="24" spans="1:11" ht="9" customHeight="1" x14ac:dyDescent="0.25">
      <c r="A24" s="63"/>
      <c r="B24" s="72"/>
      <c r="C24" s="284"/>
      <c r="D24" s="285"/>
      <c r="E24" s="285"/>
      <c r="F24" s="285"/>
      <c r="G24" s="285"/>
      <c r="H24" s="285"/>
      <c r="I24" s="285"/>
      <c r="J24" s="286"/>
      <c r="K24" s="62"/>
    </row>
    <row r="25" spans="1:11" ht="65.25" customHeight="1" x14ac:dyDescent="0.25">
      <c r="A25" s="63"/>
      <c r="B25" s="71" t="s">
        <v>99</v>
      </c>
      <c r="C25" s="281" t="s">
        <v>100</v>
      </c>
      <c r="D25" s="282"/>
      <c r="E25" s="282"/>
      <c r="F25" s="282"/>
      <c r="G25" s="282"/>
      <c r="H25" s="282"/>
      <c r="I25" s="282"/>
      <c r="J25" s="283"/>
      <c r="K25" s="62"/>
    </row>
    <row r="26" spans="1:11" ht="21.95" customHeight="1" thickBot="1" x14ac:dyDescent="0.3">
      <c r="A26" s="63"/>
      <c r="B26" s="73"/>
      <c r="C26" s="287"/>
      <c r="D26" s="288"/>
      <c r="E26" s="288"/>
      <c r="F26" s="288"/>
      <c r="G26" s="288"/>
      <c r="H26" s="288"/>
      <c r="I26" s="288"/>
      <c r="J26" s="289"/>
      <c r="K26" s="62"/>
    </row>
    <row r="27" spans="1:11" ht="57" customHeight="1" x14ac:dyDescent="0.25">
      <c r="A27" s="63"/>
      <c r="B27" s="74"/>
      <c r="C27" s="74"/>
      <c r="D27" s="74"/>
      <c r="E27" s="74"/>
      <c r="F27" s="74"/>
      <c r="G27" s="74"/>
      <c r="H27" s="74"/>
      <c r="I27" s="74"/>
      <c r="J27" s="74"/>
      <c r="K27" s="62"/>
    </row>
    <row r="28" spans="1:11" ht="24.75" customHeight="1" x14ac:dyDescent="0.25">
      <c r="A28" s="63"/>
      <c r="B28" s="74"/>
      <c r="C28" s="74"/>
      <c r="D28" s="74"/>
      <c r="E28" s="74"/>
      <c r="F28" s="74"/>
      <c r="G28" s="74"/>
      <c r="H28" s="74"/>
      <c r="I28" s="74"/>
      <c r="J28" s="74"/>
      <c r="K28" s="62"/>
    </row>
    <row r="29" spans="1:11" ht="102" customHeight="1" x14ac:dyDescent="0.25">
      <c r="A29" s="63"/>
      <c r="B29" s="74"/>
      <c r="C29" s="74"/>
      <c r="D29" s="74"/>
      <c r="E29" s="74"/>
      <c r="F29" s="74"/>
      <c r="G29" s="74"/>
      <c r="H29" s="74"/>
      <c r="I29" s="74"/>
      <c r="J29" s="74"/>
      <c r="K29" s="62"/>
    </row>
    <row r="30" spans="1:11" ht="63" customHeight="1" x14ac:dyDescent="0.25">
      <c r="A30" s="74"/>
      <c r="B30" s="74"/>
      <c r="C30" s="74"/>
      <c r="D30" s="74"/>
      <c r="E30" s="74"/>
      <c r="F30" s="74"/>
      <c r="G30" s="74"/>
      <c r="H30" s="74"/>
      <c r="I30" s="74"/>
      <c r="J30" s="74"/>
      <c r="K30" s="62"/>
    </row>
    <row r="31" spans="1:11" ht="15.75" customHeight="1" x14ac:dyDescent="0.25">
      <c r="A31" s="74"/>
      <c r="B31" s="74"/>
      <c r="C31" s="74"/>
      <c r="D31" s="74"/>
      <c r="E31" s="74"/>
      <c r="F31" s="74"/>
      <c r="G31" s="74"/>
      <c r="H31" s="74"/>
      <c r="I31" s="74"/>
      <c r="J31" s="74"/>
      <c r="K31" s="62"/>
    </row>
    <row r="32" spans="1:11" ht="30" customHeight="1" x14ac:dyDescent="0.25">
      <c r="A32" s="74"/>
      <c r="B32" s="74"/>
      <c r="C32" s="74"/>
      <c r="D32" s="74"/>
      <c r="E32" s="74"/>
      <c r="F32" s="74"/>
      <c r="G32" s="74"/>
      <c r="H32" s="74"/>
      <c r="I32" s="74"/>
      <c r="J32" s="74"/>
      <c r="K32" s="62"/>
    </row>
    <row r="33" spans="1:11" ht="42.75" customHeight="1" x14ac:dyDescent="0.25">
      <c r="A33" s="74"/>
      <c r="B33" s="74"/>
      <c r="C33" s="74"/>
      <c r="D33" s="74"/>
      <c r="E33" s="74"/>
      <c r="F33" s="74"/>
      <c r="G33" s="74"/>
      <c r="H33" s="74"/>
      <c r="I33" s="74"/>
      <c r="J33" s="74"/>
      <c r="K33" s="62"/>
    </row>
    <row r="34" spans="1:11" ht="59.25" customHeight="1" x14ac:dyDescent="0.25">
      <c r="A34" s="74"/>
      <c r="B34" s="74"/>
      <c r="C34" s="74"/>
      <c r="D34" s="74"/>
      <c r="E34" s="74"/>
      <c r="F34" s="74"/>
      <c r="G34" s="74"/>
      <c r="H34" s="74"/>
      <c r="I34" s="74"/>
      <c r="J34" s="74"/>
      <c r="K34" s="62"/>
    </row>
    <row r="35" spans="1:11" ht="15" customHeight="1" x14ac:dyDescent="0.25">
      <c r="A35" s="74"/>
      <c r="B35" s="74"/>
      <c r="C35" s="74"/>
      <c r="D35" s="74"/>
      <c r="E35" s="74"/>
      <c r="F35" s="74"/>
      <c r="G35" s="74"/>
      <c r="H35" s="74"/>
      <c r="I35" s="74"/>
      <c r="J35" s="74"/>
      <c r="K35" s="62"/>
    </row>
    <row r="36" spans="1:11" ht="15" customHeight="1" x14ac:dyDescent="0.25">
      <c r="A36" s="74"/>
      <c r="B36" s="74"/>
      <c r="C36" s="74"/>
      <c r="D36" s="74"/>
      <c r="E36" s="74"/>
      <c r="F36" s="74"/>
      <c r="G36" s="74"/>
      <c r="H36" s="74"/>
      <c r="I36" s="74"/>
      <c r="J36" s="74"/>
      <c r="K36" s="62"/>
    </row>
    <row r="37" spans="1:11" ht="15" customHeight="1" x14ac:dyDescent="0.25">
      <c r="A37" s="74"/>
      <c r="B37" s="74"/>
      <c r="C37" s="74"/>
      <c r="D37" s="74"/>
      <c r="E37" s="74"/>
      <c r="F37" s="74"/>
      <c r="G37" s="74"/>
      <c r="H37" s="74"/>
      <c r="I37" s="74"/>
      <c r="J37" s="74"/>
      <c r="K37" s="62"/>
    </row>
    <row r="38" spans="1:11" ht="50.25" customHeight="1" x14ac:dyDescent="0.25">
      <c r="A38" s="74"/>
      <c r="B38" s="74"/>
      <c r="C38" s="74"/>
      <c r="D38" s="74"/>
      <c r="E38" s="74"/>
      <c r="F38" s="74"/>
      <c r="G38" s="74"/>
      <c r="H38" s="74"/>
      <c r="I38" s="74"/>
      <c r="J38" s="74"/>
      <c r="K38" s="62"/>
    </row>
    <row r="39" spans="1:11" ht="41.25" customHeight="1" x14ac:dyDescent="0.25">
      <c r="A39" s="74"/>
      <c r="B39" s="62"/>
      <c r="C39" s="62"/>
      <c r="D39" s="62"/>
      <c r="E39" s="62"/>
      <c r="F39" s="62"/>
      <c r="G39" s="62"/>
      <c r="H39" s="62"/>
      <c r="I39" s="62"/>
      <c r="K39" s="62"/>
    </row>
    <row r="40" spans="1:11" ht="51.75" customHeight="1" x14ac:dyDescent="0.25">
      <c r="A40" s="74"/>
      <c r="B40" s="62"/>
      <c r="C40" s="62"/>
      <c r="D40" s="62"/>
      <c r="E40" s="62"/>
      <c r="F40" s="62"/>
      <c r="G40" s="62"/>
      <c r="H40" s="62"/>
      <c r="I40" s="62"/>
      <c r="J40" s="62"/>
      <c r="K40" s="62"/>
    </row>
    <row r="41" spans="1:11" ht="15" customHeight="1" x14ac:dyDescent="0.25">
      <c r="A41" s="74"/>
      <c r="B41" s="62"/>
      <c r="C41" s="62"/>
      <c r="D41" s="62"/>
      <c r="E41" s="62"/>
      <c r="F41" s="62"/>
      <c r="G41" s="62"/>
      <c r="H41" s="62"/>
      <c r="I41" s="62"/>
      <c r="J41" s="62"/>
      <c r="K41" s="62"/>
    </row>
    <row r="42" spans="1:11" ht="39" customHeight="1" x14ac:dyDescent="0.25">
      <c r="A42" s="62"/>
      <c r="B42" s="62"/>
      <c r="C42" s="62"/>
      <c r="D42" s="62"/>
      <c r="E42" s="62"/>
      <c r="F42" s="62"/>
      <c r="G42" s="62"/>
      <c r="H42" s="62"/>
      <c r="I42" s="62"/>
      <c r="J42" s="62"/>
      <c r="K42" s="62"/>
    </row>
    <row r="43" spans="1:11" ht="27" customHeight="1" x14ac:dyDescent="0.25">
      <c r="A43" s="62"/>
      <c r="B43" s="62"/>
      <c r="C43" s="62"/>
      <c r="D43" s="62"/>
      <c r="E43" s="62"/>
      <c r="F43" s="62"/>
      <c r="G43" s="62"/>
      <c r="H43" s="62"/>
      <c r="I43" s="62"/>
      <c r="J43" s="62"/>
      <c r="K43" s="62"/>
    </row>
    <row r="44" spans="1:11" ht="24.75" customHeight="1" x14ac:dyDescent="0.25">
      <c r="A44" s="62"/>
      <c r="B44" s="62"/>
      <c r="C44" s="62"/>
      <c r="D44" s="62"/>
      <c r="E44" s="62"/>
      <c r="F44" s="62"/>
      <c r="G44" s="62"/>
      <c r="H44" s="62"/>
      <c r="I44" s="62"/>
      <c r="J44" s="62"/>
      <c r="K44" s="62"/>
    </row>
    <row r="45" spans="1:11" ht="36.75" customHeight="1" x14ac:dyDescent="0.25">
      <c r="A45" s="62"/>
      <c r="B45" s="62"/>
      <c r="C45" s="62"/>
      <c r="D45" s="62"/>
      <c r="E45" s="62"/>
      <c r="F45" s="62"/>
      <c r="G45" s="62"/>
      <c r="H45" s="62"/>
      <c r="I45" s="62"/>
      <c r="J45" s="62"/>
      <c r="K45" s="62"/>
    </row>
    <row r="46" spans="1:11" ht="15" customHeight="1" x14ac:dyDescent="0.25">
      <c r="A46" s="62"/>
      <c r="K46" s="62"/>
    </row>
    <row r="47" spans="1:11" ht="15" customHeight="1" x14ac:dyDescent="0.25">
      <c r="A47" s="62"/>
      <c r="K47" s="62"/>
    </row>
    <row r="48" spans="1:11" ht="15" customHeight="1" x14ac:dyDescent="0.25">
      <c r="A48" s="62"/>
      <c r="K48" s="62"/>
    </row>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sheetData>
  <mergeCells count="18">
    <mergeCell ref="G13:G14"/>
    <mergeCell ref="G11:G12"/>
    <mergeCell ref="C22:J22"/>
    <mergeCell ref="C23:J24"/>
    <mergeCell ref="C25:J26"/>
    <mergeCell ref="C18:J19"/>
    <mergeCell ref="C20:J21"/>
    <mergeCell ref="C11:F12"/>
    <mergeCell ref="C13:F14"/>
    <mergeCell ref="C15:F15"/>
    <mergeCell ref="C16:F16"/>
    <mergeCell ref="B17:J17"/>
    <mergeCell ref="B20:B21"/>
    <mergeCell ref="B3:J3"/>
    <mergeCell ref="B4:J4"/>
    <mergeCell ref="B6:J8"/>
    <mergeCell ref="C10:F10"/>
    <mergeCell ref="C9:F9"/>
  </mergeCells>
  <pageMargins left="0.7" right="0.7" top="0.75" bottom="0.75" header="0.3" footer="0.3"/>
  <pageSetup scale="59" orientation="portrait" r:id="rId1"/>
  <colBreaks count="1" manualBreakCount="1">
    <brk id="10" max="44"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38"/>
  <sheetViews>
    <sheetView zoomScale="80" zoomScaleNormal="80" zoomScalePageLayoutView="80" workbookViewId="0">
      <selection activeCell="D11" sqref="D11"/>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2.7109375" style="1" customWidth="1"/>
    <col min="10" max="10" width="13" style="1" customWidth="1"/>
    <col min="11" max="11" width="11.28515625" style="1" customWidth="1"/>
    <col min="12" max="13" width="15.42578125" style="1" customWidth="1"/>
    <col min="14" max="14" width="45.7109375" style="1" customWidth="1"/>
    <col min="15" max="18" width="35.7109375" style="1" customWidth="1"/>
    <col min="19" max="16384" width="10.85546875" style="1"/>
  </cols>
  <sheetData>
    <row r="2" spans="1:18" x14ac:dyDescent="0.25">
      <c r="B2" s="215" t="s">
        <v>101</v>
      </c>
      <c r="C2" s="215"/>
      <c r="D2" s="215"/>
      <c r="E2" s="215"/>
      <c r="F2" s="300"/>
      <c r="G2" s="300"/>
      <c r="H2" s="300"/>
      <c r="I2" s="300"/>
      <c r="J2" s="300"/>
      <c r="K2" s="300"/>
      <c r="L2" s="300"/>
      <c r="M2" s="300"/>
      <c r="N2" s="300"/>
      <c r="O2" s="300"/>
      <c r="P2" s="300"/>
      <c r="Q2" s="300"/>
      <c r="R2" s="300"/>
    </row>
    <row r="3" spans="1:18" x14ac:dyDescent="0.25">
      <c r="B3" s="231" t="s">
        <v>1</v>
      </c>
      <c r="C3" s="231"/>
      <c r="D3" s="231"/>
      <c r="E3" s="231"/>
      <c r="F3" s="31"/>
      <c r="G3" s="31"/>
      <c r="H3" s="31"/>
      <c r="I3" s="31"/>
      <c r="J3" s="31"/>
      <c r="K3" s="31"/>
      <c r="L3" s="31"/>
      <c r="M3" s="31"/>
      <c r="N3" s="31"/>
      <c r="O3" s="31"/>
      <c r="P3" s="31"/>
      <c r="Q3" s="31"/>
      <c r="R3" s="31"/>
    </row>
    <row r="4" spans="1:18" ht="27" customHeight="1" x14ac:dyDescent="0.25">
      <c r="C4" s="2" t="s">
        <v>2</v>
      </c>
      <c r="D4" s="5" t="str">
        <f>'Concertacion '!D4</f>
        <v xml:space="preserve">Departamento Administrativo de la Funcion Publica </v>
      </c>
    </row>
    <row r="5" spans="1:18" x14ac:dyDescent="0.25">
      <c r="C5" s="2" t="s">
        <v>4</v>
      </c>
      <c r="D5" s="5" t="str">
        <f>'Concertacion '!D5</f>
        <v xml:space="preserve">Direccion de Empleo Publico </v>
      </c>
    </row>
    <row r="6" spans="1:18" x14ac:dyDescent="0.25">
      <c r="C6" s="4" t="s">
        <v>6</v>
      </c>
      <c r="D6" s="5" t="str">
        <f>'Concertacion '!D6</f>
        <v>Alex Rios</v>
      </c>
    </row>
    <row r="7" spans="1:18" x14ac:dyDescent="0.25">
      <c r="C7" s="4" t="s">
        <v>8</v>
      </c>
      <c r="D7" s="5" t="str">
        <f>'Concertacion '!D7</f>
        <v>Daniel Gomez</v>
      </c>
    </row>
    <row r="8" spans="1:18" x14ac:dyDescent="0.25">
      <c r="C8" s="4" t="s">
        <v>102</v>
      </c>
      <c r="D8" s="6">
        <v>41715</v>
      </c>
      <c r="F8" s="7"/>
    </row>
    <row r="9" spans="1:18" x14ac:dyDescent="0.25">
      <c r="C9" s="225" t="s">
        <v>103</v>
      </c>
      <c r="D9" s="5" t="s">
        <v>104</v>
      </c>
      <c r="G9" s="7"/>
    </row>
    <row r="10" spans="1:18" x14ac:dyDescent="0.25">
      <c r="C10" s="225"/>
      <c r="D10" s="5" t="s">
        <v>13</v>
      </c>
    </row>
    <row r="11" spans="1:18" x14ac:dyDescent="0.25">
      <c r="C11" s="2" t="s">
        <v>105</v>
      </c>
      <c r="D11" s="5" t="s">
        <v>104</v>
      </c>
    </row>
    <row r="12" spans="1:18" x14ac:dyDescent="0.25">
      <c r="C12" s="2"/>
      <c r="D12" s="5" t="s">
        <v>106</v>
      </c>
    </row>
    <row r="13" spans="1:18" x14ac:dyDescent="0.25">
      <c r="D13" s="26"/>
    </row>
    <row r="14" spans="1:18" ht="15.75" thickBot="1" x14ac:dyDescent="0.3"/>
    <row r="15" spans="1:18" ht="15.75" thickBot="1" x14ac:dyDescent="0.3">
      <c r="A15" s="301" t="s">
        <v>14</v>
      </c>
      <c r="B15" s="302"/>
      <c r="C15" s="302"/>
      <c r="D15" s="302"/>
      <c r="E15" s="302"/>
      <c r="F15" s="302"/>
      <c r="G15" s="302"/>
      <c r="H15" s="303" t="s">
        <v>107</v>
      </c>
      <c r="I15" s="304"/>
      <c r="J15" s="304"/>
      <c r="K15" s="304"/>
      <c r="L15" s="304"/>
      <c r="M15" s="304"/>
      <c r="N15" s="304"/>
      <c r="O15" s="304"/>
      <c r="P15" s="304"/>
      <c r="Q15" s="304"/>
      <c r="R15" s="305"/>
    </row>
    <row r="16" spans="1:18" ht="28.5" customHeight="1" x14ac:dyDescent="0.25">
      <c r="A16" s="90" t="s">
        <v>17</v>
      </c>
      <c r="B16" s="90" t="s">
        <v>18</v>
      </c>
      <c r="C16" s="94" t="s">
        <v>19</v>
      </c>
      <c r="D16" s="90" t="s">
        <v>20</v>
      </c>
      <c r="E16" s="90" t="s">
        <v>108</v>
      </c>
      <c r="F16" s="90" t="s">
        <v>22</v>
      </c>
      <c r="G16" s="32" t="s">
        <v>23</v>
      </c>
      <c r="H16" s="295" t="s">
        <v>109</v>
      </c>
      <c r="I16" s="296"/>
      <c r="J16" s="296"/>
      <c r="K16" s="297"/>
      <c r="L16" s="90" t="s">
        <v>110</v>
      </c>
      <c r="M16" s="298" t="s">
        <v>111</v>
      </c>
      <c r="N16" s="236" t="s">
        <v>112</v>
      </c>
      <c r="O16" s="295" t="s">
        <v>113</v>
      </c>
      <c r="P16" s="297"/>
      <c r="Q16" s="295" t="s">
        <v>16</v>
      </c>
      <c r="R16" s="297"/>
    </row>
    <row r="17" spans="1:18" ht="30" customHeight="1" x14ac:dyDescent="0.25">
      <c r="A17" s="229" t="s">
        <v>26</v>
      </c>
      <c r="B17" s="230">
        <v>0.3</v>
      </c>
      <c r="C17" s="216" t="s">
        <v>27</v>
      </c>
      <c r="D17" s="9" t="s">
        <v>28</v>
      </c>
      <c r="E17" s="216">
        <v>4</v>
      </c>
      <c r="F17" s="216" t="s">
        <v>29</v>
      </c>
      <c r="G17" s="222" t="s">
        <v>30</v>
      </c>
      <c r="H17" s="88" t="s">
        <v>114</v>
      </c>
      <c r="I17" s="88" t="s">
        <v>115</v>
      </c>
      <c r="J17" s="88" t="s">
        <v>116</v>
      </c>
      <c r="K17" s="88" t="s">
        <v>117</v>
      </c>
      <c r="L17" s="8" t="s">
        <v>118</v>
      </c>
      <c r="M17" s="299"/>
      <c r="N17" s="237"/>
      <c r="O17" s="19" t="s">
        <v>119</v>
      </c>
      <c r="P17" s="19" t="s">
        <v>120</v>
      </c>
      <c r="Q17" s="19" t="s">
        <v>24</v>
      </c>
      <c r="R17" s="19" t="s">
        <v>25</v>
      </c>
    </row>
    <row r="18" spans="1:18" ht="45" customHeight="1" x14ac:dyDescent="0.25">
      <c r="A18" s="229"/>
      <c r="B18" s="229"/>
      <c r="C18" s="217"/>
      <c r="D18" s="10" t="s">
        <v>31</v>
      </c>
      <c r="E18" s="217"/>
      <c r="F18" s="217"/>
      <c r="G18" s="222"/>
      <c r="H18" s="309">
        <v>0.25</v>
      </c>
      <c r="I18" s="309">
        <f>1/E17</f>
        <v>0.25</v>
      </c>
      <c r="J18" s="309"/>
      <c r="K18" s="309"/>
      <c r="L18" s="306">
        <f>SUM(H18:K18)</f>
        <v>0.5</v>
      </c>
      <c r="M18" s="306">
        <f>2*B17/E17</f>
        <v>0.15</v>
      </c>
      <c r="N18" s="314" t="s">
        <v>121</v>
      </c>
      <c r="O18" s="314" t="s">
        <v>122</v>
      </c>
      <c r="P18" s="216" t="s">
        <v>123</v>
      </c>
      <c r="Q18" s="314" t="s">
        <v>124</v>
      </c>
      <c r="R18" s="216"/>
    </row>
    <row r="19" spans="1:18" ht="35.25" customHeight="1" x14ac:dyDescent="0.25">
      <c r="A19" s="229"/>
      <c r="B19" s="229"/>
      <c r="C19" s="217"/>
      <c r="D19" s="10" t="s">
        <v>32</v>
      </c>
      <c r="E19" s="217"/>
      <c r="F19" s="217"/>
      <c r="G19" s="222"/>
      <c r="H19" s="310"/>
      <c r="I19" s="312"/>
      <c r="J19" s="312"/>
      <c r="K19" s="312"/>
      <c r="L19" s="307"/>
      <c r="M19" s="307"/>
      <c r="N19" s="315"/>
      <c r="O19" s="315"/>
      <c r="P19" s="217"/>
      <c r="Q19" s="315"/>
      <c r="R19" s="217"/>
    </row>
    <row r="20" spans="1:18" ht="39.75" customHeight="1" x14ac:dyDescent="0.25">
      <c r="A20" s="229"/>
      <c r="B20" s="229"/>
      <c r="C20" s="218"/>
      <c r="D20" s="10" t="s">
        <v>33</v>
      </c>
      <c r="E20" s="218"/>
      <c r="F20" s="218"/>
      <c r="G20" s="222"/>
      <c r="H20" s="311"/>
      <c r="I20" s="313"/>
      <c r="J20" s="313"/>
      <c r="K20" s="313"/>
      <c r="L20" s="308"/>
      <c r="M20" s="308"/>
      <c r="N20" s="316"/>
      <c r="O20" s="316"/>
      <c r="P20" s="218"/>
      <c r="Q20" s="316"/>
      <c r="R20" s="218"/>
    </row>
    <row r="21" spans="1:18" ht="56.25" customHeight="1" x14ac:dyDescent="0.25">
      <c r="A21" s="235" t="s">
        <v>34</v>
      </c>
      <c r="B21" s="219">
        <v>0.4</v>
      </c>
      <c r="C21" s="216" t="s">
        <v>35</v>
      </c>
      <c r="D21" s="10" t="s">
        <v>125</v>
      </c>
      <c r="E21" s="216">
        <v>20</v>
      </c>
      <c r="F21" s="216" t="s">
        <v>37</v>
      </c>
      <c r="G21" s="216" t="s">
        <v>126</v>
      </c>
      <c r="H21" s="309">
        <v>0.08</v>
      </c>
      <c r="I21" s="309">
        <f>7/E21</f>
        <v>0.35</v>
      </c>
      <c r="J21" s="317"/>
      <c r="K21" s="216"/>
      <c r="L21" s="317">
        <f>+H21+I21+J21+K21</f>
        <v>0.43</v>
      </c>
      <c r="M21" s="317">
        <f>9*B21/E21</f>
        <v>0.18</v>
      </c>
      <c r="N21" s="216"/>
      <c r="O21" s="216"/>
      <c r="P21" s="216"/>
      <c r="Q21" s="216"/>
      <c r="R21" s="239"/>
    </row>
    <row r="22" spans="1:18" ht="47.25" customHeight="1" x14ac:dyDescent="0.25">
      <c r="A22" s="236"/>
      <c r="B22" s="220"/>
      <c r="C22" s="217"/>
      <c r="D22" s="10" t="s">
        <v>39</v>
      </c>
      <c r="E22" s="217"/>
      <c r="F22" s="217"/>
      <c r="G22" s="217"/>
      <c r="H22" s="312"/>
      <c r="I22" s="312"/>
      <c r="J22" s="217"/>
      <c r="K22" s="217"/>
      <c r="L22" s="318"/>
      <c r="M22" s="318"/>
      <c r="N22" s="217"/>
      <c r="O22" s="217"/>
      <c r="P22" s="217"/>
      <c r="Q22" s="217"/>
      <c r="R22" s="240"/>
    </row>
    <row r="23" spans="1:18" ht="57" customHeight="1" x14ac:dyDescent="0.25">
      <c r="A23" s="237"/>
      <c r="B23" s="221"/>
      <c r="C23" s="218"/>
      <c r="D23" s="10" t="s">
        <v>41</v>
      </c>
      <c r="E23" s="217"/>
      <c r="F23" s="218"/>
      <c r="G23" s="218"/>
      <c r="H23" s="313"/>
      <c r="I23" s="313"/>
      <c r="J23" s="218"/>
      <c r="K23" s="218"/>
      <c r="L23" s="319"/>
      <c r="M23" s="319"/>
      <c r="N23" s="218"/>
      <c r="O23" s="218"/>
      <c r="P23" s="218"/>
      <c r="Q23" s="218"/>
      <c r="R23" s="241"/>
    </row>
    <row r="24" spans="1:18" ht="55.5" customHeight="1" x14ac:dyDescent="0.25">
      <c r="A24" s="235" t="s">
        <v>43</v>
      </c>
      <c r="B24" s="219">
        <v>0.3</v>
      </c>
      <c r="C24" s="216" t="s">
        <v>44</v>
      </c>
      <c r="D24" s="10" t="s">
        <v>45</v>
      </c>
      <c r="E24" s="216">
        <v>15</v>
      </c>
      <c r="F24" s="216" t="s">
        <v>29</v>
      </c>
      <c r="G24" s="216" t="s">
        <v>42</v>
      </c>
      <c r="H24" s="309">
        <v>0.1</v>
      </c>
      <c r="I24" s="309">
        <f>5/E24</f>
        <v>0.33333333333333331</v>
      </c>
      <c r="J24" s="216"/>
      <c r="K24" s="216"/>
      <c r="L24" s="317">
        <f>+H24+I24+J24+K24</f>
        <v>0.43333333333333335</v>
      </c>
      <c r="M24" s="317">
        <f>8*B24/E24</f>
        <v>0.16</v>
      </c>
      <c r="N24" s="216"/>
      <c r="O24" s="216"/>
      <c r="P24" s="216"/>
      <c r="Q24" s="216"/>
      <c r="R24" s="216"/>
    </row>
    <row r="25" spans="1:18" ht="39.75" customHeight="1" x14ac:dyDescent="0.25">
      <c r="A25" s="236"/>
      <c r="B25" s="220"/>
      <c r="C25" s="217"/>
      <c r="D25" s="10" t="s">
        <v>46</v>
      </c>
      <c r="E25" s="217"/>
      <c r="F25" s="217"/>
      <c r="G25" s="217"/>
      <c r="H25" s="312"/>
      <c r="I25" s="312"/>
      <c r="J25" s="217"/>
      <c r="K25" s="217"/>
      <c r="L25" s="318"/>
      <c r="M25" s="318"/>
      <c r="N25" s="217"/>
      <c r="O25" s="217"/>
      <c r="P25" s="217"/>
      <c r="Q25" s="217"/>
      <c r="R25" s="217"/>
    </row>
    <row r="26" spans="1:18" ht="39" customHeight="1" x14ac:dyDescent="0.25">
      <c r="A26" s="237"/>
      <c r="B26" s="221"/>
      <c r="C26" s="218"/>
      <c r="D26" s="10" t="s">
        <v>47</v>
      </c>
      <c r="E26" s="218"/>
      <c r="F26" s="218"/>
      <c r="G26" s="218"/>
      <c r="H26" s="313"/>
      <c r="I26" s="313"/>
      <c r="J26" s="218"/>
      <c r="K26" s="218"/>
      <c r="L26" s="319"/>
      <c r="M26" s="319"/>
      <c r="N26" s="218"/>
      <c r="O26" s="218"/>
      <c r="P26" s="218"/>
      <c r="Q26" s="218"/>
      <c r="R26" s="218"/>
    </row>
    <row r="27" spans="1:18" ht="33.75" customHeight="1" x14ac:dyDescent="0.25">
      <c r="A27" s="19" t="s">
        <v>48</v>
      </c>
      <c r="B27" s="89">
        <f>SUM(B17:B26)</f>
        <v>1</v>
      </c>
      <c r="C27" s="89"/>
      <c r="D27" s="5"/>
      <c r="E27" s="5"/>
      <c r="F27" s="5"/>
      <c r="G27" s="10"/>
      <c r="H27" s="89">
        <f>SUM(H18:H26)</f>
        <v>0.43000000000000005</v>
      </c>
      <c r="I27" s="89">
        <f>SUM(I18:I26)</f>
        <v>0.93333333333333335</v>
      </c>
      <c r="J27" s="5"/>
      <c r="K27" s="5"/>
      <c r="L27" s="20">
        <f>SUM(L18:L26)/3</f>
        <v>0.45444444444444443</v>
      </c>
      <c r="M27" s="20">
        <f>SUM(M18:M26)</f>
        <v>0.49</v>
      </c>
      <c r="N27" s="5"/>
      <c r="O27" s="5"/>
      <c r="P27" s="5"/>
      <c r="Q27" s="5"/>
      <c r="R27" s="5"/>
    </row>
    <row r="28" spans="1:18" ht="29.25" customHeight="1" thickBot="1" x14ac:dyDescent="0.3">
      <c r="A28" s="12"/>
    </row>
    <row r="29" spans="1:18" ht="20.25" customHeight="1" x14ac:dyDescent="0.25">
      <c r="A29" s="12"/>
      <c r="D29" s="244"/>
      <c r="E29" s="245"/>
      <c r="F29" s="320"/>
      <c r="G29" s="321"/>
      <c r="H29" s="322"/>
      <c r="I29" s="21"/>
      <c r="J29" s="21"/>
      <c r="K29" s="21"/>
      <c r="L29" s="21"/>
      <c r="M29" s="21"/>
      <c r="N29" s="21"/>
      <c r="O29" s="21"/>
      <c r="P29" s="21"/>
      <c r="Q29" s="21"/>
      <c r="R29" s="21"/>
    </row>
    <row r="30" spans="1:18" ht="15.75" thickBot="1" x14ac:dyDescent="0.3">
      <c r="A30" s="12"/>
      <c r="D30" s="242" t="s">
        <v>49</v>
      </c>
      <c r="E30" s="243"/>
      <c r="F30" s="92"/>
      <c r="G30" s="243" t="s">
        <v>50</v>
      </c>
      <c r="H30" s="246"/>
      <c r="I30" s="22"/>
      <c r="J30" s="22"/>
      <c r="K30" s="22"/>
      <c r="L30" s="22"/>
      <c r="M30" s="22"/>
      <c r="N30" s="22"/>
      <c r="O30" s="22"/>
      <c r="P30" s="22"/>
      <c r="Q30" s="22"/>
      <c r="R30" s="22"/>
    </row>
    <row r="31" spans="1:18" ht="15.75" thickBot="1" x14ac:dyDescent="0.3">
      <c r="A31" s="12"/>
    </row>
    <row r="32" spans="1:18" ht="15.75" thickBot="1" x14ac:dyDescent="0.3">
      <c r="A32" s="12"/>
      <c r="B32" s="323" t="s">
        <v>127</v>
      </c>
      <c r="C32" s="304"/>
      <c r="D32" s="304"/>
      <c r="E32" s="304"/>
      <c r="F32" s="304"/>
      <c r="G32" s="304"/>
      <c r="H32" s="305"/>
      <c r="I32" s="31"/>
      <c r="J32" s="31"/>
      <c r="K32" s="31"/>
      <c r="L32" s="31"/>
      <c r="M32" s="31"/>
      <c r="N32" s="31"/>
      <c r="O32" s="31"/>
      <c r="P32" s="31"/>
      <c r="Q32" s="31"/>
      <c r="R32" s="31"/>
    </row>
    <row r="33" spans="1:18" ht="42.75" x14ac:dyDescent="0.25">
      <c r="A33" s="12"/>
      <c r="B33" s="13" t="s">
        <v>128</v>
      </c>
      <c r="C33" s="27" t="s">
        <v>129</v>
      </c>
      <c r="D33" s="14" t="s">
        <v>130</v>
      </c>
      <c r="E33" s="14" t="s">
        <v>131</v>
      </c>
      <c r="F33" s="14" t="s">
        <v>132</v>
      </c>
      <c r="G33" s="94" t="s">
        <v>133</v>
      </c>
      <c r="H33" s="94" t="s">
        <v>134</v>
      </c>
      <c r="I33" s="22"/>
      <c r="J33" s="22"/>
      <c r="K33" s="22"/>
      <c r="L33" s="22"/>
      <c r="M33" s="22"/>
      <c r="N33" s="22"/>
      <c r="O33" s="22"/>
      <c r="P33" s="22"/>
      <c r="Q33" s="22"/>
      <c r="R33" s="22"/>
    </row>
    <row r="34" spans="1:18" ht="105" x14ac:dyDescent="0.25">
      <c r="B34" s="23" t="s">
        <v>135</v>
      </c>
      <c r="C34" s="10" t="s">
        <v>136</v>
      </c>
      <c r="D34" s="10" t="s">
        <v>137</v>
      </c>
      <c r="E34" s="15">
        <v>41807</v>
      </c>
      <c r="F34" s="10" t="s">
        <v>138</v>
      </c>
      <c r="H34" s="16"/>
    </row>
    <row r="35" spans="1:18" ht="42.75" x14ac:dyDescent="0.25">
      <c r="B35" s="24" t="s">
        <v>139</v>
      </c>
      <c r="C35" s="28"/>
      <c r="D35" s="5"/>
      <c r="E35" s="5"/>
      <c r="F35" s="5"/>
      <c r="G35" s="5"/>
      <c r="H35" s="16"/>
    </row>
    <row r="36" spans="1:18" x14ac:dyDescent="0.25">
      <c r="B36" s="25" t="s">
        <v>61</v>
      </c>
      <c r="C36" s="29"/>
      <c r="D36" s="5"/>
      <c r="E36" s="5"/>
      <c r="F36" s="5"/>
      <c r="G36" s="5"/>
      <c r="H36" s="16"/>
    </row>
    <row r="37" spans="1:18" x14ac:dyDescent="0.25">
      <c r="B37" s="25" t="s">
        <v>140</v>
      </c>
      <c r="C37" s="29"/>
      <c r="D37" s="5"/>
      <c r="E37" s="5"/>
      <c r="F37" s="5"/>
      <c r="G37" s="5"/>
      <c r="H37" s="16"/>
    </row>
    <row r="38" spans="1:18" ht="15.75" thickBot="1" x14ac:dyDescent="0.3">
      <c r="B38" s="91" t="s">
        <v>141</v>
      </c>
      <c r="C38" s="30"/>
      <c r="D38" s="17"/>
      <c r="E38" s="17"/>
      <c r="F38" s="17"/>
      <c r="G38" s="17"/>
      <c r="H38" s="18"/>
    </row>
  </sheetData>
  <mergeCells count="66">
    <mergeCell ref="P21:P23"/>
    <mergeCell ref="P24:P26"/>
    <mergeCell ref="Q21:Q23"/>
    <mergeCell ref="Q24:Q26"/>
    <mergeCell ref="R21:R23"/>
    <mergeCell ref="R24:R26"/>
    <mergeCell ref="K24:K26"/>
    <mergeCell ref="M24:M26"/>
    <mergeCell ref="N21:N23"/>
    <mergeCell ref="N24:N26"/>
    <mergeCell ref="O21:O23"/>
    <mergeCell ref="O24:O26"/>
    <mergeCell ref="L21:L23"/>
    <mergeCell ref="D29:E29"/>
    <mergeCell ref="F29:H29"/>
    <mergeCell ref="D30:E30"/>
    <mergeCell ref="G30:H30"/>
    <mergeCell ref="B32:H32"/>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N18:N20"/>
    <mergeCell ref="O18:O20"/>
    <mergeCell ref="P18:P20"/>
    <mergeCell ref="Q18:Q20"/>
    <mergeCell ref="R18:R20"/>
    <mergeCell ref="A21:A23"/>
    <mergeCell ref="B21:B23"/>
    <mergeCell ref="C21:C23"/>
    <mergeCell ref="E21:E23"/>
    <mergeCell ref="F21:F23"/>
    <mergeCell ref="M18:M20"/>
    <mergeCell ref="A17:A20"/>
    <mergeCell ref="B17:B20"/>
    <mergeCell ref="C17:C20"/>
    <mergeCell ref="E17:E20"/>
    <mergeCell ref="F17:F20"/>
    <mergeCell ref="G17:G20"/>
    <mergeCell ref="H18:H20"/>
    <mergeCell ref="I18:I20"/>
    <mergeCell ref="J18:J20"/>
    <mergeCell ref="K18:K20"/>
    <mergeCell ref="L18:L20"/>
    <mergeCell ref="B2:R2"/>
    <mergeCell ref="B3:E3"/>
    <mergeCell ref="C9:C10"/>
    <mergeCell ref="A15:G15"/>
    <mergeCell ref="H15:R15"/>
    <mergeCell ref="H16:K16"/>
    <mergeCell ref="M16:M17"/>
    <mergeCell ref="N16:N17"/>
    <mergeCell ref="O16:P16"/>
    <mergeCell ref="Q16:R16"/>
  </mergeCells>
  <conditionalFormatting sqref="L18">
    <cfRule type="cellIs" dxfId="6" priority="1" operator="greaterThan">
      <formula>100</formula>
    </cfRule>
  </conditionalFormatting>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R38"/>
  <sheetViews>
    <sheetView zoomScale="80" zoomScaleNormal="80" zoomScalePageLayoutView="80" workbookViewId="0">
      <selection activeCell="D24" sqref="D24"/>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 style="1" customWidth="1"/>
    <col min="10" max="10" width="13" style="1" customWidth="1"/>
    <col min="11" max="11" width="14.28515625" style="1" customWidth="1"/>
    <col min="12" max="13" width="15.42578125" style="1" customWidth="1"/>
    <col min="14" max="14" width="45.7109375" style="1" customWidth="1"/>
    <col min="15" max="18" width="35.7109375" style="1" customWidth="1"/>
    <col min="19" max="16384" width="10.85546875" style="1"/>
  </cols>
  <sheetData>
    <row r="2" spans="1:18" x14ac:dyDescent="0.25">
      <c r="B2" s="215" t="s">
        <v>101</v>
      </c>
      <c r="C2" s="215"/>
      <c r="D2" s="215"/>
      <c r="E2" s="215"/>
      <c r="F2" s="300"/>
      <c r="G2" s="300"/>
      <c r="H2" s="300"/>
      <c r="I2" s="300"/>
      <c r="J2" s="300"/>
      <c r="K2" s="300"/>
      <c r="L2" s="300"/>
      <c r="M2" s="300"/>
      <c r="N2" s="300"/>
      <c r="O2" s="300"/>
      <c r="P2" s="300"/>
      <c r="Q2" s="300"/>
      <c r="R2" s="300"/>
    </row>
    <row r="3" spans="1:18" x14ac:dyDescent="0.25">
      <c r="B3" s="231" t="s">
        <v>1</v>
      </c>
      <c r="C3" s="231"/>
      <c r="D3" s="231"/>
      <c r="E3" s="231"/>
      <c r="F3" s="31"/>
      <c r="G3" s="31"/>
      <c r="H3" s="31"/>
      <c r="I3" s="31"/>
      <c r="J3" s="31"/>
      <c r="K3" s="31"/>
      <c r="L3" s="31"/>
      <c r="M3" s="31"/>
      <c r="N3" s="31"/>
      <c r="O3" s="31"/>
      <c r="P3" s="31"/>
      <c r="Q3" s="31"/>
      <c r="R3" s="31"/>
    </row>
    <row r="4" spans="1:18" ht="27" customHeight="1" x14ac:dyDescent="0.25">
      <c r="C4" s="2" t="s">
        <v>2</v>
      </c>
      <c r="D4" s="5" t="str">
        <f>'Concertacion '!D4</f>
        <v xml:space="preserve">Departamento Administrativo de la Funcion Publica </v>
      </c>
    </row>
    <row r="5" spans="1:18" x14ac:dyDescent="0.25">
      <c r="C5" s="2" t="s">
        <v>4</v>
      </c>
      <c r="D5" s="5" t="str">
        <f>'Concertacion '!D5</f>
        <v xml:space="preserve">Direccion de Empleo Publico </v>
      </c>
    </row>
    <row r="6" spans="1:18" x14ac:dyDescent="0.25">
      <c r="C6" s="4" t="s">
        <v>6</v>
      </c>
      <c r="D6" s="5" t="str">
        <f>'Concertacion '!D6</f>
        <v>Alex Rios</v>
      </c>
    </row>
    <row r="7" spans="1:18" x14ac:dyDescent="0.25">
      <c r="C7" s="4" t="s">
        <v>8</v>
      </c>
      <c r="D7" s="5" t="str">
        <f>'Concertacion '!D7</f>
        <v>Daniel Gomez</v>
      </c>
    </row>
    <row r="8" spans="1:18" x14ac:dyDescent="0.25">
      <c r="C8" s="4" t="s">
        <v>102</v>
      </c>
      <c r="D8" s="6">
        <v>41715</v>
      </c>
      <c r="F8" s="7"/>
    </row>
    <row r="9" spans="1:18" x14ac:dyDescent="0.25">
      <c r="C9" s="225" t="s">
        <v>103</v>
      </c>
      <c r="D9" s="5" t="s">
        <v>104</v>
      </c>
      <c r="G9" s="7"/>
    </row>
    <row r="10" spans="1:18" x14ac:dyDescent="0.25">
      <c r="C10" s="225"/>
      <c r="D10" s="5" t="s">
        <v>13</v>
      </c>
    </row>
    <row r="11" spans="1:18" x14ac:dyDescent="0.25">
      <c r="C11" s="2" t="s">
        <v>105</v>
      </c>
      <c r="D11" s="5" t="s">
        <v>142</v>
      </c>
    </row>
    <row r="12" spans="1:18" x14ac:dyDescent="0.25">
      <c r="C12" s="2"/>
      <c r="D12" s="5" t="s">
        <v>143</v>
      </c>
    </row>
    <row r="13" spans="1:18" x14ac:dyDescent="0.25">
      <c r="D13" s="26"/>
    </row>
    <row r="14" spans="1:18" ht="15.75" thickBot="1" x14ac:dyDescent="0.3"/>
    <row r="15" spans="1:18" ht="15.75" thickBot="1" x14ac:dyDescent="0.3">
      <c r="A15" s="301" t="s">
        <v>14</v>
      </c>
      <c r="B15" s="302"/>
      <c r="C15" s="302"/>
      <c r="D15" s="302"/>
      <c r="E15" s="302"/>
      <c r="F15" s="302"/>
      <c r="G15" s="302"/>
      <c r="H15" s="303" t="s">
        <v>107</v>
      </c>
      <c r="I15" s="304"/>
      <c r="J15" s="304"/>
      <c r="K15" s="304"/>
      <c r="L15" s="304"/>
      <c r="M15" s="304"/>
      <c r="N15" s="304"/>
      <c r="O15" s="304"/>
      <c r="P15" s="304"/>
      <c r="Q15" s="304"/>
      <c r="R15" s="305"/>
    </row>
    <row r="16" spans="1:18" ht="28.5" customHeight="1" x14ac:dyDescent="0.25">
      <c r="A16" s="90" t="s">
        <v>17</v>
      </c>
      <c r="B16" s="90" t="s">
        <v>18</v>
      </c>
      <c r="C16" s="94" t="s">
        <v>19</v>
      </c>
      <c r="D16" s="90" t="s">
        <v>20</v>
      </c>
      <c r="E16" s="90" t="s">
        <v>108</v>
      </c>
      <c r="F16" s="90" t="s">
        <v>22</v>
      </c>
      <c r="G16" s="32" t="s">
        <v>23</v>
      </c>
      <c r="H16" s="295" t="s">
        <v>109</v>
      </c>
      <c r="I16" s="296"/>
      <c r="J16" s="296"/>
      <c r="K16" s="297"/>
      <c r="L16" s="90" t="s">
        <v>110</v>
      </c>
      <c r="M16" s="298" t="s">
        <v>111</v>
      </c>
      <c r="N16" s="236" t="s">
        <v>112</v>
      </c>
      <c r="O16" s="295" t="s">
        <v>113</v>
      </c>
      <c r="P16" s="297"/>
      <c r="Q16" s="295" t="s">
        <v>16</v>
      </c>
      <c r="R16" s="297"/>
    </row>
    <row r="17" spans="1:18" ht="30" customHeight="1" x14ac:dyDescent="0.25">
      <c r="A17" s="229" t="s">
        <v>26</v>
      </c>
      <c r="B17" s="230">
        <v>0.3</v>
      </c>
      <c r="C17" s="216" t="s">
        <v>27</v>
      </c>
      <c r="D17" s="9" t="s">
        <v>28</v>
      </c>
      <c r="E17" s="216">
        <v>4</v>
      </c>
      <c r="F17" s="216" t="s">
        <v>29</v>
      </c>
      <c r="G17" s="222" t="s">
        <v>30</v>
      </c>
      <c r="H17" s="88" t="s">
        <v>114</v>
      </c>
      <c r="I17" s="88" t="s">
        <v>115</v>
      </c>
      <c r="J17" s="88" t="s">
        <v>116</v>
      </c>
      <c r="K17" s="88" t="s">
        <v>117</v>
      </c>
      <c r="L17" s="8" t="s">
        <v>118</v>
      </c>
      <c r="M17" s="299"/>
      <c r="N17" s="237"/>
      <c r="O17" s="19" t="s">
        <v>119</v>
      </c>
      <c r="P17" s="19" t="s">
        <v>120</v>
      </c>
      <c r="Q17" s="19" t="s">
        <v>24</v>
      </c>
      <c r="R17" s="19" t="s">
        <v>25</v>
      </c>
    </row>
    <row r="18" spans="1:18" ht="45" customHeight="1" x14ac:dyDescent="0.25">
      <c r="A18" s="229"/>
      <c r="B18" s="229"/>
      <c r="C18" s="217"/>
      <c r="D18" s="10" t="s">
        <v>31</v>
      </c>
      <c r="E18" s="217"/>
      <c r="F18" s="217"/>
      <c r="G18" s="222"/>
      <c r="H18" s="309">
        <f>1/E17</f>
        <v>0.25</v>
      </c>
      <c r="I18" s="309">
        <f>+'Seguimiento 2'!I18:I20</f>
        <v>0.25</v>
      </c>
      <c r="J18" s="309">
        <f>2/E17</f>
        <v>0.5</v>
      </c>
      <c r="K18" s="309"/>
      <c r="L18" s="306">
        <f>+H18+I18+J18</f>
        <v>1</v>
      </c>
      <c r="M18" s="306">
        <f>4*B17/E17</f>
        <v>0.3</v>
      </c>
      <c r="N18" s="314" t="s">
        <v>121</v>
      </c>
      <c r="O18" s="314" t="s">
        <v>122</v>
      </c>
      <c r="P18" s="216" t="s">
        <v>123</v>
      </c>
      <c r="Q18" s="314" t="s">
        <v>124</v>
      </c>
      <c r="R18" s="216"/>
    </row>
    <row r="19" spans="1:18" ht="35.25" customHeight="1" x14ac:dyDescent="0.25">
      <c r="A19" s="229"/>
      <c r="B19" s="229"/>
      <c r="C19" s="217"/>
      <c r="D19" s="10" t="s">
        <v>32</v>
      </c>
      <c r="E19" s="217"/>
      <c r="F19" s="217"/>
      <c r="G19" s="222"/>
      <c r="H19" s="312"/>
      <c r="I19" s="312"/>
      <c r="J19" s="312"/>
      <c r="K19" s="312"/>
      <c r="L19" s="307"/>
      <c r="M19" s="307"/>
      <c r="N19" s="315"/>
      <c r="O19" s="315"/>
      <c r="P19" s="217"/>
      <c r="Q19" s="315"/>
      <c r="R19" s="217"/>
    </row>
    <row r="20" spans="1:18" ht="39.75" customHeight="1" x14ac:dyDescent="0.25">
      <c r="A20" s="229"/>
      <c r="B20" s="229"/>
      <c r="C20" s="218"/>
      <c r="D20" s="10" t="s">
        <v>33</v>
      </c>
      <c r="E20" s="218"/>
      <c r="F20" s="218"/>
      <c r="G20" s="222"/>
      <c r="H20" s="313"/>
      <c r="I20" s="313"/>
      <c r="J20" s="313"/>
      <c r="K20" s="313"/>
      <c r="L20" s="308"/>
      <c r="M20" s="308"/>
      <c r="N20" s="316"/>
      <c r="O20" s="316"/>
      <c r="P20" s="218"/>
      <c r="Q20" s="316"/>
      <c r="R20" s="218"/>
    </row>
    <row r="21" spans="1:18" ht="56.25" customHeight="1" x14ac:dyDescent="0.25">
      <c r="A21" s="235" t="s">
        <v>34</v>
      </c>
      <c r="B21" s="219">
        <v>0.4</v>
      </c>
      <c r="C21" s="216" t="s">
        <v>35</v>
      </c>
      <c r="D21" s="10" t="s">
        <v>125</v>
      </c>
      <c r="E21" s="216">
        <v>20</v>
      </c>
      <c r="F21" s="216" t="s">
        <v>37</v>
      </c>
      <c r="G21" s="216" t="s">
        <v>126</v>
      </c>
      <c r="H21" s="309">
        <f>7/25</f>
        <v>0.28000000000000003</v>
      </c>
      <c r="I21" s="317">
        <f>+'Seguimiento 2'!I21:I23</f>
        <v>0.35</v>
      </c>
      <c r="J21" s="309">
        <f>5/E21</f>
        <v>0.25</v>
      </c>
      <c r="K21" s="216"/>
      <c r="L21" s="317">
        <f>+H21+I21+J21+K21</f>
        <v>0.88</v>
      </c>
      <c r="M21" s="317">
        <f>+L21*B21</f>
        <v>0.35200000000000004</v>
      </c>
      <c r="N21" s="216"/>
      <c r="O21" s="216"/>
      <c r="P21" s="216"/>
      <c r="Q21" s="216"/>
      <c r="R21" s="216"/>
    </row>
    <row r="22" spans="1:18" ht="47.25" customHeight="1" x14ac:dyDescent="0.25">
      <c r="A22" s="236"/>
      <c r="B22" s="220"/>
      <c r="C22" s="217"/>
      <c r="D22" s="10" t="s">
        <v>39</v>
      </c>
      <c r="E22" s="217"/>
      <c r="F22" s="217"/>
      <c r="G22" s="217"/>
      <c r="H22" s="312"/>
      <c r="I22" s="217"/>
      <c r="J22" s="312"/>
      <c r="K22" s="217"/>
      <c r="L22" s="318"/>
      <c r="M22" s="318"/>
      <c r="N22" s="217"/>
      <c r="O22" s="217"/>
      <c r="P22" s="217"/>
      <c r="Q22" s="217"/>
      <c r="R22" s="217"/>
    </row>
    <row r="23" spans="1:18" ht="57" customHeight="1" x14ac:dyDescent="0.25">
      <c r="A23" s="237"/>
      <c r="B23" s="221"/>
      <c r="C23" s="218"/>
      <c r="D23" s="10" t="s">
        <v>41</v>
      </c>
      <c r="E23" s="217"/>
      <c r="F23" s="218"/>
      <c r="G23" s="218"/>
      <c r="H23" s="313"/>
      <c r="I23" s="218"/>
      <c r="J23" s="313"/>
      <c r="K23" s="218"/>
      <c r="L23" s="319"/>
      <c r="M23" s="319"/>
      <c r="N23" s="218"/>
      <c r="O23" s="218"/>
      <c r="P23" s="218"/>
      <c r="Q23" s="218"/>
      <c r="R23" s="218"/>
    </row>
    <row r="24" spans="1:18" ht="55.5" customHeight="1" x14ac:dyDescent="0.25">
      <c r="A24" s="235" t="s">
        <v>43</v>
      </c>
      <c r="B24" s="219">
        <v>0.3</v>
      </c>
      <c r="C24" s="216" t="s">
        <v>44</v>
      </c>
      <c r="D24" s="10" t="s">
        <v>45</v>
      </c>
      <c r="E24" s="216">
        <v>15</v>
      </c>
      <c r="F24" s="216" t="s">
        <v>29</v>
      </c>
      <c r="G24" s="216" t="s">
        <v>42</v>
      </c>
      <c r="H24" s="309">
        <f>3/30</f>
        <v>0.1</v>
      </c>
      <c r="I24" s="317">
        <f>+'Seguimiento 2'!I24:I26</f>
        <v>0.33333333333333331</v>
      </c>
      <c r="J24" s="309">
        <f>6/E24</f>
        <v>0.4</v>
      </c>
      <c r="K24" s="216"/>
      <c r="L24" s="317">
        <f>+H24+I24+J24+K24</f>
        <v>0.83333333333333337</v>
      </c>
      <c r="M24" s="317">
        <f>14*B24/E24</f>
        <v>0.28000000000000003</v>
      </c>
      <c r="N24" s="216"/>
      <c r="O24" s="216"/>
      <c r="P24" s="216"/>
      <c r="Q24" s="216"/>
      <c r="R24" s="216"/>
    </row>
    <row r="25" spans="1:18" ht="39.75" customHeight="1" x14ac:dyDescent="0.25">
      <c r="A25" s="236"/>
      <c r="B25" s="220"/>
      <c r="C25" s="217"/>
      <c r="D25" s="10" t="s">
        <v>46</v>
      </c>
      <c r="E25" s="217"/>
      <c r="F25" s="217"/>
      <c r="G25" s="217"/>
      <c r="H25" s="312"/>
      <c r="I25" s="217"/>
      <c r="J25" s="312"/>
      <c r="K25" s="217"/>
      <c r="L25" s="318"/>
      <c r="M25" s="318"/>
      <c r="N25" s="217"/>
      <c r="O25" s="217"/>
      <c r="P25" s="217"/>
      <c r="Q25" s="217"/>
      <c r="R25" s="217"/>
    </row>
    <row r="26" spans="1:18" ht="39" customHeight="1" x14ac:dyDescent="0.25">
      <c r="A26" s="237"/>
      <c r="B26" s="221"/>
      <c r="C26" s="218"/>
      <c r="D26" s="10" t="s">
        <v>47</v>
      </c>
      <c r="E26" s="218"/>
      <c r="F26" s="218"/>
      <c r="G26" s="218"/>
      <c r="H26" s="313"/>
      <c r="I26" s="218"/>
      <c r="J26" s="313"/>
      <c r="K26" s="218"/>
      <c r="L26" s="319"/>
      <c r="M26" s="319"/>
      <c r="N26" s="218"/>
      <c r="O26" s="218"/>
      <c r="P26" s="218"/>
      <c r="Q26" s="218"/>
      <c r="R26" s="218"/>
    </row>
    <row r="27" spans="1:18" ht="33.75" customHeight="1" x14ac:dyDescent="0.25">
      <c r="A27" s="19" t="s">
        <v>48</v>
      </c>
      <c r="B27" s="89">
        <f>SUM(B17:B26)</f>
        <v>1</v>
      </c>
      <c r="C27" s="89"/>
      <c r="D27" s="5"/>
      <c r="E27" s="5"/>
      <c r="F27" s="5"/>
      <c r="G27" s="10"/>
      <c r="H27" s="89">
        <f>SUM(H18:H26)</f>
        <v>0.63</v>
      </c>
      <c r="I27" s="89">
        <f>SUM(I18:I26)</f>
        <v>0.93333333333333335</v>
      </c>
      <c r="J27" s="89">
        <f>SUM(J18:J26)</f>
        <v>1.1499999999999999</v>
      </c>
      <c r="K27" s="5"/>
      <c r="L27" s="20">
        <f>SUM(L18:L26)/3</f>
        <v>0.9044444444444445</v>
      </c>
      <c r="M27" s="20">
        <f>SUM(M18:M26)</f>
        <v>0.93200000000000005</v>
      </c>
      <c r="N27" s="5"/>
      <c r="O27" s="5"/>
      <c r="P27" s="5"/>
      <c r="Q27" s="5"/>
      <c r="R27" s="5"/>
    </row>
    <row r="28" spans="1:18" ht="29.25" customHeight="1" thickBot="1" x14ac:dyDescent="0.3">
      <c r="A28" s="12"/>
    </row>
    <row r="29" spans="1:18" ht="20.25" customHeight="1" x14ac:dyDescent="0.25">
      <c r="A29" s="12"/>
      <c r="D29" s="244"/>
      <c r="E29" s="245"/>
      <c r="F29" s="320"/>
      <c r="G29" s="321"/>
      <c r="H29" s="322"/>
      <c r="I29" s="21"/>
      <c r="J29" s="21"/>
      <c r="K29" s="21"/>
      <c r="L29" s="21"/>
      <c r="M29" s="21"/>
      <c r="N29" s="21"/>
      <c r="O29" s="21"/>
      <c r="P29" s="21"/>
      <c r="Q29" s="21"/>
      <c r="R29" s="21"/>
    </row>
    <row r="30" spans="1:18" ht="15.75" thickBot="1" x14ac:dyDescent="0.3">
      <c r="A30" s="12"/>
      <c r="D30" s="242" t="s">
        <v>49</v>
      </c>
      <c r="E30" s="243"/>
      <c r="F30" s="92"/>
      <c r="G30" s="243" t="s">
        <v>50</v>
      </c>
      <c r="H30" s="246"/>
      <c r="I30" s="22"/>
      <c r="J30" s="22"/>
      <c r="K30" s="22"/>
      <c r="L30" s="22"/>
      <c r="M30" s="22"/>
      <c r="N30" s="22"/>
      <c r="O30" s="22"/>
      <c r="P30" s="22"/>
      <c r="Q30" s="22"/>
      <c r="R30" s="22"/>
    </row>
    <row r="31" spans="1:18" ht="15.75" thickBot="1" x14ac:dyDescent="0.3">
      <c r="A31" s="12"/>
    </row>
    <row r="32" spans="1:18" ht="15.75" thickBot="1" x14ac:dyDescent="0.3">
      <c r="A32" s="12"/>
      <c r="B32" s="323" t="s">
        <v>127</v>
      </c>
      <c r="C32" s="304"/>
      <c r="D32" s="304"/>
      <c r="E32" s="304"/>
      <c r="F32" s="304"/>
      <c r="G32" s="304"/>
      <c r="H32" s="305"/>
      <c r="I32" s="31"/>
      <c r="J32" s="31"/>
      <c r="K32" s="31"/>
      <c r="L32" s="31"/>
      <c r="M32" s="31"/>
      <c r="N32" s="31"/>
      <c r="O32" s="31"/>
      <c r="P32" s="31"/>
      <c r="Q32" s="31"/>
      <c r="R32" s="31"/>
    </row>
    <row r="33" spans="1:18" ht="42.75" x14ac:dyDescent="0.25">
      <c r="A33" s="12"/>
      <c r="B33" s="13" t="s">
        <v>128</v>
      </c>
      <c r="C33" s="27" t="s">
        <v>129</v>
      </c>
      <c r="D33" s="14" t="s">
        <v>130</v>
      </c>
      <c r="E33" s="14" t="s">
        <v>131</v>
      </c>
      <c r="F33" s="14" t="s">
        <v>132</v>
      </c>
      <c r="G33" s="94" t="s">
        <v>133</v>
      </c>
      <c r="H33" s="94" t="s">
        <v>134</v>
      </c>
      <c r="I33" s="22"/>
      <c r="J33" s="22"/>
      <c r="K33" s="22"/>
      <c r="L33" s="22"/>
      <c r="M33" s="22"/>
      <c r="N33" s="22"/>
      <c r="O33" s="22"/>
      <c r="P33" s="22"/>
      <c r="Q33" s="22"/>
      <c r="R33" s="22"/>
    </row>
    <row r="34" spans="1:18" ht="105" x14ac:dyDescent="0.25">
      <c r="B34" s="23" t="s">
        <v>135</v>
      </c>
      <c r="C34" s="10" t="s">
        <v>136</v>
      </c>
      <c r="D34" s="10" t="s">
        <v>137</v>
      </c>
      <c r="E34" s="15">
        <v>41807</v>
      </c>
      <c r="F34" s="10" t="s">
        <v>138</v>
      </c>
      <c r="H34" s="16"/>
    </row>
    <row r="35" spans="1:18" ht="42.75" x14ac:dyDescent="0.25">
      <c r="B35" s="24" t="s">
        <v>139</v>
      </c>
      <c r="C35" s="28"/>
      <c r="D35" s="5"/>
      <c r="E35" s="5"/>
      <c r="F35" s="5"/>
      <c r="G35" s="5"/>
      <c r="H35" s="16"/>
    </row>
    <row r="36" spans="1:18" x14ac:dyDescent="0.25">
      <c r="B36" s="25" t="s">
        <v>61</v>
      </c>
      <c r="C36" s="29"/>
      <c r="D36" s="5"/>
      <c r="E36" s="5"/>
      <c r="F36" s="5"/>
      <c r="G36" s="5"/>
      <c r="H36" s="16"/>
    </row>
    <row r="37" spans="1:18" x14ac:dyDescent="0.25">
      <c r="B37" s="25" t="s">
        <v>140</v>
      </c>
      <c r="C37" s="29"/>
      <c r="D37" s="5"/>
      <c r="E37" s="5"/>
      <c r="F37" s="5"/>
      <c r="G37" s="5"/>
      <c r="H37" s="16"/>
    </row>
    <row r="38" spans="1:18" ht="15.75" thickBot="1" x14ac:dyDescent="0.3">
      <c r="B38" s="91" t="s">
        <v>141</v>
      </c>
      <c r="C38" s="30"/>
      <c r="D38" s="17"/>
      <c r="E38" s="17"/>
      <c r="F38" s="17"/>
      <c r="G38" s="17"/>
      <c r="H38" s="18"/>
    </row>
  </sheetData>
  <mergeCells count="66">
    <mergeCell ref="P21:P23"/>
    <mergeCell ref="Q21:Q23"/>
    <mergeCell ref="P24:P26"/>
    <mergeCell ref="Q24:Q26"/>
    <mergeCell ref="R24:R26"/>
    <mergeCell ref="R21:R23"/>
    <mergeCell ref="K24:K26"/>
    <mergeCell ref="M24:M26"/>
    <mergeCell ref="N21:N23"/>
    <mergeCell ref="N24:N26"/>
    <mergeCell ref="O21:O23"/>
    <mergeCell ref="O24:O26"/>
    <mergeCell ref="L21:L23"/>
    <mergeCell ref="D29:E29"/>
    <mergeCell ref="F29:H29"/>
    <mergeCell ref="D30:E30"/>
    <mergeCell ref="G30:H30"/>
    <mergeCell ref="B32:H32"/>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N18:N20"/>
    <mergeCell ref="O18:O20"/>
    <mergeCell ref="P18:P20"/>
    <mergeCell ref="Q18:Q20"/>
    <mergeCell ref="R18:R20"/>
    <mergeCell ref="A21:A23"/>
    <mergeCell ref="B21:B23"/>
    <mergeCell ref="C21:C23"/>
    <mergeCell ref="E21:E23"/>
    <mergeCell ref="F21:F23"/>
    <mergeCell ref="M18:M20"/>
    <mergeCell ref="A17:A20"/>
    <mergeCell ref="B17:B20"/>
    <mergeCell ref="C17:C20"/>
    <mergeCell ref="E17:E20"/>
    <mergeCell ref="F17:F20"/>
    <mergeCell ref="G17:G20"/>
    <mergeCell ref="H18:H20"/>
    <mergeCell ref="I18:I20"/>
    <mergeCell ref="J18:J20"/>
    <mergeCell ref="K18:K20"/>
    <mergeCell ref="L18:L20"/>
    <mergeCell ref="B2:R2"/>
    <mergeCell ref="B3:E3"/>
    <mergeCell ref="C9:C10"/>
    <mergeCell ref="A15:G15"/>
    <mergeCell ref="H15:R15"/>
    <mergeCell ref="H16:K16"/>
    <mergeCell ref="M16:M17"/>
    <mergeCell ref="N16:N17"/>
    <mergeCell ref="O16:P16"/>
    <mergeCell ref="Q16:R16"/>
  </mergeCells>
  <conditionalFormatting sqref="L18">
    <cfRule type="cellIs" dxfId="5" priority="1" operator="greaterThan">
      <formula>100</formula>
    </cfRule>
  </conditionalFormatting>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R38"/>
  <sheetViews>
    <sheetView topLeftCell="E10" zoomScale="80" zoomScaleNormal="80" zoomScalePageLayoutView="80" workbookViewId="0">
      <selection activeCell="A15" sqref="A15:G15"/>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85546875" style="1" customWidth="1"/>
    <col min="10" max="10" width="13" style="1" customWidth="1"/>
    <col min="11" max="11" width="13.42578125" style="1" customWidth="1"/>
    <col min="12" max="13" width="15.42578125" style="1" customWidth="1"/>
    <col min="14" max="14" width="45.7109375" style="1" customWidth="1"/>
    <col min="15" max="18" width="35.7109375" style="1" customWidth="1"/>
    <col min="19" max="16384" width="10.85546875" style="1"/>
  </cols>
  <sheetData>
    <row r="2" spans="1:18" x14ac:dyDescent="0.25">
      <c r="B2" s="215" t="s">
        <v>101</v>
      </c>
      <c r="C2" s="215"/>
      <c r="D2" s="215"/>
      <c r="E2" s="215"/>
      <c r="F2" s="300"/>
      <c r="G2" s="300"/>
      <c r="H2" s="300"/>
      <c r="I2" s="300"/>
      <c r="J2" s="300"/>
      <c r="K2" s="300"/>
      <c r="L2" s="300"/>
      <c r="M2" s="300"/>
      <c r="N2" s="300"/>
      <c r="O2" s="300"/>
      <c r="P2" s="300"/>
      <c r="Q2" s="300"/>
      <c r="R2" s="300"/>
    </row>
    <row r="3" spans="1:18" x14ac:dyDescent="0.25">
      <c r="B3" s="231" t="s">
        <v>1</v>
      </c>
      <c r="C3" s="231"/>
      <c r="D3" s="231"/>
      <c r="E3" s="231"/>
      <c r="F3" s="31"/>
      <c r="G3" s="31"/>
      <c r="H3" s="31"/>
      <c r="I3" s="31"/>
      <c r="J3" s="31"/>
      <c r="K3" s="31"/>
      <c r="L3" s="31"/>
      <c r="M3" s="31"/>
      <c r="N3" s="31"/>
      <c r="O3" s="31"/>
      <c r="P3" s="31"/>
      <c r="Q3" s="31"/>
      <c r="R3" s="31"/>
    </row>
    <row r="4" spans="1:18" ht="27" customHeight="1" x14ac:dyDescent="0.25">
      <c r="C4" s="2" t="s">
        <v>2</v>
      </c>
      <c r="D4" s="5" t="str">
        <f>'Concertacion '!D4</f>
        <v xml:space="preserve">Departamento Administrativo de la Funcion Publica </v>
      </c>
    </row>
    <row r="5" spans="1:18" x14ac:dyDescent="0.25">
      <c r="C5" s="2" t="s">
        <v>4</v>
      </c>
      <c r="D5" s="5" t="str">
        <f>'Concertacion '!D5</f>
        <v xml:space="preserve">Direccion de Empleo Publico </v>
      </c>
    </row>
    <row r="6" spans="1:18" x14ac:dyDescent="0.25">
      <c r="C6" s="4" t="s">
        <v>6</v>
      </c>
      <c r="D6" s="5" t="str">
        <f>'Concertacion '!D6</f>
        <v>Alex Rios</v>
      </c>
    </row>
    <row r="7" spans="1:18" x14ac:dyDescent="0.25">
      <c r="C7" s="4" t="s">
        <v>8</v>
      </c>
      <c r="D7" s="5" t="str">
        <f>'Concertacion '!D7</f>
        <v>Daniel Gomez</v>
      </c>
    </row>
    <row r="8" spans="1:18" x14ac:dyDescent="0.25">
      <c r="C8" s="4" t="s">
        <v>102</v>
      </c>
      <c r="D8" s="6">
        <v>41715</v>
      </c>
      <c r="F8" s="7"/>
    </row>
    <row r="9" spans="1:18" x14ac:dyDescent="0.25">
      <c r="C9" s="225" t="s">
        <v>103</v>
      </c>
      <c r="D9" s="5" t="s">
        <v>104</v>
      </c>
      <c r="G9" s="7"/>
    </row>
    <row r="10" spans="1:18" x14ac:dyDescent="0.25">
      <c r="C10" s="225"/>
      <c r="D10" s="5" t="s">
        <v>13</v>
      </c>
    </row>
    <row r="11" spans="1:18" x14ac:dyDescent="0.25">
      <c r="C11" s="2" t="s">
        <v>105</v>
      </c>
      <c r="D11" s="5" t="s">
        <v>144</v>
      </c>
    </row>
    <row r="12" spans="1:18" x14ac:dyDescent="0.25">
      <c r="C12" s="2"/>
      <c r="D12" s="5" t="s">
        <v>13</v>
      </c>
    </row>
    <row r="13" spans="1:18" x14ac:dyDescent="0.25">
      <c r="D13" s="26"/>
    </row>
    <row r="14" spans="1:18" ht="15.75" thickBot="1" x14ac:dyDescent="0.3"/>
    <row r="15" spans="1:18" ht="15.75" thickBot="1" x14ac:dyDescent="0.3">
      <c r="A15" s="301" t="s">
        <v>14</v>
      </c>
      <c r="B15" s="302"/>
      <c r="C15" s="302"/>
      <c r="D15" s="302"/>
      <c r="E15" s="302"/>
      <c r="F15" s="302"/>
      <c r="G15" s="302"/>
      <c r="H15" s="303" t="s">
        <v>107</v>
      </c>
      <c r="I15" s="304"/>
      <c r="J15" s="304"/>
      <c r="K15" s="304"/>
      <c r="L15" s="304"/>
      <c r="M15" s="304"/>
      <c r="N15" s="304"/>
      <c r="O15" s="304"/>
      <c r="P15" s="304"/>
      <c r="Q15" s="304"/>
      <c r="R15" s="305"/>
    </row>
    <row r="16" spans="1:18" ht="28.5" customHeight="1" x14ac:dyDescent="0.25">
      <c r="A16" s="90" t="s">
        <v>17</v>
      </c>
      <c r="B16" s="90" t="s">
        <v>18</v>
      </c>
      <c r="C16" s="94" t="s">
        <v>19</v>
      </c>
      <c r="D16" s="90" t="s">
        <v>20</v>
      </c>
      <c r="E16" s="90" t="s">
        <v>108</v>
      </c>
      <c r="F16" s="90" t="s">
        <v>22</v>
      </c>
      <c r="G16" s="32" t="s">
        <v>23</v>
      </c>
      <c r="H16" s="295" t="s">
        <v>109</v>
      </c>
      <c r="I16" s="296"/>
      <c r="J16" s="296"/>
      <c r="K16" s="297"/>
      <c r="L16" s="90" t="s">
        <v>110</v>
      </c>
      <c r="M16" s="298" t="s">
        <v>111</v>
      </c>
      <c r="N16" s="236" t="s">
        <v>112</v>
      </c>
      <c r="O16" s="295" t="s">
        <v>113</v>
      </c>
      <c r="P16" s="297"/>
      <c r="Q16" s="295" t="s">
        <v>16</v>
      </c>
      <c r="R16" s="297"/>
    </row>
    <row r="17" spans="1:18" ht="30" customHeight="1" x14ac:dyDescent="0.25">
      <c r="A17" s="229" t="s">
        <v>26</v>
      </c>
      <c r="B17" s="230">
        <v>0.3</v>
      </c>
      <c r="C17" s="216" t="s">
        <v>27</v>
      </c>
      <c r="D17" s="9" t="s">
        <v>28</v>
      </c>
      <c r="E17" s="216">
        <v>4</v>
      </c>
      <c r="F17" s="216" t="s">
        <v>29</v>
      </c>
      <c r="G17" s="222" t="s">
        <v>30</v>
      </c>
      <c r="H17" s="88" t="s">
        <v>114</v>
      </c>
      <c r="I17" s="88" t="s">
        <v>115</v>
      </c>
      <c r="J17" s="88" t="s">
        <v>116</v>
      </c>
      <c r="K17" s="88" t="s">
        <v>117</v>
      </c>
      <c r="L17" s="8" t="s">
        <v>118</v>
      </c>
      <c r="M17" s="299"/>
      <c r="N17" s="237"/>
      <c r="O17" s="19" t="s">
        <v>119</v>
      </c>
      <c r="P17" s="19" t="s">
        <v>120</v>
      </c>
      <c r="Q17" s="19" t="s">
        <v>24</v>
      </c>
      <c r="R17" s="19" t="s">
        <v>25</v>
      </c>
    </row>
    <row r="18" spans="1:18" ht="45" customHeight="1" x14ac:dyDescent="0.25">
      <c r="A18" s="229"/>
      <c r="B18" s="229"/>
      <c r="C18" s="217"/>
      <c r="D18" s="10" t="s">
        <v>31</v>
      </c>
      <c r="E18" s="217"/>
      <c r="F18" s="217"/>
      <c r="G18" s="222"/>
      <c r="H18" s="309">
        <f>1/E17</f>
        <v>0.25</v>
      </c>
      <c r="I18" s="309">
        <f>+'Seguimiento 2'!I18:I20</f>
        <v>0.25</v>
      </c>
      <c r="J18" s="309">
        <f>+'Seguimiento 3'!J18:J20</f>
        <v>0.5</v>
      </c>
      <c r="K18" s="309">
        <v>0</v>
      </c>
      <c r="L18" s="306">
        <f>+H18+I18+J18+K18</f>
        <v>1</v>
      </c>
      <c r="M18" s="306">
        <f>4*B17/E17</f>
        <v>0.3</v>
      </c>
      <c r="N18" s="314" t="s">
        <v>121</v>
      </c>
      <c r="O18" s="314" t="s">
        <v>122</v>
      </c>
      <c r="P18" s="216" t="s">
        <v>123</v>
      </c>
      <c r="Q18" s="314" t="s">
        <v>124</v>
      </c>
      <c r="R18" s="216"/>
    </row>
    <row r="19" spans="1:18" ht="35.25" customHeight="1" x14ac:dyDescent="0.25">
      <c r="A19" s="229"/>
      <c r="B19" s="229"/>
      <c r="C19" s="217"/>
      <c r="D19" s="10" t="s">
        <v>32</v>
      </c>
      <c r="E19" s="217"/>
      <c r="F19" s="217"/>
      <c r="G19" s="222"/>
      <c r="H19" s="312"/>
      <c r="I19" s="312"/>
      <c r="J19" s="312"/>
      <c r="K19" s="312"/>
      <c r="L19" s="307"/>
      <c r="M19" s="307"/>
      <c r="N19" s="315"/>
      <c r="O19" s="315"/>
      <c r="P19" s="217"/>
      <c r="Q19" s="315"/>
      <c r="R19" s="217"/>
    </row>
    <row r="20" spans="1:18" ht="39.75" customHeight="1" x14ac:dyDescent="0.25">
      <c r="A20" s="229"/>
      <c r="B20" s="229"/>
      <c r="C20" s="218"/>
      <c r="D20" s="10" t="s">
        <v>33</v>
      </c>
      <c r="E20" s="218"/>
      <c r="F20" s="218"/>
      <c r="G20" s="222"/>
      <c r="H20" s="313"/>
      <c r="I20" s="313"/>
      <c r="J20" s="313"/>
      <c r="K20" s="313"/>
      <c r="L20" s="308"/>
      <c r="M20" s="308"/>
      <c r="N20" s="316"/>
      <c r="O20" s="316"/>
      <c r="P20" s="218"/>
      <c r="Q20" s="316"/>
      <c r="R20" s="218"/>
    </row>
    <row r="21" spans="1:18" ht="56.25" customHeight="1" x14ac:dyDescent="0.25">
      <c r="A21" s="235" t="s">
        <v>34</v>
      </c>
      <c r="B21" s="219">
        <v>0.4</v>
      </c>
      <c r="C21" s="216" t="s">
        <v>35</v>
      </c>
      <c r="D21" s="10" t="s">
        <v>125</v>
      </c>
      <c r="E21" s="216">
        <v>20</v>
      </c>
      <c r="F21" s="216" t="s">
        <v>37</v>
      </c>
      <c r="G21" s="216" t="s">
        <v>126</v>
      </c>
      <c r="H21" s="309">
        <f>7/25</f>
        <v>0.28000000000000003</v>
      </c>
      <c r="I21" s="317">
        <f>+'Seguimiento 2'!I21:I23</f>
        <v>0.35</v>
      </c>
      <c r="J21" s="317">
        <f>+'Seguimiento 3'!J21:J23</f>
        <v>0.25</v>
      </c>
      <c r="K21" s="309">
        <f>8/E21</f>
        <v>0.4</v>
      </c>
      <c r="L21" s="317">
        <f>+H21+I21+J21+K21</f>
        <v>1.28</v>
      </c>
      <c r="M21" s="317">
        <f>22*B21/E21</f>
        <v>0.44000000000000006</v>
      </c>
      <c r="N21" s="216"/>
      <c r="O21" s="216"/>
      <c r="P21" s="216"/>
      <c r="Q21" s="216"/>
      <c r="R21" s="239"/>
    </row>
    <row r="22" spans="1:18" ht="47.25" customHeight="1" x14ac:dyDescent="0.25">
      <c r="A22" s="236"/>
      <c r="B22" s="220"/>
      <c r="C22" s="217"/>
      <c r="D22" s="10" t="s">
        <v>39</v>
      </c>
      <c r="E22" s="217"/>
      <c r="F22" s="217"/>
      <c r="G22" s="217"/>
      <c r="H22" s="312"/>
      <c r="I22" s="217"/>
      <c r="J22" s="217"/>
      <c r="K22" s="312"/>
      <c r="L22" s="318"/>
      <c r="M22" s="318"/>
      <c r="N22" s="217"/>
      <c r="O22" s="217"/>
      <c r="P22" s="217"/>
      <c r="Q22" s="217"/>
      <c r="R22" s="240"/>
    </row>
    <row r="23" spans="1:18" ht="57" customHeight="1" x14ac:dyDescent="0.25">
      <c r="A23" s="237"/>
      <c r="B23" s="221"/>
      <c r="C23" s="218"/>
      <c r="D23" s="10" t="s">
        <v>41</v>
      </c>
      <c r="E23" s="217"/>
      <c r="F23" s="218"/>
      <c r="G23" s="218"/>
      <c r="H23" s="313"/>
      <c r="I23" s="218"/>
      <c r="J23" s="218"/>
      <c r="K23" s="313"/>
      <c r="L23" s="319"/>
      <c r="M23" s="319"/>
      <c r="N23" s="218"/>
      <c r="O23" s="218"/>
      <c r="P23" s="218"/>
      <c r="Q23" s="218"/>
      <c r="R23" s="241"/>
    </row>
    <row r="24" spans="1:18" ht="55.5" customHeight="1" x14ac:dyDescent="0.25">
      <c r="A24" s="235" t="s">
        <v>43</v>
      </c>
      <c r="B24" s="219">
        <v>0.3</v>
      </c>
      <c r="C24" s="216" t="s">
        <v>44</v>
      </c>
      <c r="D24" s="10" t="s">
        <v>45</v>
      </c>
      <c r="E24" s="216">
        <v>15</v>
      </c>
      <c r="F24" s="216" t="s">
        <v>29</v>
      </c>
      <c r="G24" s="216" t="s">
        <v>42</v>
      </c>
      <c r="H24" s="309">
        <f>3/30</f>
        <v>0.1</v>
      </c>
      <c r="I24" s="317">
        <f>+'Seguimiento 2'!I24:I26</f>
        <v>0.33333333333333331</v>
      </c>
      <c r="J24" s="317">
        <f>+'Seguimiento 3'!J24:J26</f>
        <v>0.4</v>
      </c>
      <c r="K24" s="309">
        <f>1/E24</f>
        <v>6.6666666666666666E-2</v>
      </c>
      <c r="L24" s="317">
        <f>+H24+I24+J24+K24</f>
        <v>0.9</v>
      </c>
      <c r="M24" s="317">
        <f>15*B24/E24</f>
        <v>0.3</v>
      </c>
      <c r="N24" s="216"/>
      <c r="O24" s="216"/>
      <c r="P24" s="216"/>
      <c r="Q24" s="216"/>
      <c r="R24" s="216"/>
    </row>
    <row r="25" spans="1:18" ht="39.75" customHeight="1" x14ac:dyDescent="0.25">
      <c r="A25" s="236"/>
      <c r="B25" s="220"/>
      <c r="C25" s="217"/>
      <c r="D25" s="10" t="s">
        <v>46</v>
      </c>
      <c r="E25" s="217"/>
      <c r="F25" s="217"/>
      <c r="G25" s="217"/>
      <c r="H25" s="312"/>
      <c r="I25" s="217"/>
      <c r="J25" s="217"/>
      <c r="K25" s="312"/>
      <c r="L25" s="318"/>
      <c r="M25" s="318"/>
      <c r="N25" s="217"/>
      <c r="O25" s="217"/>
      <c r="P25" s="217"/>
      <c r="Q25" s="217"/>
      <c r="R25" s="217"/>
    </row>
    <row r="26" spans="1:18" ht="39" customHeight="1" x14ac:dyDescent="0.25">
      <c r="A26" s="237"/>
      <c r="B26" s="221"/>
      <c r="C26" s="218"/>
      <c r="D26" s="10" t="s">
        <v>47</v>
      </c>
      <c r="E26" s="218"/>
      <c r="F26" s="218"/>
      <c r="G26" s="218"/>
      <c r="H26" s="313"/>
      <c r="I26" s="218"/>
      <c r="J26" s="218"/>
      <c r="K26" s="313"/>
      <c r="L26" s="319"/>
      <c r="M26" s="319"/>
      <c r="N26" s="218"/>
      <c r="O26" s="218"/>
      <c r="P26" s="218"/>
      <c r="Q26" s="218"/>
      <c r="R26" s="218"/>
    </row>
    <row r="27" spans="1:18" ht="33.75" customHeight="1" x14ac:dyDescent="0.25">
      <c r="A27" s="19" t="s">
        <v>48</v>
      </c>
      <c r="B27" s="89">
        <f>SUM(B17:B26)</f>
        <v>1</v>
      </c>
      <c r="C27" s="89"/>
      <c r="D27" s="5"/>
      <c r="E27" s="5"/>
      <c r="F27" s="5"/>
      <c r="G27" s="10"/>
      <c r="H27" s="89">
        <f>SUM(H18:H26)</f>
        <v>0.63</v>
      </c>
      <c r="I27" s="89">
        <f>SUM(I18:I26)</f>
        <v>0.93333333333333335</v>
      </c>
      <c r="J27" s="89">
        <f>SUM(J18:J26)</f>
        <v>1.1499999999999999</v>
      </c>
      <c r="K27" s="89">
        <f>SUM(K18:K26)</f>
        <v>0.46666666666666667</v>
      </c>
      <c r="L27" s="20">
        <f>SUM(L18:L26)/3</f>
        <v>1.06</v>
      </c>
      <c r="M27" s="20">
        <f>SUM(M18:M26)</f>
        <v>1.04</v>
      </c>
      <c r="N27" s="5"/>
      <c r="O27" s="5"/>
      <c r="P27" s="5"/>
      <c r="Q27" s="5"/>
      <c r="R27" s="5"/>
    </row>
    <row r="28" spans="1:18" ht="29.25" customHeight="1" thickBot="1" x14ac:dyDescent="0.3">
      <c r="A28" s="12"/>
    </row>
    <row r="29" spans="1:18" ht="20.25" customHeight="1" x14ac:dyDescent="0.25">
      <c r="A29" s="12"/>
      <c r="D29" s="244"/>
      <c r="E29" s="245"/>
      <c r="F29" s="320"/>
      <c r="G29" s="321"/>
      <c r="H29" s="322"/>
      <c r="I29" s="21"/>
      <c r="J29" s="21"/>
      <c r="K29" s="21"/>
      <c r="L29" s="21"/>
      <c r="M29" s="21"/>
      <c r="N29" s="21"/>
      <c r="O29" s="21"/>
      <c r="P29" s="21"/>
      <c r="Q29" s="21"/>
      <c r="R29" s="21"/>
    </row>
    <row r="30" spans="1:18" ht="15.75" thickBot="1" x14ac:dyDescent="0.3">
      <c r="A30" s="12"/>
      <c r="D30" s="242" t="s">
        <v>49</v>
      </c>
      <c r="E30" s="243"/>
      <c r="F30" s="92"/>
      <c r="G30" s="243" t="s">
        <v>50</v>
      </c>
      <c r="H30" s="246"/>
      <c r="I30" s="22"/>
      <c r="J30" s="22"/>
      <c r="K30" s="22"/>
      <c r="L30" s="22"/>
      <c r="M30" s="22"/>
      <c r="N30" s="22"/>
      <c r="O30" s="22"/>
      <c r="P30" s="22"/>
      <c r="Q30" s="22"/>
      <c r="R30" s="22"/>
    </row>
    <row r="31" spans="1:18" ht="15.75" thickBot="1" x14ac:dyDescent="0.3">
      <c r="A31" s="12"/>
    </row>
    <row r="32" spans="1:18" ht="15.75" thickBot="1" x14ac:dyDescent="0.3">
      <c r="A32" s="12"/>
      <c r="B32" s="323" t="s">
        <v>127</v>
      </c>
      <c r="C32" s="304"/>
      <c r="D32" s="304"/>
      <c r="E32" s="304"/>
      <c r="F32" s="304"/>
      <c r="G32" s="304"/>
      <c r="H32" s="305"/>
      <c r="I32" s="31"/>
      <c r="J32" s="31"/>
      <c r="K32" s="31"/>
      <c r="L32" s="31"/>
      <c r="M32" s="31"/>
      <c r="N32" s="31"/>
      <c r="O32" s="31"/>
      <c r="P32" s="31"/>
      <c r="Q32" s="31"/>
      <c r="R32" s="31"/>
    </row>
    <row r="33" spans="1:18" ht="42.75" x14ac:dyDescent="0.25">
      <c r="A33" s="12"/>
      <c r="B33" s="13" t="s">
        <v>128</v>
      </c>
      <c r="C33" s="27" t="s">
        <v>129</v>
      </c>
      <c r="D33" s="14" t="s">
        <v>130</v>
      </c>
      <c r="E33" s="14" t="s">
        <v>131</v>
      </c>
      <c r="F33" s="14" t="s">
        <v>132</v>
      </c>
      <c r="G33" s="94" t="s">
        <v>133</v>
      </c>
      <c r="H33" s="94" t="s">
        <v>134</v>
      </c>
      <c r="I33" s="22"/>
      <c r="J33" s="22"/>
      <c r="K33" s="22"/>
      <c r="L33" s="22"/>
      <c r="M33" s="22"/>
      <c r="N33" s="22"/>
      <c r="O33" s="22"/>
      <c r="P33" s="22"/>
      <c r="Q33" s="22"/>
      <c r="R33" s="22"/>
    </row>
    <row r="34" spans="1:18" ht="105" x14ac:dyDescent="0.25">
      <c r="B34" s="23" t="s">
        <v>135</v>
      </c>
      <c r="C34" s="10" t="s">
        <v>136</v>
      </c>
      <c r="D34" s="10" t="s">
        <v>137</v>
      </c>
      <c r="E34" s="15">
        <v>41807</v>
      </c>
      <c r="F34" s="10" t="s">
        <v>138</v>
      </c>
      <c r="H34" s="16"/>
    </row>
    <row r="35" spans="1:18" ht="42.75" x14ac:dyDescent="0.25">
      <c r="B35" s="24" t="s">
        <v>139</v>
      </c>
      <c r="C35" s="28"/>
      <c r="D35" s="5"/>
      <c r="E35" s="5"/>
      <c r="F35" s="5"/>
      <c r="G35" s="5"/>
      <c r="H35" s="16"/>
    </row>
    <row r="36" spans="1:18" x14ac:dyDescent="0.25">
      <c r="B36" s="25" t="s">
        <v>61</v>
      </c>
      <c r="C36" s="29"/>
      <c r="D36" s="5"/>
      <c r="E36" s="5"/>
      <c r="F36" s="5"/>
      <c r="G36" s="5"/>
      <c r="H36" s="16"/>
    </row>
    <row r="37" spans="1:18" x14ac:dyDescent="0.25">
      <c r="B37" s="25" t="s">
        <v>140</v>
      </c>
      <c r="C37" s="29"/>
      <c r="D37" s="5"/>
      <c r="E37" s="5"/>
      <c r="F37" s="5"/>
      <c r="G37" s="5"/>
      <c r="H37" s="16"/>
    </row>
    <row r="38" spans="1:18" ht="15.75" thickBot="1" x14ac:dyDescent="0.3">
      <c r="B38" s="91" t="s">
        <v>141</v>
      </c>
      <c r="C38" s="30"/>
      <c r="D38" s="17"/>
      <c r="E38" s="17"/>
      <c r="F38" s="17"/>
      <c r="G38" s="17"/>
      <c r="H38" s="18"/>
    </row>
  </sheetData>
  <mergeCells count="66">
    <mergeCell ref="Q21:Q23"/>
    <mergeCell ref="Q24:Q26"/>
    <mergeCell ref="R21:R23"/>
    <mergeCell ref="R24:R26"/>
    <mergeCell ref="K24:K26"/>
    <mergeCell ref="M24:M26"/>
    <mergeCell ref="N21:N23"/>
    <mergeCell ref="N24:N26"/>
    <mergeCell ref="O21:O23"/>
    <mergeCell ref="P21:P23"/>
    <mergeCell ref="O24:O26"/>
    <mergeCell ref="P24:P26"/>
    <mergeCell ref="L21:L23"/>
    <mergeCell ref="D29:E29"/>
    <mergeCell ref="F29:H29"/>
    <mergeCell ref="D30:E30"/>
    <mergeCell ref="G30:H30"/>
    <mergeCell ref="B32:H32"/>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N18:N20"/>
    <mergeCell ref="O18:O20"/>
    <mergeCell ref="P18:P20"/>
    <mergeCell ref="Q18:Q20"/>
    <mergeCell ref="R18:R20"/>
    <mergeCell ref="A21:A23"/>
    <mergeCell ref="B21:B23"/>
    <mergeCell ref="C21:C23"/>
    <mergeCell ref="E21:E23"/>
    <mergeCell ref="F21:F23"/>
    <mergeCell ref="M18:M20"/>
    <mergeCell ref="A17:A20"/>
    <mergeCell ref="B17:B20"/>
    <mergeCell ref="C17:C20"/>
    <mergeCell ref="E17:E20"/>
    <mergeCell ref="F17:F20"/>
    <mergeCell ref="G17:G20"/>
    <mergeCell ref="H18:H20"/>
    <mergeCell ref="I18:I20"/>
    <mergeCell ref="J18:J20"/>
    <mergeCell ref="K18:K20"/>
    <mergeCell ref="L18:L20"/>
    <mergeCell ref="B2:R2"/>
    <mergeCell ref="B3:E3"/>
    <mergeCell ref="C9:C10"/>
    <mergeCell ref="A15:G15"/>
    <mergeCell ref="H15:R15"/>
    <mergeCell ref="H16:K16"/>
    <mergeCell ref="M16:M17"/>
    <mergeCell ref="N16:N17"/>
    <mergeCell ref="O16:P16"/>
    <mergeCell ref="Q16:R16"/>
  </mergeCells>
  <conditionalFormatting sqref="L18">
    <cfRule type="cellIs" dxfId="4" priority="1" operator="greaterThan">
      <formula>100</formula>
    </cfRule>
  </conditionalFormatting>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M17"/>
  <sheetViews>
    <sheetView zoomScale="80" zoomScaleNormal="80" zoomScalePageLayoutView="80" workbookViewId="0">
      <selection activeCell="N13" sqref="N13"/>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85546875" style="1" customWidth="1"/>
    <col min="10" max="10" width="13" style="1" customWidth="1"/>
    <col min="11" max="11" width="13.42578125" style="1" customWidth="1"/>
    <col min="12" max="13" width="15.42578125" style="1" customWidth="1"/>
    <col min="14" max="16384" width="10.85546875" style="1"/>
  </cols>
  <sheetData>
    <row r="2" spans="1:13" x14ac:dyDescent="0.25">
      <c r="B2" s="215" t="s">
        <v>101</v>
      </c>
      <c r="C2" s="215"/>
      <c r="D2" s="215"/>
      <c r="E2" s="215"/>
      <c r="F2" s="300"/>
      <c r="G2" s="300"/>
      <c r="H2" s="300"/>
      <c r="I2" s="300"/>
      <c r="J2" s="300"/>
      <c r="K2" s="300"/>
      <c r="L2" s="300"/>
      <c r="M2" s="300"/>
    </row>
    <row r="3" spans="1:13" ht="15.75" thickBot="1" x14ac:dyDescent="0.3"/>
    <row r="4" spans="1:13" ht="15.75" thickBot="1" x14ac:dyDescent="0.3">
      <c r="A4" s="301" t="s">
        <v>14</v>
      </c>
      <c r="B4" s="302"/>
      <c r="C4" s="302"/>
      <c r="D4" s="302"/>
      <c r="E4" s="302"/>
      <c r="F4" s="302"/>
      <c r="G4" s="302"/>
      <c r="H4" s="303" t="s">
        <v>107</v>
      </c>
      <c r="I4" s="304"/>
      <c r="J4" s="304"/>
      <c r="K4" s="304"/>
      <c r="L4" s="304"/>
      <c r="M4" s="304"/>
    </row>
    <row r="5" spans="1:13" ht="28.5" customHeight="1" x14ac:dyDescent="0.25">
      <c r="A5" s="90" t="s">
        <v>17</v>
      </c>
      <c r="B5" s="90" t="s">
        <v>18</v>
      </c>
      <c r="C5" s="94" t="s">
        <v>19</v>
      </c>
      <c r="D5" s="90" t="s">
        <v>20</v>
      </c>
      <c r="E5" s="90" t="s">
        <v>108</v>
      </c>
      <c r="F5" s="90" t="s">
        <v>22</v>
      </c>
      <c r="G5" s="32" t="s">
        <v>23</v>
      </c>
      <c r="H5" s="295" t="s">
        <v>109</v>
      </c>
      <c r="I5" s="296"/>
      <c r="J5" s="296"/>
      <c r="K5" s="297"/>
      <c r="L5" s="90" t="s">
        <v>110</v>
      </c>
      <c r="M5" s="298" t="s">
        <v>111</v>
      </c>
    </row>
    <row r="6" spans="1:13" ht="30" customHeight="1" x14ac:dyDescent="0.25">
      <c r="A6" s="229" t="s">
        <v>26</v>
      </c>
      <c r="B6" s="230">
        <v>0.3</v>
      </c>
      <c r="C6" s="216" t="s">
        <v>27</v>
      </c>
      <c r="D6" s="9" t="s">
        <v>28</v>
      </c>
      <c r="E6" s="216">
        <v>4</v>
      </c>
      <c r="F6" s="216" t="s">
        <v>29</v>
      </c>
      <c r="G6" s="222" t="s">
        <v>30</v>
      </c>
      <c r="H6" s="88" t="s">
        <v>114</v>
      </c>
      <c r="I6" s="88" t="s">
        <v>115</v>
      </c>
      <c r="J6" s="88" t="s">
        <v>116</v>
      </c>
      <c r="K6" s="88" t="s">
        <v>117</v>
      </c>
      <c r="L6" s="8" t="s">
        <v>118</v>
      </c>
      <c r="M6" s="299"/>
    </row>
    <row r="7" spans="1:13" ht="45" customHeight="1" x14ac:dyDescent="0.25">
      <c r="A7" s="229"/>
      <c r="B7" s="229"/>
      <c r="C7" s="217"/>
      <c r="D7" s="10" t="s">
        <v>31</v>
      </c>
      <c r="E7" s="217"/>
      <c r="F7" s="217"/>
      <c r="G7" s="222"/>
      <c r="H7" s="309">
        <f>1/E6</f>
        <v>0.25</v>
      </c>
      <c r="I7" s="309">
        <v>0.25</v>
      </c>
      <c r="J7" s="309">
        <v>0.5</v>
      </c>
      <c r="K7" s="309">
        <v>0</v>
      </c>
      <c r="L7" s="306">
        <f>+H7+I7+J7+K7</f>
        <v>1</v>
      </c>
      <c r="M7" s="306">
        <f>4*B6/E6</f>
        <v>0.3</v>
      </c>
    </row>
    <row r="8" spans="1:13" ht="35.25" customHeight="1" x14ac:dyDescent="0.25">
      <c r="A8" s="229"/>
      <c r="B8" s="229"/>
      <c r="C8" s="217"/>
      <c r="D8" s="10" t="s">
        <v>32</v>
      </c>
      <c r="E8" s="217"/>
      <c r="F8" s="217"/>
      <c r="G8" s="222"/>
      <c r="H8" s="312"/>
      <c r="I8" s="312"/>
      <c r="J8" s="312"/>
      <c r="K8" s="312"/>
      <c r="L8" s="307"/>
      <c r="M8" s="307"/>
    </row>
    <row r="9" spans="1:13" ht="39.75" customHeight="1" x14ac:dyDescent="0.25">
      <c r="A9" s="229"/>
      <c r="B9" s="229"/>
      <c r="C9" s="218"/>
      <c r="D9" s="10" t="s">
        <v>33</v>
      </c>
      <c r="E9" s="218"/>
      <c r="F9" s="218"/>
      <c r="G9" s="222"/>
      <c r="H9" s="313"/>
      <c r="I9" s="313"/>
      <c r="J9" s="313"/>
      <c r="K9" s="313"/>
      <c r="L9" s="308"/>
      <c r="M9" s="308"/>
    </row>
    <row r="10" spans="1:13" ht="56.25" customHeight="1" x14ac:dyDescent="0.25">
      <c r="A10" s="235" t="s">
        <v>34</v>
      </c>
      <c r="B10" s="219">
        <v>0.4</v>
      </c>
      <c r="C10" s="216" t="s">
        <v>35</v>
      </c>
      <c r="D10" s="10" t="s">
        <v>125</v>
      </c>
      <c r="E10" s="216">
        <v>20</v>
      </c>
      <c r="F10" s="216" t="s">
        <v>37</v>
      </c>
      <c r="G10" s="216" t="s">
        <v>126</v>
      </c>
      <c r="H10" s="309">
        <f>7/25</f>
        <v>0.28000000000000003</v>
      </c>
      <c r="I10" s="317">
        <v>0.35</v>
      </c>
      <c r="J10" s="317">
        <v>0.25</v>
      </c>
      <c r="K10" s="309">
        <f>8/E10</f>
        <v>0.4</v>
      </c>
      <c r="L10" s="317">
        <f>+H10+I10+J10+K10</f>
        <v>1.28</v>
      </c>
      <c r="M10" s="317">
        <f>22*B10/E10</f>
        <v>0.44000000000000006</v>
      </c>
    </row>
    <row r="11" spans="1:13" ht="47.25" customHeight="1" x14ac:dyDescent="0.25">
      <c r="A11" s="236"/>
      <c r="B11" s="220"/>
      <c r="C11" s="217"/>
      <c r="D11" s="10" t="s">
        <v>39</v>
      </c>
      <c r="E11" s="217"/>
      <c r="F11" s="217"/>
      <c r="G11" s="217"/>
      <c r="H11" s="312"/>
      <c r="I11" s="217"/>
      <c r="J11" s="217"/>
      <c r="K11" s="312"/>
      <c r="L11" s="318"/>
      <c r="M11" s="318"/>
    </row>
    <row r="12" spans="1:13" ht="57" customHeight="1" x14ac:dyDescent="0.25">
      <c r="A12" s="237"/>
      <c r="B12" s="221"/>
      <c r="C12" s="218"/>
      <c r="D12" s="10" t="s">
        <v>41</v>
      </c>
      <c r="E12" s="217"/>
      <c r="F12" s="218"/>
      <c r="G12" s="218"/>
      <c r="H12" s="313"/>
      <c r="I12" s="218"/>
      <c r="J12" s="218"/>
      <c r="K12" s="313"/>
      <c r="L12" s="319"/>
      <c r="M12" s="319"/>
    </row>
    <row r="13" spans="1:13" ht="55.5" customHeight="1" x14ac:dyDescent="0.25">
      <c r="A13" s="235" t="s">
        <v>43</v>
      </c>
      <c r="B13" s="219">
        <v>0.3</v>
      </c>
      <c r="C13" s="216" t="s">
        <v>44</v>
      </c>
      <c r="D13" s="10" t="s">
        <v>45</v>
      </c>
      <c r="E13" s="216">
        <v>15</v>
      </c>
      <c r="F13" s="216" t="s">
        <v>29</v>
      </c>
      <c r="G13" s="216" t="s">
        <v>42</v>
      </c>
      <c r="H13" s="309">
        <f>3/30</f>
        <v>0.1</v>
      </c>
      <c r="I13" s="317">
        <v>0.33</v>
      </c>
      <c r="J13" s="317">
        <v>0.4</v>
      </c>
      <c r="K13" s="309">
        <f>1/E13</f>
        <v>6.6666666666666666E-2</v>
      </c>
      <c r="L13" s="317">
        <f>+H13+I13+J13+K13</f>
        <v>0.89666666666666672</v>
      </c>
      <c r="M13" s="317">
        <f>15*B13/E13</f>
        <v>0.3</v>
      </c>
    </row>
    <row r="14" spans="1:13" ht="39.75" customHeight="1" x14ac:dyDescent="0.25">
      <c r="A14" s="236"/>
      <c r="B14" s="220"/>
      <c r="C14" s="217"/>
      <c r="D14" s="10" t="s">
        <v>46</v>
      </c>
      <c r="E14" s="217"/>
      <c r="F14" s="217"/>
      <c r="G14" s="217"/>
      <c r="H14" s="312"/>
      <c r="I14" s="217"/>
      <c r="J14" s="217"/>
      <c r="K14" s="312"/>
      <c r="L14" s="318"/>
      <c r="M14" s="318"/>
    </row>
    <row r="15" spans="1:13" ht="39" customHeight="1" x14ac:dyDescent="0.25">
      <c r="A15" s="237"/>
      <c r="B15" s="221"/>
      <c r="C15" s="218"/>
      <c r="D15" s="10" t="s">
        <v>47</v>
      </c>
      <c r="E15" s="218"/>
      <c r="F15" s="218"/>
      <c r="G15" s="218"/>
      <c r="H15" s="313"/>
      <c r="I15" s="218"/>
      <c r="J15" s="218"/>
      <c r="K15" s="313"/>
      <c r="L15" s="319"/>
      <c r="M15" s="319"/>
    </row>
    <row r="16" spans="1:13" ht="33.75" customHeight="1" x14ac:dyDescent="0.25">
      <c r="A16" s="19" t="s">
        <v>48</v>
      </c>
      <c r="B16" s="89">
        <f>SUM(B6:B15)</f>
        <v>1</v>
      </c>
      <c r="C16" s="89"/>
      <c r="D16" s="5"/>
      <c r="E16" s="5"/>
      <c r="F16" s="5"/>
      <c r="G16" s="10"/>
      <c r="H16" s="89">
        <f>SUM(H7:H15)</f>
        <v>0.63</v>
      </c>
      <c r="I16" s="89">
        <f>SUM(I7:I15)</f>
        <v>0.92999999999999994</v>
      </c>
      <c r="J16" s="89">
        <f>SUM(J7:J15)</f>
        <v>1.1499999999999999</v>
      </c>
      <c r="K16" s="89">
        <f>SUM(K7:K15)</f>
        <v>0.46666666666666667</v>
      </c>
      <c r="L16" s="20">
        <f>SUM(L7:L15)/3</f>
        <v>1.058888888888889</v>
      </c>
      <c r="M16" s="20">
        <f>SUM(M7:M15)</f>
        <v>1.04</v>
      </c>
    </row>
    <row r="17" spans="1:1" ht="29.25" customHeight="1" x14ac:dyDescent="0.25">
      <c r="A17" s="12"/>
    </row>
  </sheetData>
  <mergeCells count="41">
    <mergeCell ref="M13:M15"/>
    <mergeCell ref="A13:A15"/>
    <mergeCell ref="B13:B15"/>
    <mergeCell ref="C13:C15"/>
    <mergeCell ref="E13:E15"/>
    <mergeCell ref="F13:F15"/>
    <mergeCell ref="G13:G15"/>
    <mergeCell ref="H13:H15"/>
    <mergeCell ref="I13:I15"/>
    <mergeCell ref="J13:J15"/>
    <mergeCell ref="K13:K15"/>
    <mergeCell ref="L13:L15"/>
    <mergeCell ref="M10:M12"/>
    <mergeCell ref="G10:G12"/>
    <mergeCell ref="H10:H12"/>
    <mergeCell ref="I10:I12"/>
    <mergeCell ref="J10:J12"/>
    <mergeCell ref="K10:K12"/>
    <mergeCell ref="L10:L12"/>
    <mergeCell ref="A10:A12"/>
    <mergeCell ref="B10:B12"/>
    <mergeCell ref="C10:C12"/>
    <mergeCell ref="E10:E12"/>
    <mergeCell ref="F10:F12"/>
    <mergeCell ref="M7:M9"/>
    <mergeCell ref="A6:A9"/>
    <mergeCell ref="B6:B9"/>
    <mergeCell ref="C6:C9"/>
    <mergeCell ref="E6:E9"/>
    <mergeCell ref="F6:F9"/>
    <mergeCell ref="G6:G9"/>
    <mergeCell ref="H7:H9"/>
    <mergeCell ref="I7:I9"/>
    <mergeCell ref="J7:J9"/>
    <mergeCell ref="K7:K9"/>
    <mergeCell ref="L7:L9"/>
    <mergeCell ref="B2:M2"/>
    <mergeCell ref="A4:G4"/>
    <mergeCell ref="H4:M4"/>
    <mergeCell ref="H5:K5"/>
    <mergeCell ref="M5:M6"/>
  </mergeCells>
  <conditionalFormatting sqref="L7">
    <cfRule type="cellIs" dxfId="3" priority="1" operator="greaterThan">
      <formula>100</formula>
    </cfRule>
  </conditionalFormatting>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249977111117893"/>
  </sheetPr>
  <dimension ref="B1:I20"/>
  <sheetViews>
    <sheetView view="pageBreakPreview" zoomScale="71" zoomScaleSheetLayoutView="71" workbookViewId="0">
      <selection activeCell="P13" sqref="P13"/>
    </sheetView>
  </sheetViews>
  <sheetFormatPr baseColWidth="10" defaultColWidth="11.42578125" defaultRowHeight="15" x14ac:dyDescent="0.25"/>
  <cols>
    <col min="1" max="1" width="3.28515625" customWidth="1"/>
    <col min="2" max="2" width="6.85546875" customWidth="1"/>
    <col min="3" max="3" width="15.7109375" customWidth="1"/>
    <col min="4" max="4" width="19.7109375" customWidth="1"/>
    <col min="8" max="8" width="15.28515625" customWidth="1"/>
    <col min="9" max="9" width="17.85546875" customWidth="1"/>
  </cols>
  <sheetData>
    <row r="1" spans="2:9" ht="25.5" customHeight="1" thickBot="1" x14ac:dyDescent="0.3"/>
    <row r="2" spans="2:9" ht="15.75" hidden="1" thickBot="1" x14ac:dyDescent="0.3"/>
    <row r="3" spans="2:9" ht="38.25" customHeight="1" thickBot="1" x14ac:dyDescent="0.3">
      <c r="B3" s="335" t="s">
        <v>145</v>
      </c>
      <c r="C3" s="336"/>
      <c r="D3" s="336"/>
      <c r="E3" s="336"/>
      <c r="F3" s="336"/>
      <c r="G3" s="336"/>
      <c r="H3" s="336"/>
      <c r="I3" s="337"/>
    </row>
    <row r="4" spans="2:9" ht="15.75" thickBot="1" x14ac:dyDescent="0.3">
      <c r="B4" s="333" t="s">
        <v>146</v>
      </c>
      <c r="C4" s="329"/>
      <c r="D4" s="329"/>
      <c r="E4" s="338" t="s">
        <v>147</v>
      </c>
      <c r="F4" s="339"/>
      <c r="G4" s="340"/>
      <c r="H4" s="329" t="s">
        <v>148</v>
      </c>
      <c r="I4" s="330"/>
    </row>
    <row r="5" spans="2:9" ht="15.75" thickBot="1" x14ac:dyDescent="0.3">
      <c r="B5" s="334"/>
      <c r="C5" s="331"/>
      <c r="D5" s="331"/>
      <c r="E5" s="48">
        <v>1</v>
      </c>
      <c r="F5" s="49">
        <v>2</v>
      </c>
      <c r="G5" s="49">
        <v>3</v>
      </c>
      <c r="H5" s="331"/>
      <c r="I5" s="332"/>
    </row>
    <row r="6" spans="2:9" ht="30.75" customHeight="1" x14ac:dyDescent="0.25">
      <c r="B6" s="47">
        <v>1</v>
      </c>
      <c r="C6" s="344" t="s">
        <v>149</v>
      </c>
      <c r="D6" s="344"/>
      <c r="E6" s="50"/>
      <c r="F6" s="50"/>
      <c r="G6" s="50"/>
      <c r="H6" s="341"/>
      <c r="I6" s="342"/>
    </row>
    <row r="7" spans="2:9" ht="39" customHeight="1" x14ac:dyDescent="0.25">
      <c r="B7" s="46">
        <v>2</v>
      </c>
      <c r="C7" s="328" t="s">
        <v>150</v>
      </c>
      <c r="D7" s="328"/>
      <c r="E7" s="44"/>
      <c r="F7" s="44"/>
      <c r="G7" s="44"/>
      <c r="H7" s="326"/>
      <c r="I7" s="327"/>
    </row>
    <row r="8" spans="2:9" ht="30" customHeight="1" x14ac:dyDescent="0.25">
      <c r="B8" s="46">
        <v>3</v>
      </c>
      <c r="C8" s="328" t="s">
        <v>151</v>
      </c>
      <c r="D8" s="328"/>
      <c r="E8" s="44"/>
      <c r="F8" s="44"/>
      <c r="G8" s="44"/>
      <c r="H8" s="326"/>
      <c r="I8" s="327"/>
    </row>
    <row r="9" spans="2:9" ht="34.5" customHeight="1" x14ac:dyDescent="0.25">
      <c r="B9" s="46">
        <v>4</v>
      </c>
      <c r="C9" s="328" t="s">
        <v>152</v>
      </c>
      <c r="D9" s="328"/>
      <c r="E9" s="44"/>
      <c r="F9" s="44"/>
      <c r="G9" s="44"/>
      <c r="H9" s="326"/>
      <c r="I9" s="327"/>
    </row>
    <row r="10" spans="2:9" ht="30.75" customHeight="1" x14ac:dyDescent="0.25">
      <c r="B10" s="46">
        <v>5</v>
      </c>
      <c r="C10" s="328" t="s">
        <v>153</v>
      </c>
      <c r="D10" s="328"/>
      <c r="E10" s="44"/>
      <c r="F10" s="44"/>
      <c r="G10" s="44"/>
      <c r="H10" s="326"/>
      <c r="I10" s="327"/>
    </row>
    <row r="11" spans="2:9" ht="33.75" customHeight="1" x14ac:dyDescent="0.25">
      <c r="B11" s="46">
        <v>6</v>
      </c>
      <c r="C11" s="328" t="s">
        <v>154</v>
      </c>
      <c r="D11" s="328"/>
      <c r="E11" s="44"/>
      <c r="F11" s="44"/>
      <c r="G11" s="44"/>
      <c r="H11" s="326"/>
      <c r="I11" s="327"/>
    </row>
    <row r="12" spans="2:9" ht="25.5" customHeight="1" x14ac:dyDescent="0.25">
      <c r="B12" s="46">
        <v>7</v>
      </c>
      <c r="C12" s="328" t="s">
        <v>155</v>
      </c>
      <c r="D12" s="328"/>
      <c r="E12" s="45"/>
      <c r="F12" s="45"/>
      <c r="G12" s="45"/>
      <c r="H12" s="324"/>
      <c r="I12" s="325"/>
    </row>
    <row r="13" spans="2:9" ht="46.5" customHeight="1" x14ac:dyDescent="0.25">
      <c r="B13" s="46">
        <v>8</v>
      </c>
      <c r="C13" s="328" t="s">
        <v>156</v>
      </c>
      <c r="D13" s="328"/>
      <c r="E13" s="45"/>
      <c r="F13" s="45"/>
      <c r="G13" s="45"/>
      <c r="H13" s="324"/>
      <c r="I13" s="325"/>
    </row>
    <row r="14" spans="2:9" ht="30.75" customHeight="1" x14ac:dyDescent="0.25">
      <c r="B14" s="46">
        <v>9</v>
      </c>
      <c r="C14" s="328" t="s">
        <v>157</v>
      </c>
      <c r="D14" s="328"/>
      <c r="E14" s="45"/>
      <c r="F14" s="45"/>
      <c r="G14" s="45"/>
      <c r="H14" s="324"/>
      <c r="I14" s="325"/>
    </row>
    <row r="15" spans="2:9" x14ac:dyDescent="0.25">
      <c r="B15" s="46">
        <v>10</v>
      </c>
      <c r="C15" s="328"/>
      <c r="D15" s="328"/>
      <c r="E15" s="45"/>
      <c r="F15" s="45"/>
      <c r="G15" s="45"/>
      <c r="H15" s="324"/>
      <c r="I15" s="325"/>
    </row>
    <row r="16" spans="2:9" x14ac:dyDescent="0.25">
      <c r="B16" s="46">
        <v>11</v>
      </c>
      <c r="C16" s="328"/>
      <c r="D16" s="328"/>
      <c r="E16" s="45"/>
      <c r="F16" s="45"/>
      <c r="G16" s="45"/>
      <c r="H16" s="324"/>
      <c r="I16" s="325"/>
    </row>
    <row r="17" spans="2:9" x14ac:dyDescent="0.25">
      <c r="B17" s="46">
        <v>12</v>
      </c>
      <c r="C17" s="328"/>
      <c r="D17" s="328"/>
      <c r="E17" s="45"/>
      <c r="F17" s="45"/>
      <c r="G17" s="45"/>
      <c r="H17" s="324"/>
      <c r="I17" s="325"/>
    </row>
    <row r="18" spans="2:9" ht="15.75" thickBot="1" x14ac:dyDescent="0.3"/>
    <row r="19" spans="2:9" ht="11.25" customHeight="1" thickBot="1" x14ac:dyDescent="0.3">
      <c r="B19" s="343" t="s">
        <v>158</v>
      </c>
      <c r="C19" s="343"/>
      <c r="D19" s="343"/>
      <c r="E19" s="343"/>
      <c r="F19" s="343"/>
      <c r="G19" s="343"/>
      <c r="H19" s="343"/>
      <c r="I19" s="343"/>
    </row>
    <row r="20" spans="2:9" ht="6.75" customHeight="1" thickBot="1" x14ac:dyDescent="0.3">
      <c r="B20" s="343"/>
      <c r="C20" s="343"/>
      <c r="D20" s="343"/>
      <c r="E20" s="343"/>
      <c r="F20" s="343"/>
      <c r="G20" s="343"/>
      <c r="H20" s="343"/>
      <c r="I20" s="343"/>
    </row>
  </sheetData>
  <mergeCells count="29">
    <mergeCell ref="B19:I20"/>
    <mergeCell ref="H7:I7"/>
    <mergeCell ref="C6:D6"/>
    <mergeCell ref="C7:D7"/>
    <mergeCell ref="C8:D8"/>
    <mergeCell ref="C9:D9"/>
    <mergeCell ref="H13:I13"/>
    <mergeCell ref="H14:I14"/>
    <mergeCell ref="C17:D17"/>
    <mergeCell ref="H17:I17"/>
    <mergeCell ref="H15:I15"/>
    <mergeCell ref="H16:I16"/>
    <mergeCell ref="C13:D13"/>
    <mergeCell ref="C14:D14"/>
    <mergeCell ref="C15:D15"/>
    <mergeCell ref="C16:D16"/>
    <mergeCell ref="H4:I5"/>
    <mergeCell ref="B4:D5"/>
    <mergeCell ref="B3:I3"/>
    <mergeCell ref="E4:G4"/>
    <mergeCell ref="H6:I6"/>
    <mergeCell ref="H12:I12"/>
    <mergeCell ref="H10:I10"/>
    <mergeCell ref="C11:D11"/>
    <mergeCell ref="C12:D12"/>
    <mergeCell ref="H8:I8"/>
    <mergeCell ref="H9:I9"/>
    <mergeCell ref="H11:I11"/>
    <mergeCell ref="C10:D10"/>
  </mergeCells>
  <pageMargins left="0.7" right="0.7" top="0.75" bottom="0.75" header="0.3" footer="0.3"/>
  <pageSetup scale="80"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D21"/>
  <sheetViews>
    <sheetView workbookViewId="0">
      <selection activeCell="D6" sqref="D6"/>
    </sheetView>
  </sheetViews>
  <sheetFormatPr baseColWidth="10" defaultColWidth="11.42578125" defaultRowHeight="15" x14ac:dyDescent="0.25"/>
  <cols>
    <col min="2" max="2" width="20.42578125" customWidth="1"/>
    <col min="3" max="3" width="38.28515625" customWidth="1"/>
    <col min="4" max="4" width="48.7109375" customWidth="1"/>
  </cols>
  <sheetData>
    <row r="2" spans="2:4" x14ac:dyDescent="0.25">
      <c r="B2" s="352" t="s">
        <v>159</v>
      </c>
      <c r="C2" s="33" t="s">
        <v>2</v>
      </c>
    </row>
    <row r="3" spans="2:4" x14ac:dyDescent="0.25">
      <c r="B3" s="352"/>
      <c r="C3" s="34" t="s">
        <v>160</v>
      </c>
    </row>
    <row r="4" spans="2:4" x14ac:dyDescent="0.25">
      <c r="B4" s="352"/>
      <c r="C4" s="34" t="s">
        <v>161</v>
      </c>
    </row>
    <row r="5" spans="2:4" x14ac:dyDescent="0.25">
      <c r="B5" s="352"/>
      <c r="C5" s="34" t="s">
        <v>162</v>
      </c>
    </row>
    <row r="6" spans="2:4" x14ac:dyDescent="0.25">
      <c r="B6" s="352"/>
      <c r="C6" s="350" t="s">
        <v>163</v>
      </c>
    </row>
    <row r="7" spans="2:4" x14ac:dyDescent="0.25">
      <c r="B7" s="352"/>
      <c r="C7" s="351"/>
    </row>
    <row r="8" spans="2:4" ht="135.75" customHeight="1" x14ac:dyDescent="0.25">
      <c r="B8" s="345" t="s">
        <v>14</v>
      </c>
      <c r="C8" s="36" t="s">
        <v>18</v>
      </c>
      <c r="D8" s="38" t="s">
        <v>164</v>
      </c>
    </row>
    <row r="9" spans="2:4" ht="106.5" customHeight="1" x14ac:dyDescent="0.25">
      <c r="B9" s="346"/>
      <c r="C9" s="37" t="s">
        <v>19</v>
      </c>
      <c r="D9" s="39" t="s">
        <v>165</v>
      </c>
    </row>
    <row r="10" spans="2:4" ht="60" x14ac:dyDescent="0.25">
      <c r="B10" s="346"/>
      <c r="C10" s="36" t="s">
        <v>20</v>
      </c>
      <c r="D10" s="39" t="s">
        <v>166</v>
      </c>
    </row>
    <row r="11" spans="2:4" ht="45" x14ac:dyDescent="0.25">
      <c r="B11" s="346"/>
      <c r="C11" s="36" t="s">
        <v>21</v>
      </c>
      <c r="D11" s="40" t="s">
        <v>167</v>
      </c>
    </row>
    <row r="12" spans="2:4" ht="75" x14ac:dyDescent="0.25">
      <c r="B12" s="346"/>
      <c r="C12" s="36" t="s">
        <v>22</v>
      </c>
      <c r="D12" s="40" t="s">
        <v>168</v>
      </c>
    </row>
    <row r="13" spans="2:4" ht="51.75" customHeight="1" x14ac:dyDescent="0.25">
      <c r="B13" s="346"/>
      <c r="C13" s="36" t="s">
        <v>23</v>
      </c>
      <c r="D13" s="41" t="s">
        <v>169</v>
      </c>
    </row>
    <row r="14" spans="2:4" ht="48" customHeight="1" x14ac:dyDescent="0.25">
      <c r="B14" s="346"/>
      <c r="C14" s="36" t="s">
        <v>170</v>
      </c>
    </row>
    <row r="15" spans="2:4" ht="39" customHeight="1" x14ac:dyDescent="0.25">
      <c r="B15" s="347"/>
      <c r="C15" s="36" t="s">
        <v>171</v>
      </c>
    </row>
    <row r="16" spans="2:4" ht="39" customHeight="1" x14ac:dyDescent="0.25">
      <c r="B16" s="348" t="s">
        <v>172</v>
      </c>
      <c r="C16" s="35" t="s">
        <v>109</v>
      </c>
    </row>
    <row r="17" spans="2:3" x14ac:dyDescent="0.25">
      <c r="B17" s="349"/>
      <c r="C17" s="35" t="s">
        <v>173</v>
      </c>
    </row>
    <row r="18" spans="2:3" x14ac:dyDescent="0.25">
      <c r="B18" s="349"/>
      <c r="C18" s="42" t="s">
        <v>111</v>
      </c>
    </row>
    <row r="19" spans="2:3" x14ac:dyDescent="0.25">
      <c r="B19" s="349"/>
      <c r="C19" s="42" t="s">
        <v>112</v>
      </c>
    </row>
    <row r="20" spans="2:3" x14ac:dyDescent="0.25">
      <c r="B20" s="349"/>
      <c r="C20" s="42" t="s">
        <v>174</v>
      </c>
    </row>
    <row r="21" spans="2:3" x14ac:dyDescent="0.25">
      <c r="B21" s="349"/>
      <c r="C21" s="42" t="s">
        <v>175</v>
      </c>
    </row>
  </sheetData>
  <mergeCells count="4">
    <mergeCell ref="B8:B15"/>
    <mergeCell ref="B16:B21"/>
    <mergeCell ref="C6:C7"/>
    <mergeCell ref="B2:B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aa2728a-bf1c-4365-8731-8be504edb7c1">
      <Terms xmlns="http://schemas.microsoft.com/office/infopath/2007/PartnerControls"/>
    </lcf76f155ced4ddcb4097134ff3c332f>
    <TaxCatchAll xmlns="dc9b1607-72c3-41de-b1f9-95945392e51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C441DC807B5614AB27EE8239FFD8268" ma:contentTypeVersion="18" ma:contentTypeDescription="Crear nuevo documento." ma:contentTypeScope="" ma:versionID="fb244eca439c56a96164e86eea4d9077">
  <xsd:schema xmlns:xsd="http://www.w3.org/2001/XMLSchema" xmlns:xs="http://www.w3.org/2001/XMLSchema" xmlns:p="http://schemas.microsoft.com/office/2006/metadata/properties" xmlns:ns2="1aa2728a-bf1c-4365-8731-8be504edb7c1" xmlns:ns3="dc9b1607-72c3-41de-b1f9-95945392e51e" targetNamespace="http://schemas.microsoft.com/office/2006/metadata/properties" ma:root="true" ma:fieldsID="675b2b4378ebd053b794c85435c85728" ns2:_="" ns3:_="">
    <xsd:import namespace="1aa2728a-bf1c-4365-8731-8be504edb7c1"/>
    <xsd:import namespace="dc9b1607-72c3-41de-b1f9-95945392e51e"/>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a2728a-bf1c-4365-8731-8be504edb7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d73a7cf0-3da9-404c-aa13-02b47422051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9b1607-72c3-41de-b1f9-95945392e51e"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e6cd004f-dd6f-434e-8fd0-c80aadf52f83}" ma:internalName="TaxCatchAll" ma:showField="CatchAllData" ma:web="dc9b1607-72c3-41de-b1f9-95945392e5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72609EC-E857-4622-994B-E96659D84623}">
  <ds:schemaRefs>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cb28a3c4-2c13-4ded-b80d-51fe44016026"/>
    <ds:schemaRef ds:uri="b44b2e47-c101-4e22-bf37-e6b1ebba4da4"/>
    <ds:schemaRef ds:uri="http://www.w3.org/XML/1998/namespace"/>
    <ds:schemaRef ds:uri="http://purl.org/dc/dcmitype/"/>
  </ds:schemaRefs>
</ds:datastoreItem>
</file>

<file path=customXml/itemProps2.xml><?xml version="1.0" encoding="utf-8"?>
<ds:datastoreItem xmlns:ds="http://schemas.openxmlformats.org/officeDocument/2006/customXml" ds:itemID="{1C23D8CA-EFE4-4436-AC64-77209DE5E26F}">
  <ds:schemaRefs>
    <ds:schemaRef ds:uri="http://schemas.microsoft.com/sharepoint/v3/contenttype/forms"/>
  </ds:schemaRefs>
</ds:datastoreItem>
</file>

<file path=customXml/itemProps3.xml><?xml version="1.0" encoding="utf-8"?>
<ds:datastoreItem xmlns:ds="http://schemas.openxmlformats.org/officeDocument/2006/customXml" ds:itemID="{777C813C-B26A-4704-9A29-BA0FF19A87A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7</vt:i4>
      </vt:variant>
    </vt:vector>
  </HeadingPairs>
  <TitlesOfParts>
    <vt:vector size="20" baseType="lpstr">
      <vt:lpstr>Concertacion </vt:lpstr>
      <vt:lpstr>INSTRUCTIVO ANEXO 1</vt:lpstr>
      <vt:lpstr>INSTRUCTIVO ANEXO 2</vt:lpstr>
      <vt:lpstr>Seguimiento 2</vt:lpstr>
      <vt:lpstr>Seguimiento 3</vt:lpstr>
      <vt:lpstr>Seguimiento 4</vt:lpstr>
      <vt:lpstr>Final</vt:lpstr>
      <vt:lpstr>Componente de Gestion Adicional</vt:lpstr>
      <vt:lpstr>Instructivo</vt:lpstr>
      <vt:lpstr>OAP-OAI</vt:lpstr>
      <vt:lpstr>ANEXO 1</vt:lpstr>
      <vt:lpstr>ANEXO 2</vt:lpstr>
      <vt:lpstr>ANEXO 3</vt:lpstr>
      <vt:lpstr>'ANEXO 1'!Área_de_impresión</vt:lpstr>
      <vt:lpstr>'ANEXO 2'!Área_de_impresión</vt:lpstr>
      <vt:lpstr>'ANEXO 3'!Área_de_impresión</vt:lpstr>
      <vt:lpstr>'Componente de Gestion Adicional'!Área_de_impresión</vt:lpstr>
      <vt:lpstr>'INSTRUCTIVO ANEXO 1'!Área_de_impresión</vt:lpstr>
      <vt:lpstr>'INSTRUCTIVO ANEXO 2'!Área_de_impresión</vt:lpstr>
      <vt:lpstr>'OAP-OAI'!Área_de_impresión</vt:lpstr>
    </vt:vector>
  </TitlesOfParts>
  <Manager>Departamento Administrativo de la Función Publica</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Anexo_2_Valoracion de competencias</dc:title>
  <dc:subject>GEstión pública</dc:subject>
  <dc:creator>Jeimy Paola Ortiz Gracia</dc:creator>
  <cp:keywords>gerentes públicos;Gobierno de Colombia</cp:keywords>
  <dc:description/>
  <cp:lastModifiedBy>Edward Arles Morales Serrano</cp:lastModifiedBy>
  <cp:revision/>
  <cp:lastPrinted>2022-09-20T21:54:51Z</cp:lastPrinted>
  <dcterms:created xsi:type="dcterms:W3CDTF">2014-03-17T17:12:16Z</dcterms:created>
  <dcterms:modified xsi:type="dcterms:W3CDTF">2023-02-08T13:33:29Z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0x0101006B5BC111849C904897263D214C6D050B</vt:lpwstr>
  </property>
  <property fmtid="{D5CDD505-2E9C-101B-9397-08002B2CF9AE}" pid="3" name="MediaServiceImageTags">
    <vt:lpwstr/>
  </property>
</Properties>
</file>