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drawings/drawing4.xml" ContentType="application/vnd.openxmlformats-officedocument.drawing+xml"/>
  <Override PartName="/xl/comments7.xml" ContentType="application/vnd.openxmlformats-officedocument.spreadsheetml.comments+xml"/>
  <Override PartName="/xl/drawings/drawing5.xml" ContentType="application/vnd.openxmlformats-officedocument.drawing+xml"/>
  <Override PartName="/xl/comments8.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autoCompressPictures="0"/>
  <mc:AlternateContent xmlns:mc="http://schemas.openxmlformats.org/markup-compatibility/2006">
    <mc:Choice Requires="x15">
      <x15ac:absPath xmlns:x15ac="http://schemas.microsoft.com/office/spreadsheetml/2010/11/ac" url="C:\Users\emoraless\Documents\"/>
    </mc:Choice>
  </mc:AlternateContent>
  <xr:revisionPtr revIDLastSave="0" documentId="13_ncr:1_{1F90FD77-FAAF-45D2-A074-68F7741653CC}" xr6:coauthVersionLast="47" xr6:coauthVersionMax="47" xr10:uidLastSave="{00000000-0000-0000-0000-000000000000}"/>
  <bookViews>
    <workbookView xWindow="-120" yWindow="-120" windowWidth="24240" windowHeight="13140" tabRatio="712" firstSheet="12" activeTab="12" xr2:uid="{00000000-000D-0000-FFFF-FFFF00000000}"/>
  </bookViews>
  <sheets>
    <sheet name="Concertacion " sheetId="1" state="hidden" r:id="rId1"/>
    <sheet name="INSTRUCTIVO ANEXO 1" sheetId="26" state="hidden" r:id="rId2"/>
    <sheet name="INSTRUCTIVO ANEXO 2" sheetId="22" state="hidden" r:id="rId3"/>
    <sheet name="Seguimiento 2" sheetId="5" state="hidden" r:id="rId4"/>
    <sheet name="Seguimiento 3" sheetId="6" state="hidden" r:id="rId5"/>
    <sheet name="Seguimiento 4" sheetId="7" state="hidden" r:id="rId6"/>
    <sheet name="Final" sheetId="9" state="hidden" r:id="rId7"/>
    <sheet name="Componente de Gestion Adicional" sheetId="14" state="hidden" r:id="rId8"/>
    <sheet name="Instructivo" sheetId="3" state="hidden" r:id="rId9"/>
    <sheet name="OAP" sheetId="27" state="hidden" r:id="rId10"/>
    <sheet name="cal corte espec" sheetId="28" state="hidden" r:id="rId11"/>
    <sheet name="ANEXO 1" sheetId="25" state="hidden" r:id="rId12"/>
    <sheet name="ANEXO 2" sheetId="23" r:id="rId13"/>
    <sheet name="ANEXO 3" sheetId="24" r:id="rId14"/>
  </sheets>
  <definedNames>
    <definedName name="_xlnm.Print_Area" localSheetId="11">'ANEXO 1'!$A$1:$S$29</definedName>
    <definedName name="_xlnm.Print_Area" localSheetId="12">'ANEXO 2'!$A$1:$K$65</definedName>
    <definedName name="_xlnm.Print_Area" localSheetId="13">'ANEXO 3'!$A$2:$I$36</definedName>
    <definedName name="_xlnm.Print_Area" localSheetId="7">'Componente de Gestion Adicional'!$A$1:$O$20</definedName>
    <definedName name="_xlnm.Print_Area" localSheetId="1">'INSTRUCTIVO ANEXO 1'!$A$1:$J$41</definedName>
    <definedName name="_xlnm.Print_Area" localSheetId="2">'INSTRUCTIVO ANEXO 2'!$A$1:$J$28</definedName>
    <definedName name="_xlnm.Print_Area" localSheetId="9">OAP!$A$1:$S$29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7" i="25" l="1"/>
  <c r="M18" i="27" l="1"/>
  <c r="G13" i="25"/>
  <c r="D27" i="25"/>
  <c r="J64" i="23"/>
  <c r="C28" i="24" s="1"/>
  <c r="G22" i="25"/>
  <c r="L27" i="25"/>
  <c r="H64" i="23" s="1"/>
  <c r="F28" i="24" s="1"/>
  <c r="G5" i="28"/>
  <c r="G4" i="28"/>
  <c r="S1" i="27"/>
  <c r="O1" i="27"/>
  <c r="Q1" i="27" s="1"/>
  <c r="T1" i="27" l="1"/>
  <c r="M23" i="27" l="1"/>
  <c r="M19" i="27"/>
  <c r="M13" i="27"/>
  <c r="M17" i="27"/>
  <c r="M10" i="27"/>
  <c r="M15" i="27"/>
  <c r="M9" i="27"/>
  <c r="M24" i="27"/>
  <c r="M22" i="27"/>
  <c r="M14" i="27"/>
  <c r="M8" i="27"/>
  <c r="K8" i="27"/>
  <c r="E22" i="25" l="1"/>
  <c r="E17" i="25"/>
  <c r="E13" i="25"/>
  <c r="E8" i="25"/>
  <c r="D64" i="23"/>
  <c r="H17" i="25"/>
  <c r="H13" i="25"/>
  <c r="J17" i="25"/>
  <c r="J13" i="25"/>
  <c r="F22" i="25"/>
  <c r="F17" i="25"/>
  <c r="F13" i="25"/>
  <c r="F8" i="25"/>
  <c r="D22" i="25"/>
  <c r="D17" i="25"/>
  <c r="D13" i="25"/>
  <c r="D8" i="25"/>
  <c r="G19" i="25"/>
  <c r="G18" i="25"/>
  <c r="G17" i="25"/>
  <c r="G16" i="25"/>
  <c r="G15" i="25"/>
  <c r="G14" i="25"/>
  <c r="G12" i="25"/>
  <c r="G11" i="25"/>
  <c r="G10" i="25"/>
  <c r="G9" i="25"/>
  <c r="G8" i="25"/>
  <c r="M16" i="27"/>
  <c r="M12" i="27"/>
  <c r="M11" i="27"/>
  <c r="I9" i="25"/>
  <c r="I13" i="25"/>
  <c r="I14" i="25"/>
  <c r="I15" i="25"/>
  <c r="I17" i="25"/>
  <c r="I18" i="25"/>
  <c r="I19" i="25"/>
  <c r="I22" i="25"/>
  <c r="K22" i="27"/>
  <c r="K22" i="25" s="1"/>
  <c r="M22" i="25"/>
  <c r="M17" i="25"/>
  <c r="M13" i="25"/>
  <c r="M8" i="25"/>
  <c r="K17" i="27"/>
  <c r="K13" i="27"/>
  <c r="K13" i="25" s="1"/>
  <c r="I16" i="25"/>
  <c r="I12" i="25"/>
  <c r="I11" i="25"/>
  <c r="J8" i="25"/>
  <c r="H8" i="25"/>
  <c r="H20" i="27"/>
  <c r="H25" i="27" s="1"/>
  <c r="E34" i="24"/>
  <c r="E33" i="24"/>
  <c r="D8" i="24"/>
  <c r="G54" i="23"/>
  <c r="F54" i="23"/>
  <c r="E54" i="23"/>
  <c r="G48" i="23"/>
  <c r="F48" i="23"/>
  <c r="E48" i="23"/>
  <c r="G41" i="23"/>
  <c r="F41" i="23"/>
  <c r="E41" i="23"/>
  <c r="G34" i="23"/>
  <c r="F34" i="23"/>
  <c r="E34" i="23"/>
  <c r="G21" i="23"/>
  <c r="F21" i="23"/>
  <c r="E21" i="23"/>
  <c r="I14" i="23" s="1"/>
  <c r="E27" i="23"/>
  <c r="F27" i="23"/>
  <c r="G27" i="23"/>
  <c r="E59" i="23"/>
  <c r="F59" i="23"/>
  <c r="G59" i="23"/>
  <c r="I16" i="9"/>
  <c r="H13" i="9"/>
  <c r="L13" i="9" s="1"/>
  <c r="K13" i="9"/>
  <c r="K10" i="9"/>
  <c r="H10" i="9"/>
  <c r="L10" i="9" s="1"/>
  <c r="H7" i="9"/>
  <c r="L7" i="9" s="1"/>
  <c r="M13" i="9"/>
  <c r="M7" i="9"/>
  <c r="M10" i="9"/>
  <c r="J16" i="9"/>
  <c r="B16" i="9"/>
  <c r="H27" i="5"/>
  <c r="M24" i="7"/>
  <c r="M21" i="7"/>
  <c r="M18" i="7"/>
  <c r="K24" i="7"/>
  <c r="K21" i="7"/>
  <c r="M24" i="6"/>
  <c r="J24" i="6"/>
  <c r="J24" i="7" s="1"/>
  <c r="J21" i="6"/>
  <c r="J21" i="7" s="1"/>
  <c r="J18" i="6"/>
  <c r="J18" i="7" s="1"/>
  <c r="M18" i="6"/>
  <c r="I18" i="5"/>
  <c r="I18" i="6" s="1"/>
  <c r="H18" i="6"/>
  <c r="M24" i="5"/>
  <c r="M21" i="5"/>
  <c r="M18" i="5"/>
  <c r="I24" i="5"/>
  <c r="L24" i="5"/>
  <c r="I24" i="7"/>
  <c r="H24" i="7"/>
  <c r="I21" i="5"/>
  <c r="L21" i="5" s="1"/>
  <c r="I21" i="7"/>
  <c r="H21" i="6"/>
  <c r="H27" i="6" s="1"/>
  <c r="B27" i="7"/>
  <c r="H21" i="7"/>
  <c r="H18" i="7"/>
  <c r="D7" i="7"/>
  <c r="D6" i="7"/>
  <c r="D5" i="7"/>
  <c r="D4" i="7"/>
  <c r="B27" i="6"/>
  <c r="H24" i="6"/>
  <c r="D7" i="6"/>
  <c r="D6" i="6"/>
  <c r="D5" i="6"/>
  <c r="D4" i="6"/>
  <c r="B27" i="5"/>
  <c r="D7" i="5"/>
  <c r="D6" i="5"/>
  <c r="D5" i="5"/>
  <c r="D4" i="5"/>
  <c r="B26" i="1"/>
  <c r="I21" i="6"/>
  <c r="I18" i="7"/>
  <c r="I24" i="6"/>
  <c r="I27" i="7" l="1"/>
  <c r="L21" i="7"/>
  <c r="K27" i="7"/>
  <c r="L24" i="7"/>
  <c r="M27" i="7"/>
  <c r="K16" i="9"/>
  <c r="I42" i="23"/>
  <c r="H27" i="7"/>
  <c r="M16" i="9"/>
  <c r="M27" i="5"/>
  <c r="J27" i="7"/>
  <c r="L16" i="9"/>
  <c r="I22" i="23"/>
  <c r="I35" i="23"/>
  <c r="L21" i="6"/>
  <c r="M21" i="6" s="1"/>
  <c r="M27" i="6" s="1"/>
  <c r="I28" i="23"/>
  <c r="I62" i="23" s="1"/>
  <c r="J62" i="23" s="1"/>
  <c r="I27" i="6"/>
  <c r="L18" i="6"/>
  <c r="I49" i="23"/>
  <c r="L24" i="6"/>
  <c r="H16" i="9"/>
  <c r="L18" i="7"/>
  <c r="L18" i="5"/>
  <c r="L27" i="5" s="1"/>
  <c r="I27" i="5"/>
  <c r="J27" i="6"/>
  <c r="G60" i="23"/>
  <c r="I55" i="23"/>
  <c r="F60" i="23"/>
  <c r="E60" i="23"/>
  <c r="H20" i="25"/>
  <c r="H25" i="25" s="1"/>
  <c r="O22" i="27"/>
  <c r="N22" i="25" s="1"/>
  <c r="K17" i="25"/>
  <c r="O13" i="27"/>
  <c r="N13" i="25" s="1"/>
  <c r="O17" i="27"/>
  <c r="N17" i="25" s="1"/>
  <c r="O8" i="27"/>
  <c r="N8" i="25" s="1"/>
  <c r="K8" i="25"/>
  <c r="K20" i="27"/>
  <c r="K25" i="27" s="1"/>
  <c r="I8" i="25"/>
  <c r="L27" i="7" l="1"/>
  <c r="D15" i="24"/>
  <c r="E15" i="24" s="1"/>
  <c r="Q22" i="27"/>
  <c r="P22" i="25" s="1"/>
  <c r="E20" i="24" s="1"/>
  <c r="L27" i="6"/>
  <c r="P22" i="27"/>
  <c r="O22" i="25" s="1"/>
  <c r="P8" i="27"/>
  <c r="K20" i="25"/>
  <c r="K25" i="25" s="1"/>
  <c r="P13" i="27"/>
  <c r="O20" i="27"/>
  <c r="O25" i="27" s="1"/>
  <c r="N20" i="25"/>
  <c r="N25" i="25" s="1"/>
  <c r="P17" i="27"/>
  <c r="Q8" i="27" l="1"/>
  <c r="O8" i="25"/>
  <c r="O13" i="25"/>
  <c r="Q13" i="27"/>
  <c r="P13" i="25" s="1"/>
  <c r="O17" i="25"/>
  <c r="Q17" i="27"/>
  <c r="P17" i="25" s="1"/>
  <c r="P8" i="25"/>
  <c r="P20" i="25" l="1"/>
  <c r="P25" i="25" s="1"/>
  <c r="Q20" i="27"/>
  <c r="Q25" i="27" s="1"/>
  <c r="D13" i="24" l="1"/>
  <c r="E13" i="24" s="1"/>
  <c r="E18" i="24" s="1"/>
  <c r="E23"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18" authorId="0" shapeId="0" xr:uid="{00000000-0006-0000-0300-000001000000}">
      <text>
        <r>
          <rPr>
            <b/>
            <sz val="9"/>
            <color indexed="81"/>
            <rFont val="Tahoma"/>
            <family val="2"/>
          </rPr>
          <t>Jeimy Paola Ortiz Gracia:</t>
        </r>
        <r>
          <rPr>
            <sz val="9"/>
            <color indexed="81"/>
            <rFont val="Tahoma"/>
            <family val="2"/>
          </rPr>
          <t xml:space="preserve">
es necesario condicionarlo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18" authorId="0" shapeId="0" xr:uid="{00000000-0006-0000-0400-000001000000}">
      <text>
        <r>
          <rPr>
            <b/>
            <sz val="9"/>
            <color indexed="81"/>
            <rFont val="Tahoma"/>
            <family val="2"/>
          </rPr>
          <t>Jeimy Paola Ortiz Gracia:</t>
        </r>
        <r>
          <rPr>
            <sz val="9"/>
            <color indexed="81"/>
            <rFont val="Tahoma"/>
            <family val="2"/>
          </rPr>
          <t xml:space="preserve">
es necesario condicionarlo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18" authorId="0" shapeId="0" xr:uid="{00000000-0006-0000-0500-000001000000}">
      <text>
        <r>
          <rPr>
            <b/>
            <sz val="9"/>
            <color indexed="81"/>
            <rFont val="Tahoma"/>
            <family val="2"/>
          </rPr>
          <t>Jeimy Paola Ortiz Gracia:</t>
        </r>
        <r>
          <rPr>
            <sz val="9"/>
            <color indexed="81"/>
            <rFont val="Tahoma"/>
            <family val="2"/>
          </rPr>
          <t xml:space="preserve">
es necesario condicionarlo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7" authorId="0" shapeId="0" xr:uid="{00000000-0006-0000-0600-000001000000}">
      <text>
        <r>
          <rPr>
            <b/>
            <sz val="9"/>
            <color indexed="81"/>
            <rFont val="Tahoma"/>
            <family val="2"/>
          </rPr>
          <t>Jeimy Paola Ortiz Gracia:</t>
        </r>
        <r>
          <rPr>
            <sz val="9"/>
            <color indexed="81"/>
            <rFont val="Tahoma"/>
            <family val="2"/>
          </rPr>
          <t xml:space="preserve">
es necesario condicionarlo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Leandry Luz Vargas Alvarez</author>
  </authors>
  <commentList>
    <comment ref="B4" authorId="0" shapeId="0" xr:uid="{00000000-0006-0000-0700-000001000000}">
      <text>
        <r>
          <rPr>
            <sz val="9"/>
            <color indexed="81"/>
            <rFont val="Tahoma"/>
            <family val="2"/>
          </rPr>
          <t>Adicione otros aportes concertados con el Gerente Público, que se susciten en relación a la naturaleza de su entidad.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Edward M</author>
    <author>Leandry Luz Vargas Alvarez</author>
    <author>ana karina marin quiros marin quiros</author>
    <author>Ligia del Pilar Agudelo</author>
    <author>Cristian Camilo Angulo Escobar</author>
  </authors>
  <commentList>
    <comment ref="M1" authorId="0" shapeId="0" xr:uid="{00000000-0006-0000-0900-000001000000}">
      <text>
        <r>
          <rPr>
            <b/>
            <sz val="9"/>
            <color indexed="81"/>
            <rFont val="Tahoma"/>
            <family val="2"/>
          </rPr>
          <t>Indice acumulador gradual de los ciclos de evaluación durante el semestre II</t>
        </r>
      </text>
    </comment>
    <comment ref="N1" authorId="0" shapeId="0" xr:uid="{00000000-0006-0000-0900-000002000000}">
      <text>
        <r>
          <rPr>
            <b/>
            <sz val="9"/>
            <color indexed="81"/>
            <rFont val="Tahoma"/>
            <family val="2"/>
          </rPr>
          <t>Indice total para calcular el cierre de la evaluación</t>
        </r>
      </text>
    </comment>
    <comment ref="P1" authorId="0" shapeId="0" xr:uid="{00000000-0006-0000-0900-000003000000}">
      <text>
        <r>
          <rPr>
            <b/>
            <sz val="9"/>
            <color indexed="81"/>
            <rFont val="Tahoma"/>
            <family val="2"/>
          </rPr>
          <t>Director 1</t>
        </r>
      </text>
    </comment>
    <comment ref="S1" authorId="0" shapeId="0" xr:uid="{00000000-0006-0000-0900-000004000000}">
      <text>
        <r>
          <rPr>
            <b/>
            <sz val="9"/>
            <color indexed="81"/>
            <rFont val="Tahoma"/>
            <family val="2"/>
          </rPr>
          <t>Director 2</t>
        </r>
      </text>
    </comment>
    <comment ref="P5" authorId="1" shapeId="0" xr:uid="{00000000-0006-0000-0900-000005000000}">
      <text>
        <r>
          <rPr>
            <sz val="12"/>
            <color indexed="81"/>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6" authorId="2" shapeId="0" xr:uid="{00000000-0006-0000-0900-00000600000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6" authorId="1" shapeId="0" xr:uid="{00000000-0006-0000-0900-00000700000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6" authorId="1" shapeId="0" xr:uid="{00000000-0006-0000-0900-000008000000}">
      <text>
        <r>
          <rPr>
            <sz val="12"/>
            <color indexed="81"/>
            <rFont val="Tahoma"/>
            <family val="2"/>
          </rPr>
          <t>Representación cuantitativa en número o porcentaje que debe ser verificable objetivamente y mediante el cual se determina el cumplimiento de los compromisos gerenciales.</t>
        </r>
      </text>
    </comment>
    <comment ref="F6" authorId="1" shapeId="0" xr:uid="{00000000-0006-0000-0900-000009000000}">
      <text>
        <r>
          <rPr>
            <sz val="12"/>
            <color indexed="81"/>
            <rFont val="Tahoma"/>
            <family val="2"/>
          </rPr>
          <t>Lapso de ejecución del compromiso concertado en el cual deberán adelantarse las acciones necesarias para su cumplimiento.</t>
        </r>
      </text>
    </comment>
    <comment ref="G6" authorId="2" shapeId="0" xr:uid="{00000000-0006-0000-0900-00000A00000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6" authorId="2" shapeId="0" xr:uid="{00000000-0006-0000-0900-00000B00000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P6" authorId="3" shapeId="0" xr:uid="{00000000-0006-0000-0900-00000C000000}">
      <text>
        <r>
          <rPr>
            <sz val="12"/>
            <color indexed="81"/>
            <rFont val="Tahoma"/>
            <family val="2"/>
          </rPr>
          <t>Resultado final alcanzado, que se obtiene de la sumatoria entre el cumplimiento del primer y segundo semestre de acuerdo con lo concertado.</t>
        </r>
      </text>
    </comment>
    <comment ref="Q6" authorId="1" shapeId="0" xr:uid="{00000000-0006-0000-0900-00000D000000}">
      <text>
        <r>
          <rPr>
            <sz val="12"/>
            <color indexed="81"/>
            <rFont val="Tahoma"/>
            <family val="2"/>
          </rPr>
          <t>Porcentaje de cumplimiento de los compromisos gerenciales del año de acuerdo con el peso ponderado que se asignó al compromiso institucional.</t>
        </r>
      </text>
    </comment>
    <comment ref="R6" authorId="1" shapeId="0" xr:uid="{00000000-0006-0000-0900-00000E000000}">
      <text>
        <r>
          <rPr>
            <sz val="12"/>
            <color indexed="81"/>
            <rFont val="Tahoma"/>
            <family val="2"/>
          </rPr>
          <t xml:space="preserve">Soportes que acompañan la ejecución de los compromisos gerenciales y que pueden encontrarse de forma física y/o virtual. </t>
        </r>
      </text>
    </comment>
    <comment ref="J7" authorId="4" shapeId="0" xr:uid="{00000000-0006-0000-0900-00000F000000}">
      <text>
        <r>
          <rPr>
            <sz val="12"/>
            <color indexed="81"/>
            <rFont val="Tahoma"/>
            <family val="2"/>
          </rPr>
          <t>Porcentaje programado de cumplimiento de cada compromiso gerencial para este periodo.</t>
        </r>
      </text>
    </comment>
    <comment ref="K7" authorId="2" shapeId="0" xr:uid="{00000000-0006-0000-0900-00001000000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L7" authorId="2" shapeId="0" xr:uid="{00000000-0006-0000-0900-000011000000}">
      <text>
        <r>
          <rPr>
            <sz val="12"/>
            <color indexed="81"/>
            <rFont val="Tahoma"/>
            <family val="2"/>
          </rPr>
          <t>Se registran los aspectos de mejora para el cumplimiento de los compromisos concertados que se encuentren retrasados conforme a lo programado</t>
        </r>
      </text>
    </comment>
    <comment ref="N7" authorId="4" shapeId="0" xr:uid="{00000000-0006-0000-0900-000012000000}">
      <text>
        <r>
          <rPr>
            <sz val="12"/>
            <color indexed="81"/>
            <rFont val="Tahoma"/>
            <family val="2"/>
          </rPr>
          <t>Porcentaje programado de cumplimiento de cada compromiso gerencial durante este periodo.</t>
        </r>
      </text>
    </comment>
    <comment ref="O7" authorId="2" shapeId="0" xr:uid="{00000000-0006-0000-0900-00001300000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R7" authorId="1" shapeId="0" xr:uid="{00000000-0006-0000-0900-000014000000}">
      <text>
        <r>
          <rPr>
            <sz val="12"/>
            <color indexed="81"/>
            <rFont val="Tahoma"/>
            <family val="2"/>
          </rPr>
          <t>Breve descripción del producto o actividad indicada como evidencia.</t>
        </r>
      </text>
    </comment>
    <comment ref="S7" authorId="1" shapeId="0" xr:uid="{00000000-0006-0000-0900-000015000000}">
      <text>
        <r>
          <rPr>
            <sz val="12"/>
            <color indexed="81"/>
            <rFont val="Tahoma"/>
            <family val="2"/>
          </rPr>
          <t>Ubicación de la misma ya sea en medios físicos o electrónicos.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Leandry Luz Vargas Alvarez</author>
    <author>ana karina marin quiros marin quiros</author>
    <author>Ligia del Pilar Agudelo</author>
    <author>Cristian Camilo Angulo Escobar</author>
  </authors>
  <commentList>
    <comment ref="O5" authorId="0" shapeId="0" xr:uid="{00000000-0006-0000-0B00-000001000000}">
      <text>
        <r>
          <rPr>
            <sz val="12"/>
            <color indexed="81"/>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6" authorId="1" shapeId="0" xr:uid="{00000000-0006-0000-0B00-00000200000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6" authorId="0" shapeId="0" xr:uid="{00000000-0006-0000-0B00-00000300000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6" authorId="0" shapeId="0" xr:uid="{00000000-0006-0000-0B00-000004000000}">
      <text>
        <r>
          <rPr>
            <sz val="12"/>
            <color indexed="81"/>
            <rFont val="Tahoma"/>
            <family val="2"/>
          </rPr>
          <t>Representación cuantitativa en número o porcentaje que debe ser verificable objetivamente y mediante el cual se determina el cumplimiento de los compromisos gerenciales.</t>
        </r>
      </text>
    </comment>
    <comment ref="F6" authorId="0" shapeId="0" xr:uid="{00000000-0006-0000-0B00-000005000000}">
      <text>
        <r>
          <rPr>
            <sz val="12"/>
            <color indexed="81"/>
            <rFont val="Tahoma"/>
            <family val="2"/>
          </rPr>
          <t>Lapso de ejecución del compromiso concertado en el cual deberán adelantarse las acciones necesarias para su cumplimiento.</t>
        </r>
      </text>
    </comment>
    <comment ref="G6" authorId="1" shapeId="0" xr:uid="{00000000-0006-0000-0B00-00000600000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6" authorId="1" shapeId="0" xr:uid="{00000000-0006-0000-0B00-00000700000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O6" authorId="2" shapeId="0" xr:uid="{00000000-0006-0000-0B00-000008000000}">
      <text>
        <r>
          <rPr>
            <sz val="12"/>
            <color indexed="81"/>
            <rFont val="Tahoma"/>
            <family val="2"/>
          </rPr>
          <t>Resultado final alcanzado, que se obtiene de la sumatoria entre el cumplimiento del primer y segundo semestre de acuerdo con lo concertado.</t>
        </r>
      </text>
    </comment>
    <comment ref="P6" authorId="0" shapeId="0" xr:uid="{00000000-0006-0000-0B00-000009000000}">
      <text>
        <r>
          <rPr>
            <sz val="12"/>
            <color indexed="81"/>
            <rFont val="Tahoma"/>
            <family val="2"/>
          </rPr>
          <t>Porcentaje de cumplimiento de los compromisos gerenciales del año de acuerdo con el peso ponderado que se asignó al compromiso institucional.</t>
        </r>
      </text>
    </comment>
    <comment ref="Q6" authorId="0" shapeId="0" xr:uid="{00000000-0006-0000-0B00-00000A000000}">
      <text>
        <r>
          <rPr>
            <sz val="12"/>
            <color indexed="81"/>
            <rFont val="Tahoma"/>
            <family val="2"/>
          </rPr>
          <t xml:space="preserve">Soportes que acompañan la ejecución de los compromisos gerenciales y que pueden encontrarse de forma física y/o virtual. </t>
        </r>
      </text>
    </comment>
    <comment ref="J7" authorId="3" shapeId="0" xr:uid="{00000000-0006-0000-0B00-00000B000000}">
      <text>
        <r>
          <rPr>
            <sz val="12"/>
            <color indexed="81"/>
            <rFont val="Tahoma"/>
            <family val="2"/>
          </rPr>
          <t>Porcentaje programado de cumplimiento de cada compromiso gerencial para este periodo.</t>
        </r>
      </text>
    </comment>
    <comment ref="K7" authorId="1" shapeId="0" xr:uid="{00000000-0006-0000-0B00-00000C00000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L7" authorId="1" shapeId="0" xr:uid="{00000000-0006-0000-0B00-00000D000000}">
      <text>
        <r>
          <rPr>
            <sz val="12"/>
            <color indexed="81"/>
            <rFont val="Tahoma"/>
            <family val="2"/>
          </rPr>
          <t>Se registran los aspectos de mejora para el cumplimiento de los compromisos concertados que se encuentren retrasados conforme a lo programado</t>
        </r>
      </text>
    </comment>
    <comment ref="M7" authorId="3" shapeId="0" xr:uid="{00000000-0006-0000-0B00-00000E000000}">
      <text>
        <r>
          <rPr>
            <sz val="12"/>
            <color indexed="81"/>
            <rFont val="Tahoma"/>
            <family val="2"/>
          </rPr>
          <t>Porcentaje programado de cumplimiento de cada compromiso gerencial durante este periodo.</t>
        </r>
      </text>
    </comment>
    <comment ref="N7" authorId="1" shapeId="0" xr:uid="{00000000-0006-0000-0B00-00000F00000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Q7" authorId="0" shapeId="0" xr:uid="{00000000-0006-0000-0B00-000010000000}">
      <text>
        <r>
          <rPr>
            <sz val="12"/>
            <color indexed="81"/>
            <rFont val="Tahoma"/>
            <family val="2"/>
          </rPr>
          <t>Breve descripción del producto o actividad indicada como evidencia.</t>
        </r>
      </text>
    </comment>
    <comment ref="R7" authorId="0" shapeId="0" xr:uid="{00000000-0006-0000-0B00-000011000000}">
      <text>
        <r>
          <rPr>
            <sz val="12"/>
            <color indexed="81"/>
            <rFont val="Tahoma"/>
            <family val="2"/>
          </rPr>
          <t>Ubicación de la misma ya sea en medios físicos o electrónicos.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ana karina marin quiros marin quiros</author>
    <author>Ligia del Pilar Agudelo</author>
  </authors>
  <commentList>
    <comment ref="B2" authorId="0" shapeId="0" xr:uid="{00000000-0006-0000-0C00-000001000000}">
      <text>
        <r>
          <rPr>
            <b/>
            <sz val="9"/>
            <color indexed="81"/>
            <rFont val="Tahoma"/>
            <family val="2"/>
          </rPr>
          <t>Se deben elegir 5 competencias para ser evaluadas</t>
        </r>
        <r>
          <rPr>
            <sz val="9"/>
            <color indexed="81"/>
            <rFont val="Tahoma"/>
            <family val="2"/>
          </rPr>
          <t xml:space="preserve">
</t>
        </r>
      </text>
    </comment>
    <comment ref="I62" authorId="1" shapeId="0" xr:uid="{00000000-0006-0000-0C00-000002000000}">
      <text>
        <r>
          <rPr>
            <sz val="9"/>
            <color indexed="81"/>
            <rFont val="Tahoma"/>
            <family val="2"/>
          </rPr>
          <t xml:space="preserve">Sumatoria simple de la evaluación (previa conversión según pesos asignados por evaluador) dividido por el numero de competencias evaluadas
</t>
        </r>
      </text>
    </comment>
    <comment ref="J62" authorId="1" shapeId="0" xr:uid="{00000000-0006-0000-0C00-000003000000}">
      <text>
        <r>
          <rPr>
            <b/>
            <sz val="9"/>
            <color indexed="81"/>
            <rFont val="Tahoma"/>
            <family val="2"/>
          </rPr>
          <t>Resultado porcentual de las competencias que pesan el 20% de la evaluación individual</t>
        </r>
      </text>
    </comment>
  </commentList>
</comments>
</file>

<file path=xl/sharedStrings.xml><?xml version="1.0" encoding="utf-8"?>
<sst xmlns="http://schemas.openxmlformats.org/spreadsheetml/2006/main" count="632" uniqueCount="312">
  <si>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</si>
  <si>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</si>
  <si>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</si>
  <si>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</si>
  <si>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</si>
  <si>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</si>
  <si>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</si>
  <si>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</si>
  <si>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</si>
  <si>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</si>
  <si>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</si>
  <si>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</si>
  <si>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</si>
  <si>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</si>
  <si>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</si>
  <si>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</si>
  <si>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</si>
  <si>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</si>
  <si>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</si>
  <si>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</si>
  <si>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</si>
  <si>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</si>
  <si>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</si>
  <si>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</si>
  <si>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</si>
  <si>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</si>
  <si>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</si>
  <si>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</si>
  <si>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</si>
  <si>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</si>
  <si>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</si>
  <si>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</si>
  <si>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</si>
  <si>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</si>
  <si>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</si>
  <si>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</si>
  <si>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</si>
  <si>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</si>
  <si>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</si>
  <si>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</si>
  <si>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</si>
  <si>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</si>
  <si>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</si>
  <si>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</si>
  <si>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</si>
  <si>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</si>
  <si>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</si>
  <si>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</si>
  <si>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</si>
  <si>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</si>
  <si>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</si>
  <si>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Instructivo de diligenciamiento</t>
  </si>
  <si>
    <t>ANEXO 1</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</si>
  <si>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</si>
  <si>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</si>
  <si>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</si>
  <si>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</si>
  <si>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Indicador</t>
  </si>
  <si>
    <t>Es la representación cuantitativa en número o porcentaje que debe ser verificable objetivamente y mediante el cual se determina el cumplimiento de los compromisos gerenciales.</t>
  </si>
  <si>
    <t>Fecha inicio – fin</t>
  </si>
  <si>
    <t>Corresponde al lapso de ejecución del compromiso concertado en el cual deberán adelantarse las acciones necesarias para el cumplimiento del mismo.</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</si>
  <si>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</si>
  <si>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</si>
  <si>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r>
      <t>Peso</t>
    </r>
    <r>
      <rPr>
        <sz val="12"/>
        <color rgb="FF000000"/>
        <rFont val="Arial"/>
        <family val="2"/>
      </rPr>
      <t xml:space="preserve"> </t>
    </r>
    <r>
      <rPr>
        <b/>
        <sz val="12"/>
        <color rgb="FF000000"/>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</si>
  <si>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</si>
  <si>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</si>
  <si>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</si>
  <si>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</si>
  <si>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</si>
  <si>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</si>
  <si>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</si>
  <si>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</si>
  <si>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</si>
  <si>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</si>
  <si>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</si>
  <si>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</si>
  <si>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</si>
  <si>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</si>
  <si>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</si>
  <si>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</si>
  <si>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</si>
  <si>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ANEXO 2</t>
  </si>
  <si>
    <r>
      <t xml:space="preserve">Para llevar a cabo el ejercicio de valoración de las competencias se dispone del Anexo 2: </t>
    </r>
    <r>
      <rPr>
        <i/>
        <sz val="12"/>
        <color rgb="FF000000"/>
        <rFont val="Arial"/>
        <family val="2"/>
      </rPr>
      <t>Evaluación de competencias</t>
    </r>
    <r>
      <rPr>
        <sz val="12"/>
        <color rgb="FF000000"/>
        <rFont val="Arial"/>
        <family val="2"/>
      </rPr>
      <t>, se incluyen los campos cuyo alcance es el siguiente:
Las competencias se valorarán en una escala de 1 a 5 que mide el desarrollo de las conductas esperadas, de acuerdo a los siguientes criterios de valoración:</t>
    </r>
  </si>
  <si>
    <t>Criterio de valoración</t>
  </si>
  <si>
    <t>Puntaje</t>
  </si>
  <si>
    <t xml:space="preserve">Es consistente en su comportamiento, da ejemplo e influye en otros,  es un referente en su organización  y trasciende su entorno de gestión. </t>
  </si>
  <si>
    <t>Es consistente en su comportamiento y se destaca entre sus pares y en los entonos donde se desenvuelve.  Puede afianzar.</t>
  </si>
  <si>
    <t>Su comportamiento se evidencia de manera regular en los entornos en los que se desenvuelve. Puede mejorar.</t>
  </si>
  <si>
    <t xml:space="preserve">No es consistente en su comportamiento, requiere de acompañamiento. Puede mejorar.   </t>
  </si>
  <si>
    <t>Su comportamiento no se manifiesta, requiere de retroalimentación directa y acompañamiento. Puede mejorar.</t>
  </si>
  <si>
    <t>Esta valoración contempla la percepción que el superior jerárquico, el par y los subalternos tienen sobre las competencias comunes y directivas del Gerente Público.</t>
  </si>
  <si>
    <t>Competencias y conductas asociadas</t>
  </si>
  <si>
    <t>Son las establecidas en el Decreto 815 de 2018 que modifica el artículo 2.2.4.7 del Decreto 1083 de 2015.</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</si>
  <si>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</si>
  <si>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</si>
  <si>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</si>
  <si>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a quienes se le dará la opción de dar o no a conocer su identidad.)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</si>
  <si>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</si>
  <si>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</si>
  <si>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</si>
  <si>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</si>
  <si>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SEGUIMIENTO COMPROMISOS ESTRATEGICOS Y/O INSTITUCIONALES</t>
  </si>
  <si>
    <t xml:space="preserve">1.5 Fecha Sucripcion Acuerdo de Gestion </t>
  </si>
  <si>
    <t xml:space="preserve">1.6. Vigencia del Acuerdo de Gestion </t>
  </si>
  <si>
    <t>desde: 17/03/2014</t>
  </si>
  <si>
    <r>
      <t>1.7. Periodo</t>
    </r>
    <r>
      <rPr>
        <b/>
        <sz val="11"/>
        <color rgb="FFFF000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</si>
  <si>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</si>
  <si>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</si>
  <si>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</si>
  <si>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</si>
  <si>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</si>
  <si>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</si>
  <si>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</si>
  <si>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</si>
  <si>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</si>
  <si>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</si>
  <si>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</si>
  <si>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</si>
  <si>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</si>
  <si>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</si>
  <si>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Ubicación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</si>
  <si>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</si>
  <si>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</si>
  <si>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</si>
  <si>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</si>
  <si>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</si>
  <si>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</si>
  <si>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</si>
  <si>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</si>
  <si>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</si>
  <si>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</si>
  <si>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</si>
  <si>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</si>
  <si>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</si>
  <si>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</si>
  <si>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</si>
  <si>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</si>
  <si>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</si>
  <si>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</si>
  <si>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</si>
  <si>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</si>
  <si>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</si>
  <si>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</si>
  <si>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</si>
  <si>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</si>
  <si>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</si>
  <si>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</si>
  <si>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</si>
  <si>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</si>
  <si>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</si>
  <si>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</si>
  <si>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</si>
  <si>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</si>
  <si>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</si>
  <si>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</si>
  <si>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</si>
  <si>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</si>
  <si>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</si>
  <si>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</si>
  <si>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</si>
  <si>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</si>
  <si>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</si>
  <si>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</si>
  <si>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</si>
  <si>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</si>
  <si>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</si>
  <si>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</si>
  <si>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</si>
  <si>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</si>
  <si>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</si>
  <si>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</si>
  <si>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</si>
  <si>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</si>
  <si>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</si>
  <si>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</si>
  <si>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</si>
  <si>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ANEXO 1: CONCERTACIÓN, SEGUIMIENTO,  RETROALIMENTACIÓN  Y EVALUACIÓN DE COMPROMISOS GERENCIALES</t>
  </si>
  <si>
    <t xml:space="preserve"> Concertación</t>
  </si>
  <si>
    <t>Evaluación</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</si>
  <si>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</si>
  <si>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</si>
  <si>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</si>
  <si>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</si>
  <si>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</si>
  <si>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</si>
  <si>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</si>
  <si>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</si>
  <si>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Concertado</t>
  </si>
  <si>
    <t>Logro Semestre
I</t>
  </si>
  <si>
    <t>% cumplimiento programado a 1er semestre</t>
  </si>
  <si>
    <t>% cumplimiento de Indicador 1er Semestre</t>
  </si>
  <si>
    <t>Observaciones del avance y oportunidad de mejora</t>
  </si>
  <si>
    <t>Logro Semestre
II</t>
  </si>
  <si>
    <t>% cumplimiento programado a 2° semestre</t>
  </si>
  <si>
    <t>% Cumplimiento de indicador 2° Semestre</t>
  </si>
  <si>
    <t xml:space="preserve">Descripción </t>
  </si>
  <si>
    <t>Contribuir a la mejora continua del estatus sanitario del país
mediante el fortalecimiento de la
inspección, vigilancia y
control sanitario con enfoque de riesgo garantizando la
protección de la salud de los colombianos y el reconocimiento
nacional e internaciona</t>
  </si>
  <si>
    <t>Contribuir a la mejora continua del estatus sanitario del país
mediante el fortalecimiento de la
inspección, vigilancia y
control sanitario con enfoque de riesgo garantizando la
protección de la salud de los colombianos y el reconocimiento
nacional e internacional.</t>
  </si>
  <si>
    <t>Contribuir a una Colombia legal y transparente mediante la implementación de acciones que mitiguen los efectos de la ilegalidad y la corrupción</t>
  </si>
  <si>
    <t xml:space="preserve">Concertacion para el desempeño sobresaliente (5% adicional. Describir los compromisos gerenciales adicionales) </t>
  </si>
  <si>
    <t>Contribuir a la mejora continua del estatus sanitario del país mediante el fortalecimiento de la inspección, vigilancia  y control sanitario con enfoque de riesgo garantizando la protección de la salud de los colombianos y el reconocimiento nacional e internacional</t>
  </si>
  <si>
    <t xml:space="preserve">FECHA </t>
  </si>
  <si>
    <t>VIGENCIA</t>
  </si>
  <si>
    <t>01/01/2022 al 31/12/2022</t>
  </si>
  <si>
    <t xml:space="preserve">Firma del Superior Jerárquico </t>
  </si>
  <si>
    <t xml:space="preserve">Firma del Gerente Público </t>
  </si>
  <si>
    <t>ANEXO 2: VALORACION DE COMPETENCIAS</t>
  </si>
  <si>
    <t>Criterios de valoracion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</si>
  <si>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</si>
  <si>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</si>
  <si>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</si>
  <si>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</si>
  <si>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</si>
  <si>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valoracion de los servidores publicos  [1-5]</t>
  </si>
  <si>
    <t xml:space="preserve">Valoracion anterior </t>
  </si>
  <si>
    <t>Valoracion actual</t>
  </si>
  <si>
    <t xml:space="preserve">Comentarios para la retroalimentación </t>
  </si>
  <si>
    <t>Superior</t>
  </si>
  <si>
    <t>Par</t>
  </si>
  <si>
    <t>Subalterno</t>
  </si>
  <si>
    <t>Visión estratégica</t>
  </si>
  <si>
    <t>Articula objetivos, recursos y metas de forma tal
que los resultados generen valor</t>
  </si>
  <si>
    <t>Adopta alternativas si el contexto presenta
obstrucciones a la ejecución de la planeación anual,
involucrando al equipo, aliados y superiores para el
logro de los objetivos</t>
  </si>
  <si>
    <t>Vincula a los actores con incidencia potencial en
los resultados del área a su cargo, para articular
acciones o anticipar negociaciones necesarias</t>
  </si>
  <si>
    <t>Monitorea periódicamente los resultados
alcanzados e introduce cambios en la planeación
para alcanzarlos</t>
  </si>
  <si>
    <t>Presenta nuevas estrategias ante aliados y
superiores para contribuir al logro de los objetivos
institucionales</t>
  </si>
  <si>
    <t>Comunica de manera asertiva, clara y
contundente el objetivo o la meta, logrando la
motivación y compromiso de los equipos de trabajo</t>
  </si>
  <si>
    <t>Traduce la visión y logra que cada miembro del equipo se comprometa y aporte, en un entorno participativo y de toma de decisiones.</t>
  </si>
  <si>
    <t>Total Puntaje del valorador</t>
  </si>
  <si>
    <t>Liderazgo efectivo</t>
  </si>
  <si>
    <t>Forma equipos y les delega responsabilidades y tareas en función de las competencias, el potencial y los intereses de los miembros del equipo.</t>
  </si>
  <si>
    <t>Crea compromiso y moviliza a los miembros de su equipo a gestionar, aceptar retos, desafíos y directrices, superando intereses personales para alcanzar las metas.</t>
  </si>
  <si>
    <t>Brinda apoyo y motiva a su equipo en momentos de adversidad, a la vez que comparte las mejores prácticas y desempeños y celebra el éxito con su gente, incidiendo positivamente en la calidad de vida laboral.</t>
  </si>
  <si>
    <t>Propicia, favorece y acompaña las condiciones para generar y mantener un clima laboral positivo en un entorno de inclusión.</t>
  </si>
  <si>
    <t>Fomenta la comunicación clara y concreta en un entorno de respeto</t>
  </si>
  <si>
    <t>Total Puntaje Evaluador</t>
  </si>
  <si>
    <t>Planeación</t>
  </si>
  <si>
    <t>Prevé situaciones y escenarios futuros</t>
  </si>
  <si>
    <t>Establece los planes de acción necesarios para el desarrollo de los objetivos estratégicos, teniendo en cuenta actividades, responsables, plazos y recursos requeridos; promoviendo altos estándares de desempeño</t>
  </si>
  <si>
    <t>Hace seguimiento a la planeación institucional, con base en los indicadores y metas planeadas, verificando que se realicen los ajustes y retroalimentando el proceso.</t>
  </si>
  <si>
    <t>Orienta la planeación institucional con una visión estratégica, que tiene en cuenta las necesidades y expectativas de los usuarios y ciudadanos</t>
  </si>
  <si>
    <t>Optimiza el uso de los recursos.</t>
  </si>
  <si>
    <t>Concreta oportunidades que generan valor a corto, mediano y largo plazo.</t>
  </si>
  <si>
    <t>Toma de
decisiones</t>
  </si>
  <si>
    <t>Elige con oportunidad, entre las alternativas disponibles, los proyectos a realizar, estableciendo responsabilidades precisas con base en las prioridades de la entidad.</t>
  </si>
  <si>
    <t>Toma en cuenta la opinión técnica de los miembros de su equipo al analizar las alternativas existentes para tomar una decisión y desarrollarla.</t>
  </si>
  <si>
    <t>Decide en situaciones de alta complejidad e incertidumbre teniendo en consideración la consecución de logros y objetivos de la entidad.</t>
  </si>
  <si>
    <t>Efectúa los cambios que considera necesarios para solucionar los problemas detectados o atender situaciones particulares y se hace responsable de la decisión tomada.</t>
  </si>
  <si>
    <t>Detecta amenazas y oportunidades frente a posibles decisiones y elige de forma pertinente.</t>
  </si>
  <si>
    <t>Asume los riesgos de las decisiones tomadas</t>
  </si>
  <si>
    <t>Gestión del
desarrollo de las
personas</t>
  </si>
  <si>
    <t>Identifica las competencias de los miembros del equipo, las evalúa y las impulsa activamente para su desarrollo y aplicación a las tareas asignadas.</t>
  </si>
  <si>
    <t>Promueve la formación de equipos con interdependencias positivas y genera espacios de aprendizaje colaborativo, poniendo en común experiencias, hallazgos y problemas.</t>
  </si>
  <si>
    <t>Organiza los entornos de trabajo para fomentar la polivalencia profesional de los miembros del equipo, facilitando la rotación de puestos y de tareas.</t>
  </si>
  <si>
    <t>Asume una función orientadora para promover y afianzar las mejores prácticas y desempeños.</t>
  </si>
  <si>
    <t>Empodera a los miembros del equipo dándoles autonomía y poder de decisión, preservando la equidad interna y generando compromiso en su equipo de trabajo.</t>
  </si>
  <si>
    <t>Se capacita permanentemente y actualiza sus competencias y estrategias directivas</t>
  </si>
  <si>
    <t>Pensamiento
Sistémico</t>
  </si>
  <si>
    <t>Integra varias áreas de conocimiento para interpretar las interacciones del entorno.</t>
  </si>
  <si>
    <t>Comprende y gestiona las interrelaciones entre las causas y los efectos dentro de los diferentes procesos en los que participa.</t>
  </si>
  <si>
    <t>Identifica la dinámica de los sistemas en los que se ve inmerso y sus conexiones para afrontar los retos del entorno.</t>
  </si>
  <si>
    <t>Participa activamente en el equipo considerando su complejidad e interdependencia para impactar en los resultados esperados.</t>
  </si>
  <si>
    <t>Influye positivamente al equipo desde una perspectiva sistémica, generando una dinámica propia que integre diversos enfoques para interpretar el entorno</t>
  </si>
  <si>
    <t>Resolución de
conflictos</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</si>
  <si>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</si>
  <si>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</si>
  <si>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</si>
  <si>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</si>
  <si>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TOTAL</t>
  </si>
  <si>
    <t xml:space="preserve">valoracion  final </t>
  </si>
  <si>
    <t>Firma Superior Jerárquico</t>
  </si>
  <si>
    <t>Anexo 3. Consolidado de evaluación del Acuerdo de Gestión</t>
  </si>
  <si>
    <t xml:space="preserve">Nombre del Gerente Público: </t>
  </si>
  <si>
    <t>Área en la que se desempeña:</t>
  </si>
  <si>
    <t>Fecha:</t>
  </si>
  <si>
    <t xml:space="preserve">ANEXO 3: CONSOLIDADO DE EVALUACION DEL ACUERDO DE GESTION </t>
  </si>
  <si>
    <t>CONCERTACIÓN, SEGUIMIENTO,  RETROALIMENTACIÓN  Y EVALUACIÓN DE COMPROMISOS GERENCIALES</t>
  </si>
  <si>
    <t>PONDERADO</t>
  </si>
  <si>
    <t xml:space="preserve">VALORACION DE COMPETENCIAS </t>
  </si>
  <si>
    <t xml:space="preserve">PONDERADO </t>
  </si>
  <si>
    <t xml:space="preserve">NOTA FINAL </t>
  </si>
  <si>
    <t>CONCERTACION</t>
  </si>
  <si>
    <t>CUMPLIMIENTO FINAL</t>
  </si>
  <si>
    <t>Firma del Gerente Publico.</t>
  </si>
  <si>
    <t>FECHA:</t>
  </si>
  <si>
    <t>VIGENCIA:</t>
  </si>
  <si>
    <t>Liderar el proceso de capacitación a los actores involucrados en la vigilancia sanitaria de los productos competencia de la Dirección, cumpliendo con lo planeado en las actividades anuales en POA</t>
  </si>
  <si>
    <t>02/03/2022 al 
31 /12/2022</t>
  </si>
  <si>
    <t>Identificar necesidades de capacitación en el sector industrial.</t>
  </si>
  <si>
    <t>Seleccionar y definir los temas, modalidad, capacitadores y fechas tentativas de capacitación</t>
  </si>
  <si>
    <t>Realizar las  capacitaciones propuestas de conformidad con los procedimientos establecidos institucionalmente</t>
  </si>
  <si>
    <t xml:space="preserve">Mantener el censo actualizado de los establecimientos certificados. </t>
  </si>
  <si>
    <t xml:space="preserve">Verificar la asignación de los cambios de NSO radicados semanalmente </t>
  </si>
  <si>
    <t>Desarrollar  talleres junto con la Industria, ademia. La meta POA es 4, se realizarán 5, aumentando en un 1 taller más la meta inicial.</t>
  </si>
  <si>
    <t>Contribuir a la mejora continua del estatus sanitario del país
mediante el fortalecimiento de la
inspección, vigilancia y
control sanitario con enfoque de riesgo garantizando la
protección de la salud de los colombianos y el reconocimiento
nacional e internacional</t>
  </si>
  <si>
    <r>
      <t xml:space="preserve">Gestionar con una oportunidad del 90% los cambios </t>
    </r>
    <r>
      <rPr>
        <b/>
        <i/>
        <u/>
        <sz val="16"/>
        <color theme="1"/>
        <rFont val="Arial"/>
        <family val="2"/>
      </rPr>
      <t>Nuevos</t>
    </r>
    <r>
      <rPr>
        <sz val="16"/>
        <color theme="1"/>
        <rFont val="Arial"/>
        <family val="2"/>
      </rPr>
      <t xml:space="preserve"> asociados a las Notificaciones Sanitarias Obligatoria (NSO)</t>
    </r>
  </si>
  <si>
    <t>Efectuar seguimiento periodico a la medición de la oportunidad de los trámites Nuevos asociados a los NSO</t>
  </si>
  <si>
    <t>Implementar acciones que permitan el mejoramiento de la gestion efectiva de los trámites Nuevos de NSO</t>
  </si>
  <si>
    <t>Juan Carlos Arias Escobar</t>
  </si>
  <si>
    <t>Direccion de cosméticos, aseo plaguicidas y productos de higiene</t>
  </si>
  <si>
    <t xml:space="preserve">Realizar las acciones de participación ciudadana de acuerdo a la metodología institucional, desarrollando  talleres junto con la Industria. </t>
  </si>
  <si>
    <t xml:space="preserve">
Hacer Seguimiento a las certificaciones en productos  de cosméticos, aseo y  plaguicidas de uso domèstico otorgadas</t>
  </si>
  <si>
    <t>Identificar y programar los establecimientos objeto de seguimiento,</t>
  </si>
  <si>
    <t xml:space="preserve">Ejecutar los seguimientos y tomar las medidas a que haya lugar derivado de los resultados de las visitas. </t>
  </si>
  <si>
    <t>02/03/2022 al 31/12/2022</t>
  </si>
  <si>
    <r>
      <t xml:space="preserve">Primer semestre de 2022:
Actividad 1 y 2: Se presenta formato ASS-ESA-FM008 FORMATO DE PLANIFICACIÓN Y CONSOLIDACION  DE ACTIVIDADES DE EDUCACIÓN SANITARIA, evidenciandose la gestión para lo corrido del primer semestre
Actividad 3: Acción DC01 (Ejecutadas 6/12)
-------
Del 1 de Julio al 20 de septiembre
Actividad 1 y 2: Se presenta formato ASS-ESA-FM008 FORMATO DE PLANIFICACIÓN Y CONSOLIDACION  DE ACTIVIDADES DE EDUCACIÓN SANITARIA
Actividad 3: Acción DC01 Ejecutadas  7 + 6 del primer semestre para un total de 13, Se presentó control de cambios POA para ampliación de meta sujeto a confirmación de Planeación 
--------
Del 21 de septiembre al 31 de diciembre
</t>
    </r>
    <r>
      <rPr>
        <b/>
        <sz val="11"/>
        <color theme="1"/>
        <rFont val="Arial"/>
        <family val="2"/>
      </rPr>
      <t>Actividad 1 y 2</t>
    </r>
    <r>
      <rPr>
        <sz val="11"/>
        <color theme="1"/>
        <rFont val="Arial"/>
        <family val="2"/>
      </rPr>
      <t xml:space="preserve">: En el formato SS-ESA-FM008 FORMATO DE PLANIFICACIÓN Y CONSOLIDACION  DE ACTIVIDADES DE EDUCACIÓN SANITARIA se encuentra la relación de las capacitaciones identificadas, las temáticas y la planeación de los recursos requeridos para cumplir con su ejecución.
</t>
    </r>
    <r>
      <rPr>
        <b/>
        <sz val="11"/>
        <color theme="1"/>
        <rFont val="Arial"/>
        <family val="2"/>
      </rPr>
      <t>Actividad 3:</t>
    </r>
    <r>
      <rPr>
        <sz val="11"/>
        <color theme="1"/>
        <rFont val="Arial"/>
        <family val="2"/>
      </rPr>
      <t xml:space="preserve"> En el POA 2022 en la Acción DC01 para el último periodo a evaluar, esta dependencia resalizó 2 capacitaciones, por lo que las cantidades quedan discriminadas de la siguiente manera: Primer semestre (7) + del 01/07 al 20/09 (6) + del 21/09 al 31/12 (2) = 15 capacitaciones ejecutadas.
Para el año se observa el cumplimiento de la meta definida; 15 ejecutadas de 15 planeadas.</t>
    </r>
  </si>
  <si>
    <r>
      <t xml:space="preserve">Primer semestre 2022:
Actividad 1: Acción DC13 (Ejecutada 2/4)
----
Periodo del 1o de julio al 20 de septiembre
Actividad 1: Acción DC13 Ejecutada 2 + 2 del primer semestre total 4
--------
Del 21 de septiembre al 31 de diciembre
</t>
    </r>
    <r>
      <rPr>
        <b/>
        <sz val="11"/>
        <rFont val="Arial"/>
        <family val="2"/>
      </rPr>
      <t>Actividad 1:</t>
    </r>
    <r>
      <rPr>
        <sz val="11"/>
        <rFont val="Arial"/>
        <family val="2"/>
      </rPr>
      <t xml:space="preserve"> En este último periodo del año a evaluar, se realizaron 2 talleres de participación ciudadana, por lo que, de acuerdo con lo reportado en el POA 2022 en la Acción DC13 durante el año se efectuaron: Primer semestre (2) + del 01/07 al 20/09 (2) + del 21/09 al 31/12 (2) = 6 talleres, lo que implica 2 adicionales a la meta planteada incialmente para el año que era de 4, según fue concertado en este compromiso.
Se adjuntan soportes de los dos eventos realizados en este periodo.</t>
    </r>
  </si>
  <si>
    <t>https://invimagovco.sharepoint.com/:f:/r/sites/o365_DirecciondeCosmticos/Shared%20Documents/General/ACUERDOS%20DE%20GESTION/SOPORTES/Del%2021%20de%20septiembre%20al%2031%20de%20diciembre?csf=1&amp;web=1&amp;e=Kut10m</t>
  </si>
  <si>
    <t>https://invimagovco.sharepoint.com/:f:/r/sites/o365_DirecciondeCosmticos/Shared%20Documents/General/ACUERDOS%20DE%20GESTION/SOPORTES/Del%2021%20de%20septiembre%20al%2031%20de%20diciembre?csf=1&amp;web=1&amp;e=kUT10M</t>
  </si>
  <si>
    <r>
      <t xml:space="preserve">Primer semestre 2022:
Actividad 1 : Se presenta formato, Programación de visitas 2022- evidenciándose la gestión para lo corrido del primer semestre
Actividad 2: Acción DC04 (Ejecutada 109/206)
Actividad 3: Se presenta censo actualizado de los establecimientos certificados en los diferentes productos de la Dirección con corte a junio de 2022, es importante resaltar que los censos con mayor dinámica son el de Cosméticos y Productos de Aseo
-----
Periodo del 1 de julio al 20 de septiembre de 2022
Actividad 1 : Se presenta Formato, Programación de visitas 2022
Actividad 2: Acción DC04  Ejecutadas  38 + 109 del primer semestre para un total de 147
Actividad 3: Se presenta censo actualizado de los establecimientos certificados en los diferentes productos de la Dirección con corte al 30 de agosto de 2022, es importante resaltar que los censos con mayor dinámica son el de Cosméticos y Productos de Aseo
--------
Del 21 de septiembre al 31 de diciembre
</t>
    </r>
    <r>
      <rPr>
        <b/>
        <sz val="11"/>
        <rFont val="Arial"/>
        <family val="2"/>
      </rPr>
      <t>Actividad 1:</t>
    </r>
    <r>
      <rPr>
        <sz val="11"/>
        <rFont val="Arial"/>
        <family val="2"/>
      </rPr>
      <t xml:space="preserve"> Como evidencia se encuentran dos archivos, uno con el formato interno de Programación de visitas 2022 para año completo y otro con el formato de programación  de seguimientos en el periodo de septiembre a diciembre..
</t>
    </r>
    <r>
      <rPr>
        <b/>
        <sz val="11"/>
        <rFont val="Arial"/>
        <family val="2"/>
      </rPr>
      <t>Actividad 2:</t>
    </r>
    <r>
      <rPr>
        <sz val="11"/>
        <rFont val="Arial"/>
        <family val="2"/>
      </rPr>
      <t xml:space="preserve"> En el POA 2022 en la Acción DC04 se observa una ejecución de 60 visitas de certificación a condiciones sanitarias de los establecimientos en este último periodo del año. Por consiguiente, lo ejecutado en todo el año corresponde a: Primer semestre (109) + del 01/07 al 20/09 (38) + del 21/09 al 31/12 (60) = 206 visitas ejecutadas.
Por lo anterior, se observa el cumplimiento de la meta definida; 206 visitas ejecutadas de 207 visitas planeadas.
</t>
    </r>
    <r>
      <rPr>
        <b/>
        <sz val="11"/>
        <rFont val="Arial"/>
        <family val="2"/>
      </rPr>
      <t>Actividad 3:</t>
    </r>
    <r>
      <rPr>
        <sz val="11"/>
        <rFont val="Arial"/>
        <family val="2"/>
      </rPr>
      <t xml:space="preserve"> Como soporte del mantenimiento de estos censos, se allegan los cinco listados con los establecimientos certificados en capacidad de cosméticos, productos de higiene domética (PHD) y productos absorbentes de higiene personal (PAHP), normas técnicas de fabricación (NTF) de aseo, buenas prácticas de manufctura (BPM) de cosmeticos y concepto sanitario de plaguicidas de uso doméstico con corte al 31 de diciembre de 2022.</t>
    </r>
  </si>
  <si>
    <r>
      <t xml:space="preserve">
Primer semestre 2022:
Actividad 1 : Se presenta soporte de asignación de Códigos con corte a 30 de junio con actualización a  julio 14
Actividad 2: Acción DC08 (Ejecutada 5439/9500)
Actividad 3: Se presenta Soporte de Plan de Contingencia en documento de word de los registros  al 30 de junio con la temática: PLAN DE CONTINGENCIA REGISTROS SANITARIOS Y TRÁMITES ASOCIADOS (DIRECCIONES MISIONALES)  
----------
Del 1 de julio al 20 de septiembre de 2022
Actividad 1 : Se presenta soportes de asignación de Códigos 
Actividad 2: Acción DC08  Ejecutadas  2799 + 5439 del primer semestre  para un total de 8238
Actividad 3: Se presenta Soporte de Plan de Contingencia en documento  PLAN DE CONTINGENCIA REGISTROS SANITARIOS Y TRÁMITES ASOCIADOS (DIRECCIONES MISIONALES) 
--------
Del 21 de septiembre al 31 de diciembre
</t>
    </r>
    <r>
      <rPr>
        <b/>
        <sz val="11"/>
        <rFont val="Arial"/>
        <family val="2"/>
      </rPr>
      <t>Actividad 1:</t>
    </r>
    <r>
      <rPr>
        <sz val="11"/>
        <rFont val="Arial"/>
        <family val="2"/>
      </rPr>
      <t xml:space="preserve"> Como evidencia de la cantidad de códigos asignados y registros sanitarios concedidos se anexa reporte de Microsoft Excel obtenido del Aplicativo de RS - hoja de cálculo "Trámites radicados y evacuados e". Por el segundo ataque cibernético del año, no hubo emisión de trámites entre el 03 y el 31 de octubre dada la no disponibilidad de aplicativos.
</t>
    </r>
    <r>
      <rPr>
        <b/>
        <sz val="11"/>
        <rFont val="Arial"/>
        <family val="2"/>
      </rPr>
      <t>Actividad 2:</t>
    </r>
    <r>
      <rPr>
        <sz val="11"/>
        <rFont val="Arial"/>
        <family val="2"/>
      </rPr>
      <t xml:space="preserve"> Analizado el POA 2022 en la Acción DC08 se observa una ejecución de 10222 códigos de NSO asignados en todo el año, por lo tanto, lo ejecutado en todo el año corresponde a: Primer semestre (5439) + del 01/07 al 20/09 (2799) + del 21/09 al 31/12 (1984) = 10,222 códigos de NSO emitidos.
Por lo anterior, se observa un 97% de cumplimiento de la meta definida que fue programada en  10,500 códigos de NSO a asignar.
</t>
    </r>
    <r>
      <rPr>
        <b/>
        <sz val="11"/>
        <rFont val="Arial"/>
        <family val="2"/>
      </rPr>
      <t>Actividad 3:</t>
    </r>
    <r>
      <rPr>
        <sz val="11"/>
        <rFont val="Arial"/>
        <family val="2"/>
      </rPr>
      <t xml:space="preserve"> Durante este periodo, el Instituto tiene otro ataque cibernético que conllevó a la toma de medidas por la alta dirección participando en la emisión de la resolución de suspensión de términos en octubre (se adjunta resolución en los soportes), ante la coyuntura y con la información disponible se emiteron suspensiones en forma manual de los códigos de NSO asignados y se adelantaron actividades de gestión documental del archivo físico de la dependencia (se incluyen en soportes, las actas de suspensión de NSO). Además, se adjunta informe de la gestión de los trámites y del avance del proyecto de revisión del procedimiento de NSO.</t>
    </r>
  </si>
  <si>
    <t>Francisco Augusto Giuseppe Rossi Buenaventura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</si>
</sst>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Red]0.0"/>
    <numFmt numFmtId="165" formatCode="0.0"/>
    <numFmt numFmtId="166" formatCode="0.0%"/>
    <numFmt numFmtId="167" formatCode="_-* #,##0_-;\-* #,##0_-;_-* &quot;-&quot;??_-;_-@_-"/>
  </numFmts>
  <fonts count="64"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1"/>
      <color theme="1"/>
      <name val="Times New Roman"/>
      <family val="1"/>
    </font>
    <font>
      <b/>
      <sz val="11"/>
      <color theme="1"/>
      <name val="Times New Roman"/>
      <family val="1"/>
    </font>
    <font>
      <sz val="11"/>
      <name val="Times New Roman"/>
      <family val="1"/>
    </font>
    <font>
      <b/>
      <sz val="11"/>
      <color rgb="FFFF0000"/>
      <name val="Times New Roman"/>
      <family val="1"/>
    </font>
    <font>
      <b/>
      <sz val="11"/>
      <name val="Times New Roman"/>
      <family val="1"/>
    </font>
    <font>
      <b/>
      <sz val="11"/>
      <color theme="1"/>
      <name val="Calibri"/>
      <family val="2"/>
      <scheme val="minor"/>
    </font>
    <font>
      <b/>
      <sz val="11"/>
      <color theme="1"/>
      <name val="Arial"/>
      <family val="2"/>
    </font>
    <font>
      <b/>
      <sz val="12"/>
      <color theme="1"/>
      <name val="Arial"/>
      <family val="2"/>
    </font>
    <font>
      <b/>
      <sz val="16"/>
      <color theme="0"/>
      <name val="Arial"/>
      <family val="2"/>
    </font>
    <font>
      <sz val="11"/>
      <color theme="1"/>
      <name val="Arial"/>
      <family val="2"/>
    </font>
    <font>
      <sz val="11"/>
      <name val="Arial"/>
      <family val="2"/>
    </font>
    <font>
      <sz val="8"/>
      <color theme="1"/>
      <name val="Arial"/>
      <family val="2"/>
    </font>
    <font>
      <sz val="10"/>
      <color theme="1"/>
      <name val="Arial"/>
      <family val="2"/>
    </font>
    <font>
      <i/>
      <sz val="8"/>
      <color theme="1"/>
      <name val="Arial"/>
      <family val="2"/>
    </font>
    <font>
      <sz val="9"/>
      <color theme="1"/>
      <name val="Arial"/>
      <family val="2"/>
    </font>
    <font>
      <sz val="10"/>
      <name val="Arial"/>
      <family val="2"/>
    </font>
    <font>
      <sz val="10"/>
      <color rgb="FFFF0000"/>
      <name val="Arial"/>
      <family val="2"/>
    </font>
    <font>
      <b/>
      <sz val="14"/>
      <color theme="0"/>
      <name val="Arial"/>
      <family val="2"/>
    </font>
    <font>
      <sz val="11"/>
      <color theme="1"/>
      <name val="Arial Narrow"/>
      <family val="2"/>
    </font>
    <font>
      <sz val="12"/>
      <color rgb="FF000000"/>
      <name val="Calibri"/>
      <family val="2"/>
      <scheme val="minor"/>
    </font>
    <font>
      <sz val="12"/>
      <color theme="1"/>
      <name val="Calibri"/>
      <family val="2"/>
      <scheme val="minor"/>
    </font>
    <font>
      <b/>
      <sz val="18"/>
      <color theme="0"/>
      <name val="Arial"/>
      <family val="2"/>
    </font>
    <font>
      <u/>
      <sz val="11"/>
      <color theme="10"/>
      <name val="Calibri"/>
      <family val="2"/>
      <scheme val="minor"/>
    </font>
    <font>
      <u/>
      <sz val="11"/>
      <color theme="11"/>
      <name val="Calibri"/>
      <family val="2"/>
      <scheme val="minor"/>
    </font>
    <font>
      <sz val="12"/>
      <color theme="1"/>
      <name val="Arial"/>
      <family val="2"/>
    </font>
    <font>
      <sz val="12"/>
      <color rgb="FF000000"/>
      <name val="Arial"/>
      <family val="2"/>
    </font>
    <font>
      <i/>
      <sz val="12"/>
      <color rgb="FF000000"/>
      <name val="Arial"/>
      <family val="2"/>
    </font>
    <font>
      <sz val="11"/>
      <color rgb="FF000000"/>
      <name val="Arial"/>
      <family val="2"/>
    </font>
    <font>
      <b/>
      <sz val="9"/>
      <color theme="1"/>
      <name val="Arial"/>
      <family val="2"/>
    </font>
    <font>
      <sz val="11"/>
      <color theme="5"/>
      <name val="Arial"/>
      <family val="2"/>
    </font>
    <font>
      <sz val="14"/>
      <color theme="1"/>
      <name val="Calibri"/>
      <family val="2"/>
      <scheme val="minor"/>
    </font>
    <font>
      <b/>
      <sz val="12"/>
      <color theme="0"/>
      <name val="Arial"/>
      <family val="2"/>
    </font>
    <font>
      <b/>
      <sz val="10"/>
      <color theme="0"/>
      <name val="Arial"/>
      <family val="2"/>
    </font>
    <font>
      <sz val="10"/>
      <color theme="0"/>
      <name val="Arial"/>
      <family val="2"/>
    </font>
    <font>
      <sz val="14"/>
      <color theme="1"/>
      <name val="Arial"/>
      <family val="2"/>
    </font>
    <font>
      <b/>
      <sz val="20"/>
      <color theme="0"/>
      <name val="Arial"/>
      <family val="2"/>
    </font>
    <font>
      <b/>
      <sz val="14"/>
      <color theme="1"/>
      <name val="Arial"/>
      <family val="2"/>
    </font>
    <font>
      <sz val="26"/>
      <color theme="1"/>
      <name val="Arial"/>
      <family val="2"/>
    </font>
    <font>
      <sz val="16"/>
      <color theme="1"/>
      <name val="Arial"/>
      <family val="2"/>
    </font>
    <font>
      <b/>
      <sz val="18"/>
      <color theme="1"/>
      <name val="Arial"/>
      <family val="2"/>
    </font>
    <font>
      <b/>
      <sz val="20"/>
      <color theme="1"/>
      <name val="Arial"/>
      <family val="2"/>
    </font>
    <font>
      <b/>
      <sz val="22"/>
      <color theme="1"/>
      <name val="Arial"/>
      <family val="2"/>
    </font>
    <font>
      <b/>
      <sz val="22"/>
      <color theme="1"/>
      <name val="Calibri"/>
      <family val="2"/>
      <scheme val="minor"/>
    </font>
    <font>
      <b/>
      <sz val="16"/>
      <color theme="1"/>
      <name val="Arial"/>
      <family val="2"/>
    </font>
    <font>
      <sz val="16"/>
      <name val="Arial"/>
      <family val="2"/>
    </font>
    <font>
      <b/>
      <sz val="28"/>
      <color theme="1"/>
      <name val="Arial"/>
      <family val="2"/>
    </font>
    <font>
      <sz val="14"/>
      <color theme="1"/>
      <name val="Times New Roman"/>
      <family val="1"/>
    </font>
    <font>
      <sz val="12"/>
      <color indexed="81"/>
      <name val="Tahoma"/>
      <family val="2"/>
    </font>
    <font>
      <sz val="18"/>
      <color indexed="81"/>
      <name val="Tahoma"/>
      <family val="2"/>
    </font>
    <font>
      <b/>
      <sz val="24"/>
      <color rgb="FF000000"/>
      <name val="Arial"/>
      <family val="2"/>
    </font>
    <font>
      <b/>
      <sz val="24"/>
      <color theme="1"/>
      <name val="Arial"/>
      <family val="2"/>
    </font>
    <font>
      <b/>
      <sz val="12"/>
      <color rgb="FF000000"/>
      <name val="Arial"/>
      <family val="2"/>
    </font>
    <font>
      <sz val="12"/>
      <name val="Arial"/>
      <family val="2"/>
    </font>
    <font>
      <sz val="18"/>
      <color theme="1"/>
      <name val="Arial"/>
      <family val="2"/>
    </font>
    <font>
      <sz val="18"/>
      <name val="Arial"/>
      <family val="2"/>
    </font>
    <font>
      <b/>
      <sz val="20"/>
      <name val="Arial"/>
      <family val="2"/>
    </font>
    <font>
      <b/>
      <i/>
      <u/>
      <sz val="16"/>
      <color theme="1"/>
      <name val="Arial"/>
      <family val="2"/>
    </font>
    <font>
      <b/>
      <sz val="12"/>
      <name val="Arial"/>
      <family val="2"/>
    </font>
    <font>
      <b/>
      <sz val="16"/>
      <name val="Arial"/>
      <family val="2"/>
    </font>
    <font>
      <b/>
      <sz val="11"/>
      <name val="Arial"/>
      <family val="2"/>
    </font>
  </fonts>
  <fills count="17">
    <fill>
      <patternFill patternType="none"/>
    </fill>
    <fill>
      <patternFill patternType="gray125"/>
    </fill>
    <fill>
      <patternFill patternType="solid">
        <fgColor theme="8" tint="0.59999389629810485"/>
        <bgColor indexed="64"/>
      </patternFill>
    </fill>
    <fill>
      <patternFill patternType="solid">
        <fgColor rgb="FF1CAF94"/>
        <bgColor indexed="64"/>
      </patternFill>
    </fill>
    <fill>
      <patternFill patternType="solid">
        <fgColor rgb="FFE5E5E5"/>
        <bgColor indexed="64"/>
      </patternFill>
    </fill>
    <fill>
      <patternFill patternType="solid">
        <fgColor rgb="FFD6EBF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rgb="FF000000"/>
      </patternFill>
    </fill>
    <fill>
      <patternFill patternType="solid">
        <fgColor rgb="FF3067CC"/>
        <bgColor indexed="64"/>
      </patternFill>
    </fill>
    <fill>
      <patternFill patternType="solid">
        <fgColor theme="0" tint="-0.14999847407452621"/>
        <bgColor indexed="64"/>
      </patternFill>
    </fill>
    <fill>
      <patternFill patternType="solid">
        <fgColor theme="0"/>
        <bgColor rgb="FF000000"/>
      </patternFill>
    </fill>
    <fill>
      <patternFill patternType="solid">
        <fgColor rgb="FF3772FF"/>
        <bgColor indexed="64"/>
      </patternFill>
    </fill>
    <fill>
      <patternFill patternType="solid">
        <fgColor rgb="FFFFFF00"/>
        <bgColor indexed="64"/>
      </patternFill>
    </fill>
    <fill>
      <patternFill patternType="solid">
        <fgColor theme="3" tint="0.59999389629810485"/>
        <bgColor indexed="64"/>
      </patternFill>
    </fill>
    <fill>
      <patternFill patternType="solid">
        <fgColor rgb="FF00B0F0"/>
        <bgColor indexed="64"/>
      </patternFill>
    </fill>
  </fills>
  <borders count="7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auto="1"/>
      </left>
      <right style="thin">
        <color auto="1"/>
      </right>
      <top style="thin">
        <color auto="1"/>
      </top>
      <bottom/>
      <diagonal/>
    </border>
    <border>
      <left/>
      <right style="medium">
        <color auto="1"/>
      </right>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right style="medium">
        <color auto="1"/>
      </right>
      <top style="thin">
        <color auto="1"/>
      </top>
      <bottom/>
      <diagonal/>
    </border>
    <border>
      <left style="thin">
        <color auto="1"/>
      </left>
      <right/>
      <top style="thin">
        <color auto="1"/>
      </top>
      <bottom/>
      <diagonal/>
    </border>
    <border>
      <left style="medium">
        <color auto="1"/>
      </left>
      <right style="thin">
        <color auto="1"/>
      </right>
      <top/>
      <bottom style="medium">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thin">
        <color auto="1"/>
      </left>
      <right/>
      <top/>
      <bottom style="medium">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style="medium">
        <color indexed="64"/>
      </left>
      <right/>
      <top style="thin">
        <color auto="1"/>
      </top>
      <bottom style="medium">
        <color indexed="64"/>
      </bottom>
      <diagonal/>
    </border>
    <border>
      <left style="thin">
        <color auto="1"/>
      </left>
      <right/>
      <top style="thin">
        <color auto="1"/>
      </top>
      <bottom style="medium">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auto="1"/>
      </left>
      <right style="thin">
        <color auto="1"/>
      </right>
      <top style="medium">
        <color rgb="FF000000"/>
      </top>
      <bottom style="thin">
        <color auto="1"/>
      </bottom>
      <diagonal/>
    </border>
    <border>
      <left style="thin">
        <color rgb="FF000000"/>
      </left>
      <right style="thin">
        <color rgb="FF000000"/>
      </right>
      <top style="medium">
        <color rgb="FF000000"/>
      </top>
      <bottom style="thin">
        <color rgb="FF000000"/>
      </bottom>
      <diagonal/>
    </border>
    <border>
      <left style="thin">
        <color auto="1"/>
      </left>
      <right style="thin">
        <color auto="1"/>
      </right>
      <top style="medium">
        <color rgb="FF000000"/>
      </top>
      <bottom/>
      <diagonal/>
    </border>
    <border>
      <left style="thin">
        <color auto="1"/>
      </left>
      <right style="thin">
        <color auto="1"/>
      </right>
      <top style="thin">
        <color auto="1"/>
      </top>
      <bottom style="medium">
        <color rgb="FF000000"/>
      </bottom>
      <diagonal/>
    </border>
    <border>
      <left style="thin">
        <color rgb="FF000000"/>
      </left>
      <right style="thin">
        <color rgb="FF000000"/>
      </right>
      <top style="thin">
        <color rgb="FF000000"/>
      </top>
      <bottom style="medium">
        <color rgb="FF000000"/>
      </bottom>
      <diagonal/>
    </border>
    <border>
      <left style="thin">
        <color auto="1"/>
      </left>
      <right style="thin">
        <color auto="1"/>
      </right>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thin">
        <color auto="1"/>
      </left>
      <right style="thin">
        <color auto="1"/>
      </right>
      <top/>
      <bottom style="medium">
        <color auto="1"/>
      </bottom>
      <diagonal/>
    </border>
  </borders>
  <cellStyleXfs count="13">
    <xf numFmtId="0" fontId="0" fillId="0" borderId="0"/>
    <xf numFmtId="9" fontId="1" fillId="0" borderId="0" applyFont="0" applyFill="0" applyBorder="0" applyAlignment="0" applyProtection="0"/>
    <xf numFmtId="0" fontId="19" fillId="0" borderId="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43" fontId="1" fillId="0" borderId="0" applyFont="0" applyFill="0" applyBorder="0" applyAlignment="0" applyProtection="0"/>
    <xf numFmtId="0" fontId="26" fillId="0" borderId="0" applyNumberFormat="0" applyFill="0" applyBorder="0" applyAlignment="0" applyProtection="0"/>
  </cellStyleXfs>
  <cellXfs count="592">
    <xf numFmtId="0" fontId="0" fillId="0" borderId="0" xfId="0"/>
    <xf numFmtId="0" fontId="4" fillId="0" borderId="0" xfId="0" applyFont="1"/>
    <xf numFmtId="0" fontId="5" fillId="0" borderId="4" xfId="0" applyFont="1" applyBorder="1"/>
    <xf numFmtId="0" fontId="4" fillId="0" borderId="4" xfId="0" applyFont="1" applyBorder="1"/>
    <xf numFmtId="0" fontId="5" fillId="0" borderId="1" xfId="0" applyFont="1" applyBorder="1"/>
    <xf numFmtId="0" fontId="4" fillId="0" borderId="1" xfId="0" applyFont="1" applyBorder="1"/>
    <xf numFmtId="14" fontId="4" fillId="0" borderId="1" xfId="0" applyNumberFormat="1" applyFont="1" applyBorder="1" applyAlignment="1">
      <alignment horizontal="left"/>
    </xf>
    <xf numFmtId="14" fontId="4" fillId="0" borderId="0" xfId="0" applyNumberFormat="1" applyFont="1" applyAlignment="1">
      <alignment horizontal="left"/>
    </xf>
    <xf numFmtId="0" fontId="5" fillId="0" borderId="1" xfId="0" applyFont="1" applyBorder="1" applyAlignment="1">
      <alignment horizontal="center" vertical="center" wrapText="1"/>
    </xf>
    <xf numFmtId="0" fontId="4" fillId="0" borderId="1" xfId="0" applyFont="1" applyBorder="1" applyAlignment="1">
      <alignment horizontal="justify" vertical="justify" wrapText="1"/>
    </xf>
    <xf numFmtId="0" fontId="4" fillId="0" borderId="1" xfId="0" applyFont="1" applyBorder="1" applyAlignment="1">
      <alignment horizontal="justify" vertical="center" wrapText="1"/>
    </xf>
    <xf numFmtId="9" fontId="5" fillId="0" borderId="1" xfId="0" applyNumberFormat="1" applyFont="1" applyBorder="1" applyAlignment="1">
      <alignment horizontal="center"/>
    </xf>
    <xf numFmtId="0" fontId="5" fillId="0" borderId="0" xfId="0" applyFont="1" applyAlignment="1">
      <alignment horizontal="center" vertical="center"/>
    </xf>
    <xf numFmtId="0" fontId="5" fillId="0" borderId="16" xfId="0" applyFont="1" applyBorder="1" applyAlignment="1">
      <alignment horizontal="center"/>
    </xf>
    <xf numFmtId="0" fontId="5" fillId="0" borderId="4" xfId="0" applyFont="1" applyBorder="1" applyAlignment="1">
      <alignment horizontal="center"/>
    </xf>
    <xf numFmtId="14" fontId="4" fillId="0" borderId="1" xfId="0" applyNumberFormat="1" applyFont="1" applyBorder="1" applyAlignment="1">
      <alignment horizontal="center" vertical="center"/>
    </xf>
    <xf numFmtId="0" fontId="4" fillId="0" borderId="12" xfId="0" applyFont="1" applyBorder="1"/>
    <xf numFmtId="0" fontId="4" fillId="0" borderId="14" xfId="0" applyFont="1" applyBorder="1"/>
    <xf numFmtId="0" fontId="4" fillId="0" borderId="15" xfId="0" applyFont="1" applyBorder="1"/>
    <xf numFmtId="0" fontId="5" fillId="0" borderId="1" xfId="0" applyFont="1" applyBorder="1" applyAlignment="1">
      <alignment horizontal="center" vertical="center"/>
    </xf>
    <xf numFmtId="9" fontId="5" fillId="0" borderId="1" xfId="1" applyFont="1" applyBorder="1" applyAlignment="1">
      <alignment horizontal="center" vertical="center"/>
    </xf>
    <xf numFmtId="0" fontId="4" fillId="0" borderId="0" xfId="0" applyFont="1" applyAlignment="1">
      <alignment horizontal="center"/>
    </xf>
    <xf numFmtId="0" fontId="5" fillId="0" borderId="0" xfId="0" applyFont="1" applyAlignment="1">
      <alignment horizontal="center"/>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5" fillId="0" borderId="11" xfId="0" applyFont="1" applyBorder="1" applyAlignment="1">
      <alignment horizontal="center"/>
    </xf>
    <xf numFmtId="0" fontId="5" fillId="0" borderId="0" xfId="0" applyFont="1" applyAlignment="1">
      <alignment vertical="center"/>
    </xf>
    <xf numFmtId="0" fontId="5" fillId="0" borderId="21" xfId="0" applyFont="1" applyBorder="1" applyAlignment="1">
      <alignment horizontal="center"/>
    </xf>
    <xf numFmtId="0" fontId="5" fillId="0" borderId="6" xfId="0" applyFont="1" applyBorder="1" applyAlignment="1">
      <alignment horizontal="center" vertical="center" wrapText="1"/>
    </xf>
    <xf numFmtId="0" fontId="5" fillId="0" borderId="6" xfId="0" applyFont="1" applyBorder="1" applyAlignment="1">
      <alignment horizontal="center"/>
    </xf>
    <xf numFmtId="0" fontId="5" fillId="0" borderId="22" xfId="0" applyFont="1" applyBorder="1" applyAlignment="1">
      <alignment horizontal="center"/>
    </xf>
    <xf numFmtId="0" fontId="5" fillId="0" borderId="0" xfId="0" applyFont="1"/>
    <xf numFmtId="0" fontId="5" fillId="0" borderId="4" xfId="0" applyFont="1" applyBorder="1" applyAlignment="1">
      <alignment horizontal="center" vertical="justify" wrapText="1"/>
    </xf>
    <xf numFmtId="0" fontId="9" fillId="0" borderId="4" xfId="0" applyFont="1" applyBorder="1"/>
    <xf numFmtId="0" fontId="9" fillId="0" borderId="1" xfId="0" applyFont="1" applyBorder="1"/>
    <xf numFmtId="0" fontId="9" fillId="0" borderId="0" xfId="0" applyFont="1" applyAlignment="1">
      <alignment horizont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0" fillId="0" borderId="31" xfId="0" applyBorder="1" applyAlignment="1">
      <alignment horizontal="justify" vertical="center" wrapText="1"/>
    </xf>
    <xf numFmtId="0" fontId="0" fillId="0" borderId="30" xfId="0" applyBorder="1" applyAlignment="1">
      <alignment horizontal="justify" vertical="center" wrapText="1"/>
    </xf>
    <xf numFmtId="0" fontId="0" fillId="0" borderId="30" xfId="0" applyBorder="1" applyAlignment="1">
      <alignment horizontal="justify" vertical="center"/>
    </xf>
    <xf numFmtId="0" fontId="0" fillId="0" borderId="21" xfId="0" applyBorder="1" applyAlignment="1">
      <alignment horizontal="justify" vertical="center"/>
    </xf>
    <xf numFmtId="0" fontId="9" fillId="0" borderId="0" xfId="0" applyFont="1" applyAlignment="1">
      <alignment horizontal="center" vertical="center"/>
    </xf>
    <xf numFmtId="0" fontId="5" fillId="0" borderId="1" xfId="0" applyFont="1" applyBorder="1" applyAlignment="1">
      <alignment horizontal="center" vertical="justify" wrapText="1"/>
    </xf>
    <xf numFmtId="0" fontId="13" fillId="0" borderId="6" xfId="0" applyFont="1" applyBorder="1" applyAlignment="1">
      <alignment vertical="center" wrapText="1"/>
    </xf>
    <xf numFmtId="0" fontId="13" fillId="0" borderId="6" xfId="0" applyFont="1" applyBorder="1" applyAlignment="1">
      <alignment vertical="center"/>
    </xf>
    <xf numFmtId="0" fontId="16" fillId="5" borderId="11" xfId="0" applyFont="1" applyFill="1" applyBorder="1" applyAlignment="1">
      <alignment horizontal="center" vertical="center"/>
    </xf>
    <xf numFmtId="0" fontId="16" fillId="5" borderId="16" xfId="0" applyFont="1" applyFill="1" applyBorder="1" applyAlignment="1">
      <alignment horizontal="center" vertical="center"/>
    </xf>
    <xf numFmtId="0" fontId="14" fillId="5" borderId="27" xfId="0" applyFont="1" applyFill="1" applyBorder="1" applyAlignment="1">
      <alignment horizontal="center" vertical="center" wrapText="1"/>
    </xf>
    <xf numFmtId="0" fontId="14" fillId="5" borderId="28" xfId="0" applyFont="1" applyFill="1" applyBorder="1" applyAlignment="1">
      <alignment horizontal="center" vertical="center" wrapText="1"/>
    </xf>
    <xf numFmtId="0" fontId="13" fillId="0" borderId="21" xfId="0" applyFont="1" applyBorder="1" applyAlignment="1">
      <alignment vertical="center" wrapText="1"/>
    </xf>
    <xf numFmtId="165" fontId="18" fillId="7" borderId="1" xfId="0" applyNumberFormat="1" applyFont="1" applyFill="1" applyBorder="1" applyAlignment="1" applyProtection="1">
      <alignment horizontal="center" vertical="center" wrapText="1"/>
      <protection locked="0"/>
    </xf>
    <xf numFmtId="0" fontId="4" fillId="0" borderId="0" xfId="0" applyFont="1" applyAlignment="1">
      <alignment horizontal="left"/>
    </xf>
    <xf numFmtId="0" fontId="22" fillId="0" borderId="0" xfId="0" applyFont="1"/>
    <xf numFmtId="9" fontId="17" fillId="4" borderId="2" xfId="0" applyNumberFormat="1" applyFont="1" applyFill="1" applyBorder="1" applyAlignment="1">
      <alignment horizontal="center" vertical="center" wrapText="1"/>
    </xf>
    <xf numFmtId="0" fontId="15" fillId="0" borderId="1" xfId="0" applyFont="1" applyBorder="1" applyAlignment="1">
      <alignment horizontal="left" vertical="center" wrapText="1"/>
    </xf>
    <xf numFmtId="165" fontId="18" fillId="7" borderId="1" xfId="0" applyNumberFormat="1" applyFont="1" applyFill="1" applyBorder="1" applyAlignment="1">
      <alignment horizontal="center" vertical="center" wrapText="1"/>
    </xf>
    <xf numFmtId="0" fontId="24" fillId="0" borderId="0" xfId="0" applyFont="1"/>
    <xf numFmtId="0" fontId="24" fillId="8" borderId="0" xfId="0" applyFont="1" applyFill="1"/>
    <xf numFmtId="0" fontId="4" fillId="8" borderId="0" xfId="0" applyFont="1" applyFill="1"/>
    <xf numFmtId="0" fontId="13" fillId="8" borderId="0" xfId="0" applyFont="1" applyFill="1" applyAlignment="1">
      <alignment vertical="center"/>
    </xf>
    <xf numFmtId="0" fontId="13" fillId="8" borderId="0" xfId="0" applyFont="1" applyFill="1" applyAlignment="1">
      <alignment horizontal="left" vertical="center"/>
    </xf>
    <xf numFmtId="0" fontId="20" fillId="8" borderId="0" xfId="0" applyFont="1" applyFill="1" applyAlignment="1">
      <alignment vertical="top" wrapText="1"/>
    </xf>
    <xf numFmtId="0" fontId="23" fillId="9" borderId="0" xfId="0" applyFont="1" applyFill="1"/>
    <xf numFmtId="0" fontId="28" fillId="8" borderId="0" xfId="0" applyFont="1" applyFill="1"/>
    <xf numFmtId="0" fontId="11" fillId="8" borderId="37" xfId="0" applyFont="1" applyFill="1" applyBorder="1" applyAlignment="1">
      <alignment horizontal="center" vertical="center"/>
    </xf>
    <xf numFmtId="0" fontId="28" fillId="8" borderId="46" xfId="0" applyFont="1" applyFill="1" applyBorder="1"/>
    <xf numFmtId="0" fontId="28" fillId="8" borderId="47" xfId="0" applyFont="1" applyFill="1" applyBorder="1"/>
    <xf numFmtId="0" fontId="28" fillId="8" borderId="37" xfId="0" applyFont="1" applyFill="1" applyBorder="1" applyAlignment="1">
      <alignment horizontal="center" vertical="center"/>
    </xf>
    <xf numFmtId="0" fontId="28" fillId="0" borderId="46" xfId="0" applyFont="1" applyBorder="1"/>
    <xf numFmtId="0" fontId="11" fillId="8" borderId="39" xfId="0" applyFont="1" applyFill="1" applyBorder="1" applyAlignment="1">
      <alignment horizontal="center" wrapText="1"/>
    </xf>
    <xf numFmtId="0" fontId="11" fillId="8" borderId="16" xfId="0" applyFont="1" applyFill="1" applyBorder="1" applyAlignment="1">
      <alignment horizontal="center" wrapText="1"/>
    </xf>
    <xf numFmtId="0" fontId="11" fillId="8" borderId="39" xfId="0" applyFont="1" applyFill="1" applyBorder="1" applyAlignment="1">
      <alignment horizontal="center" vertical="center" wrapText="1"/>
    </xf>
    <xf numFmtId="0" fontId="11" fillId="8" borderId="16" xfId="0" applyFont="1" applyFill="1" applyBorder="1" applyAlignment="1">
      <alignment horizontal="center" vertical="center" wrapText="1"/>
    </xf>
    <xf numFmtId="0" fontId="11" fillId="8" borderId="50" xfId="0" applyFont="1" applyFill="1" applyBorder="1" applyAlignment="1">
      <alignment horizontal="center" vertical="center" wrapText="1"/>
    </xf>
    <xf numFmtId="0" fontId="29" fillId="9" borderId="0" xfId="0" applyFont="1" applyFill="1"/>
    <xf numFmtId="0" fontId="13" fillId="8" borderId="0" xfId="0" applyFont="1" applyFill="1"/>
    <xf numFmtId="0" fontId="13" fillId="0" borderId="0" xfId="0" applyFont="1"/>
    <xf numFmtId="0" fontId="13" fillId="0" borderId="0" xfId="0" applyFont="1" applyAlignment="1">
      <alignment horizontal="left"/>
    </xf>
    <xf numFmtId="0" fontId="13" fillId="0" borderId="33" xfId="0" applyFont="1" applyBorder="1"/>
    <xf numFmtId="0" fontId="13" fillId="0" borderId="43" xfId="0" applyFont="1" applyBorder="1" applyAlignment="1">
      <alignment horizontal="center"/>
    </xf>
    <xf numFmtId="0" fontId="13" fillId="0" borderId="46" xfId="0" applyFont="1" applyBorder="1"/>
    <xf numFmtId="0" fontId="13" fillId="0" borderId="47" xfId="0" applyFont="1" applyBorder="1" applyAlignment="1">
      <alignment horizontal="center"/>
    </xf>
    <xf numFmtId="0" fontId="13" fillId="0" borderId="42" xfId="0" applyFont="1" applyBorder="1"/>
    <xf numFmtId="0" fontId="13" fillId="0" borderId="40" xfId="0" applyFont="1" applyBorder="1" applyAlignment="1">
      <alignment horizontal="center" vertical="center"/>
    </xf>
    <xf numFmtId="0" fontId="31" fillId="8" borderId="0" xfId="0" applyFont="1" applyFill="1" applyAlignment="1">
      <alignment horizontal="left" vertical="center" wrapText="1"/>
    </xf>
    <xf numFmtId="0" fontId="13" fillId="8" borderId="0" xfId="0" applyFont="1" applyFill="1" applyAlignment="1">
      <alignment horizontal="center"/>
    </xf>
    <xf numFmtId="0" fontId="13" fillId="8" borderId="0" xfId="0" applyFont="1" applyFill="1" applyAlignment="1">
      <alignment horizontal="left"/>
    </xf>
    <xf numFmtId="0" fontId="18" fillId="0" borderId="1" xfId="0" applyFont="1" applyBorder="1" applyAlignment="1">
      <alignment horizontal="center" vertical="center"/>
    </xf>
    <xf numFmtId="0" fontId="4" fillId="0" borderId="1" xfId="0" applyFont="1" applyBorder="1" applyAlignment="1">
      <alignment horizontal="center" vertical="center" wrapText="1"/>
    </xf>
    <xf numFmtId="9" fontId="5" fillId="0" borderId="1" xfId="0" applyNumberFormat="1"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xf>
    <xf numFmtId="0" fontId="5" fillId="0" borderId="14" xfId="0" applyFont="1" applyBorder="1" applyAlignment="1">
      <alignment horizontal="center"/>
    </xf>
    <xf numFmtId="0" fontId="4" fillId="0" borderId="9" xfId="0" applyFont="1" applyBorder="1" applyAlignment="1">
      <alignment horizontal="center"/>
    </xf>
    <xf numFmtId="0" fontId="5" fillId="0" borderId="4" xfId="0" applyFont="1" applyBorder="1" applyAlignment="1">
      <alignment horizontal="center" vertical="center" wrapText="1"/>
    </xf>
    <xf numFmtId="165" fontId="13" fillId="8" borderId="0" xfId="0" applyNumberFormat="1" applyFont="1" applyFill="1" applyAlignment="1">
      <alignment horizontal="center" vertical="center"/>
    </xf>
    <xf numFmtId="165" fontId="33" fillId="8" borderId="1" xfId="0" applyNumberFormat="1" applyFont="1" applyFill="1" applyBorder="1" applyAlignment="1">
      <alignment horizontal="center" vertical="center"/>
    </xf>
    <xf numFmtId="0" fontId="10" fillId="4" borderId="2"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8" borderId="1" xfId="0" applyFont="1" applyFill="1" applyBorder="1" applyAlignment="1">
      <alignment horizontal="center" vertical="center" wrapText="1"/>
    </xf>
    <xf numFmtId="0" fontId="32" fillId="8" borderId="1" xfId="0" applyFont="1" applyFill="1" applyBorder="1" applyAlignment="1">
      <alignment horizontal="center" vertical="center"/>
    </xf>
    <xf numFmtId="0" fontId="29" fillId="8" borderId="0" xfId="0" applyFont="1" applyFill="1" applyAlignment="1">
      <alignment horizontal="center" vertical="center" wrapText="1"/>
    </xf>
    <xf numFmtId="0" fontId="29" fillId="8" borderId="47" xfId="0" applyFont="1" applyFill="1" applyBorder="1" applyAlignment="1">
      <alignment horizontal="center" vertical="center" wrapText="1"/>
    </xf>
    <xf numFmtId="0" fontId="15" fillId="0" borderId="1" xfId="0" applyFont="1" applyBorder="1" applyAlignment="1">
      <alignment horizontal="justify" vertical="center" wrapText="1"/>
    </xf>
    <xf numFmtId="0" fontId="11" fillId="8" borderId="11" xfId="0" applyFont="1" applyFill="1" applyBorder="1" applyAlignment="1">
      <alignment horizontal="center" vertical="center" wrapText="1"/>
    </xf>
    <xf numFmtId="0" fontId="37" fillId="10" borderId="37" xfId="0" applyFont="1" applyFill="1" applyBorder="1" applyAlignment="1">
      <alignment vertical="center" wrapText="1"/>
    </xf>
    <xf numFmtId="164" fontId="36" fillId="10" borderId="37" xfId="0" applyNumberFormat="1" applyFont="1" applyFill="1" applyBorder="1" applyAlignment="1">
      <alignment horizontal="center" vertical="center" wrapText="1"/>
    </xf>
    <xf numFmtId="9" fontId="37" fillId="10" borderId="37" xfId="1" applyFont="1" applyFill="1" applyBorder="1" applyAlignment="1" applyProtection="1">
      <alignment vertical="center" wrapText="1"/>
    </xf>
    <xf numFmtId="0" fontId="38" fillId="8" borderId="0" xfId="0" applyFont="1" applyFill="1"/>
    <xf numFmtId="0" fontId="38" fillId="0" borderId="0" xfId="0" applyFont="1"/>
    <xf numFmtId="0" fontId="38" fillId="8" borderId="46" xfId="0" applyFont="1" applyFill="1" applyBorder="1"/>
    <xf numFmtId="0" fontId="38" fillId="8" borderId="0" xfId="0" applyFont="1" applyFill="1" applyAlignment="1">
      <alignment horizontal="right"/>
    </xf>
    <xf numFmtId="0" fontId="38" fillId="8" borderId="47" xfId="0" applyFont="1" applyFill="1" applyBorder="1"/>
    <xf numFmtId="0" fontId="38" fillId="8" borderId="0" xfId="0" applyFont="1" applyFill="1" applyAlignment="1">
      <alignment horizontal="center"/>
    </xf>
    <xf numFmtId="0" fontId="38" fillId="8" borderId="1" xfId="0" applyFont="1" applyFill="1" applyBorder="1"/>
    <xf numFmtId="9" fontId="38" fillId="7" borderId="1" xfId="1" applyFont="1" applyFill="1" applyBorder="1" applyAlignment="1">
      <alignment horizontal="center" vertical="center"/>
    </xf>
    <xf numFmtId="9" fontId="38" fillId="8" borderId="1" xfId="0" applyNumberFormat="1" applyFont="1" applyFill="1" applyBorder="1"/>
    <xf numFmtId="9" fontId="38" fillId="8" borderId="1" xfId="0" applyNumberFormat="1" applyFont="1" applyFill="1" applyBorder="1" applyAlignment="1">
      <alignment horizontal="center"/>
    </xf>
    <xf numFmtId="165" fontId="38" fillId="7" borderId="1" xfId="0" applyNumberFormat="1" applyFont="1" applyFill="1" applyBorder="1" applyAlignment="1">
      <alignment horizontal="center"/>
    </xf>
    <xf numFmtId="0" fontId="38" fillId="8" borderId="1" xfId="0" applyFont="1" applyFill="1" applyBorder="1" applyAlignment="1">
      <alignment horizontal="center" vertical="center"/>
    </xf>
    <xf numFmtId="0" fontId="40" fillId="8" borderId="0" xfId="0" applyFont="1" applyFill="1" applyAlignment="1" applyProtection="1">
      <alignment vertical="center"/>
      <protection locked="0"/>
    </xf>
    <xf numFmtId="0" fontId="40" fillId="8" borderId="47" xfId="0" applyFont="1" applyFill="1" applyBorder="1" applyAlignment="1" applyProtection="1">
      <alignment vertical="center"/>
      <protection locked="0"/>
    </xf>
    <xf numFmtId="0" fontId="21" fillId="10" borderId="17" xfId="0" applyFont="1" applyFill="1" applyBorder="1" applyAlignment="1" applyProtection="1">
      <alignment horizontal="center" vertical="center"/>
      <protection locked="0"/>
    </xf>
    <xf numFmtId="9" fontId="40" fillId="7" borderId="19" xfId="1" applyFont="1" applyFill="1" applyBorder="1" applyAlignment="1" applyProtection="1">
      <alignment horizontal="center" vertical="center"/>
      <protection locked="0"/>
    </xf>
    <xf numFmtId="0" fontId="40" fillId="8" borderId="0" xfId="0" applyFont="1" applyFill="1" applyAlignment="1" applyProtection="1">
      <alignment horizontal="right" vertical="center"/>
      <protection locked="0"/>
    </xf>
    <xf numFmtId="0" fontId="38" fillId="8" borderId="42" xfId="0" applyFont="1" applyFill="1" applyBorder="1"/>
    <xf numFmtId="0" fontId="38" fillId="8" borderId="38" xfId="0" applyFont="1" applyFill="1" applyBorder="1"/>
    <xf numFmtId="0" fontId="38" fillId="8" borderId="40" xfId="0" applyFont="1" applyFill="1" applyBorder="1"/>
    <xf numFmtId="0" fontId="39" fillId="8" borderId="0" xfId="0" applyFont="1" applyFill="1" applyAlignment="1" applyProtection="1">
      <alignment vertical="center"/>
      <protection locked="0"/>
    </xf>
    <xf numFmtId="0" fontId="38" fillId="0" borderId="0" xfId="0" applyFont="1" applyProtection="1">
      <protection locked="0"/>
    </xf>
    <xf numFmtId="0" fontId="13" fillId="0" borderId="0" xfId="0" applyFont="1" applyProtection="1">
      <protection locked="0"/>
    </xf>
    <xf numFmtId="0" fontId="41" fillId="0" borderId="0" xfId="0" applyFont="1" applyAlignment="1" applyProtection="1">
      <alignment horizontal="center"/>
      <protection locked="0"/>
    </xf>
    <xf numFmtId="2" fontId="13" fillId="0" borderId="0" xfId="0" applyNumberFormat="1" applyFont="1" applyProtection="1">
      <protection locked="0"/>
    </xf>
    <xf numFmtId="0" fontId="4" fillId="0" borderId="0" xfId="0" applyFont="1" applyProtection="1">
      <protection locked="0"/>
    </xf>
    <xf numFmtId="0" fontId="13" fillId="0" borderId="0" xfId="0" applyFont="1" applyAlignment="1" applyProtection="1">
      <alignment horizontal="center"/>
      <protection locked="0"/>
    </xf>
    <xf numFmtId="0" fontId="25" fillId="10" borderId="38" xfId="0" applyFont="1" applyFill="1" applyBorder="1" applyAlignment="1">
      <alignment horizontal="center" vertical="center"/>
    </xf>
    <xf numFmtId="0" fontId="46" fillId="0" borderId="0" xfId="0" applyFont="1" applyAlignment="1" applyProtection="1">
      <alignment wrapText="1"/>
      <protection locked="0"/>
    </xf>
    <xf numFmtId="0" fontId="46" fillId="0" borderId="0" xfId="0" applyFont="1" applyProtection="1">
      <protection locked="0"/>
    </xf>
    <xf numFmtId="0" fontId="47" fillId="0" borderId="1" xfId="0" applyFont="1" applyBorder="1" applyAlignment="1" applyProtection="1">
      <alignment vertical="center"/>
      <protection locked="0"/>
    </xf>
    <xf numFmtId="0" fontId="40" fillId="8" borderId="46" xfId="0" applyFont="1" applyFill="1" applyBorder="1" applyAlignment="1" applyProtection="1">
      <alignment horizontal="center" vertical="center"/>
      <protection locked="0"/>
    </xf>
    <xf numFmtId="0" fontId="10" fillId="8" borderId="0" xfId="0" applyFont="1" applyFill="1" applyAlignment="1" applyProtection="1">
      <alignment horizontal="center" vertical="center"/>
      <protection locked="0"/>
    </xf>
    <xf numFmtId="0" fontId="13" fillId="8" borderId="0" xfId="0" applyFont="1" applyFill="1" applyProtection="1">
      <protection locked="0"/>
    </xf>
    <xf numFmtId="2" fontId="13" fillId="8" borderId="0" xfId="0" applyNumberFormat="1" applyFont="1" applyFill="1" applyProtection="1">
      <protection locked="0"/>
    </xf>
    <xf numFmtId="0" fontId="13" fillId="8" borderId="47" xfId="0" applyFont="1" applyFill="1" applyBorder="1" applyProtection="1">
      <protection locked="0"/>
    </xf>
    <xf numFmtId="0" fontId="43" fillId="8" borderId="0" xfId="0" applyFont="1" applyFill="1" applyAlignment="1" applyProtection="1">
      <alignment horizontal="center" vertical="center"/>
      <protection locked="0"/>
    </xf>
    <xf numFmtId="2" fontId="13" fillId="8" borderId="0" xfId="0" applyNumberFormat="1" applyFont="1" applyFill="1" applyAlignment="1" applyProtection="1">
      <alignment horizontal="center"/>
      <protection locked="0"/>
    </xf>
    <xf numFmtId="0" fontId="13" fillId="8" borderId="0" xfId="0" applyFont="1" applyFill="1" applyAlignment="1" applyProtection="1">
      <alignment horizontal="center"/>
      <protection locked="0"/>
    </xf>
    <xf numFmtId="0" fontId="13" fillId="8" borderId="47" xfId="0" applyFont="1" applyFill="1" applyBorder="1" applyAlignment="1" applyProtection="1">
      <alignment horizontal="center"/>
      <protection locked="0"/>
    </xf>
    <xf numFmtId="2" fontId="10" fillId="8" borderId="0" xfId="0" applyNumberFormat="1" applyFont="1" applyFill="1" applyAlignment="1" applyProtection="1">
      <alignment horizontal="center"/>
      <protection locked="0"/>
    </xf>
    <xf numFmtId="0" fontId="10" fillId="8" borderId="0" xfId="0" applyFont="1" applyFill="1" applyAlignment="1" applyProtection="1">
      <alignment horizontal="center"/>
      <protection locked="0"/>
    </xf>
    <xf numFmtId="0" fontId="10" fillId="8" borderId="47" xfId="0" applyFont="1" applyFill="1" applyBorder="1" applyAlignment="1" applyProtection="1">
      <alignment horizontal="center"/>
      <protection locked="0"/>
    </xf>
    <xf numFmtId="0" fontId="40" fillId="8" borderId="42" xfId="0" applyFont="1" applyFill="1" applyBorder="1" applyAlignment="1" applyProtection="1">
      <alignment horizontal="center" vertical="center"/>
      <protection locked="0"/>
    </xf>
    <xf numFmtId="0" fontId="10" fillId="8" borderId="38" xfId="0" applyFont="1" applyFill="1" applyBorder="1" applyAlignment="1" applyProtection="1">
      <alignment horizontal="center" vertical="center"/>
      <protection locked="0"/>
    </xf>
    <xf numFmtId="0" fontId="13" fillId="8" borderId="38" xfId="0" applyFont="1" applyFill="1" applyBorder="1" applyProtection="1">
      <protection locked="0"/>
    </xf>
    <xf numFmtId="2" fontId="13" fillId="8" borderId="38" xfId="0" applyNumberFormat="1" applyFont="1" applyFill="1" applyBorder="1" applyProtection="1">
      <protection locked="0"/>
    </xf>
    <xf numFmtId="0" fontId="13" fillId="8" borderId="40" xfId="0" applyFont="1" applyFill="1" applyBorder="1" applyProtection="1">
      <protection locked="0"/>
    </xf>
    <xf numFmtId="0" fontId="50" fillId="0" borderId="0" xfId="0" applyFont="1" applyProtection="1">
      <protection locked="0"/>
    </xf>
    <xf numFmtId="2" fontId="4" fillId="0" borderId="0" xfId="0" applyNumberFormat="1" applyFont="1" applyProtection="1">
      <protection locked="0"/>
    </xf>
    <xf numFmtId="0" fontId="23" fillId="12" borderId="0" xfId="0" applyFont="1" applyFill="1"/>
    <xf numFmtId="0" fontId="53" fillId="8" borderId="0" xfId="0" applyFont="1" applyFill="1" applyAlignment="1">
      <alignment horizontal="center" vertical="center" wrapText="1"/>
    </xf>
    <xf numFmtId="0" fontId="54" fillId="8" borderId="0" xfId="0" applyFont="1" applyFill="1" applyAlignment="1">
      <alignment horizontal="center"/>
    </xf>
    <xf numFmtId="0" fontId="28" fillId="8" borderId="0" xfId="0" applyFont="1" applyFill="1" applyAlignment="1">
      <alignment horizontal="center"/>
    </xf>
    <xf numFmtId="0" fontId="21" fillId="8" borderId="0" xfId="0" applyFont="1" applyFill="1" applyAlignment="1">
      <alignment horizontal="center" vertical="center"/>
    </xf>
    <xf numFmtId="0" fontId="29" fillId="8" borderId="0" xfId="0" applyFont="1" applyFill="1" applyAlignment="1">
      <alignment horizontal="left" vertical="center" wrapText="1"/>
    </xf>
    <xf numFmtId="0" fontId="55" fillId="8" borderId="37" xfId="0" applyFont="1" applyFill="1" applyBorder="1" applyAlignment="1">
      <alignment horizontal="center" vertical="center"/>
    </xf>
    <xf numFmtId="0" fontId="55" fillId="8" borderId="37" xfId="0" applyFont="1" applyFill="1" applyBorder="1" applyAlignment="1">
      <alignment horizontal="center" vertical="center" wrapText="1"/>
    </xf>
    <xf numFmtId="0" fontId="45" fillId="7" borderId="44" xfId="0" applyFont="1" applyFill="1" applyBorder="1" applyAlignment="1">
      <alignment horizontal="center" vertical="center" wrapText="1"/>
    </xf>
    <xf numFmtId="9" fontId="42" fillId="0" borderId="1" xfId="1" applyFont="1" applyBorder="1" applyAlignment="1" applyProtection="1">
      <alignment horizontal="center" vertical="center" wrapText="1"/>
      <protection locked="0"/>
    </xf>
    <xf numFmtId="0" fontId="38" fillId="8" borderId="32" xfId="0" applyFont="1" applyFill="1" applyBorder="1" applyAlignment="1">
      <alignment horizontal="center"/>
    </xf>
    <xf numFmtId="0" fontId="11" fillId="8" borderId="1" xfId="0" applyFont="1" applyFill="1" applyBorder="1" applyAlignment="1">
      <alignment horizontal="center" vertical="center"/>
    </xf>
    <xf numFmtId="9" fontId="47" fillId="11" borderId="60" xfId="0" applyNumberFormat="1" applyFont="1" applyFill="1" applyBorder="1" applyAlignment="1">
      <alignment horizontal="center" vertical="center"/>
    </xf>
    <xf numFmtId="0" fontId="45" fillId="7" borderId="44" xfId="0" applyFont="1" applyFill="1" applyBorder="1" applyAlignment="1">
      <alignment horizontal="center" vertical="center"/>
    </xf>
    <xf numFmtId="0" fontId="28" fillId="0" borderId="1" xfId="11" applyNumberFormat="1" applyFont="1" applyFill="1" applyBorder="1" applyAlignment="1" applyProtection="1">
      <alignment horizontal="center" vertical="center" wrapText="1"/>
      <protection locked="0"/>
    </xf>
    <xf numFmtId="0" fontId="56" fillId="0" borderId="1" xfId="11" applyNumberFormat="1" applyFont="1" applyBorder="1" applyAlignment="1" applyProtection="1">
      <alignment horizontal="center" vertical="center" wrapText="1"/>
      <protection locked="0"/>
    </xf>
    <xf numFmtId="0" fontId="56" fillId="8" borderId="1" xfId="11" applyNumberFormat="1" applyFont="1" applyFill="1" applyBorder="1" applyAlignment="1" applyProtection="1">
      <alignment horizontal="center" vertical="center" wrapText="1"/>
      <protection locked="0"/>
    </xf>
    <xf numFmtId="0" fontId="28" fillId="0" borderId="1" xfId="11" applyNumberFormat="1" applyFont="1" applyBorder="1" applyAlignment="1" applyProtection="1">
      <alignment horizontal="center" vertical="center" wrapText="1"/>
      <protection locked="0"/>
    </xf>
    <xf numFmtId="0" fontId="28" fillId="0" borderId="14" xfId="11" applyNumberFormat="1" applyFont="1" applyBorder="1" applyAlignment="1" applyProtection="1">
      <alignment horizontal="center" vertical="center" wrapText="1"/>
      <protection locked="0"/>
    </xf>
    <xf numFmtId="9" fontId="42" fillId="0" borderId="14" xfId="1" applyFont="1" applyBorder="1" applyAlignment="1" applyProtection="1">
      <alignment horizontal="center" vertical="center" wrapText="1"/>
      <protection locked="0"/>
    </xf>
    <xf numFmtId="9" fontId="47" fillId="11" borderId="62" xfId="0" applyNumberFormat="1" applyFont="1" applyFill="1" applyBorder="1" applyAlignment="1">
      <alignment horizontal="center" vertical="center"/>
    </xf>
    <xf numFmtId="1" fontId="47" fillId="11" borderId="45" xfId="0" applyNumberFormat="1" applyFont="1" applyFill="1" applyBorder="1" applyAlignment="1">
      <alignment horizontal="center" vertical="center"/>
    </xf>
    <xf numFmtId="9" fontId="47" fillId="11" borderId="45" xfId="0" applyNumberFormat="1" applyFont="1" applyFill="1" applyBorder="1" applyAlignment="1">
      <alignment horizontal="center" vertical="center"/>
    </xf>
    <xf numFmtId="1" fontId="47" fillId="11" borderId="37" xfId="0" applyNumberFormat="1" applyFont="1" applyFill="1" applyBorder="1" applyAlignment="1">
      <alignment horizontal="center" vertical="center"/>
    </xf>
    <xf numFmtId="9" fontId="47" fillId="11" borderId="37" xfId="0" applyNumberFormat="1" applyFont="1" applyFill="1" applyBorder="1" applyAlignment="1">
      <alignment horizontal="center" vertical="center"/>
    </xf>
    <xf numFmtId="9" fontId="42" fillId="0" borderId="9" xfId="1" applyFont="1" applyBorder="1" applyAlignment="1" applyProtection="1">
      <alignment horizontal="center" vertical="center" wrapText="1"/>
      <protection locked="0"/>
    </xf>
    <xf numFmtId="0" fontId="45" fillId="7" borderId="43" xfId="0" applyFont="1" applyFill="1" applyBorder="1" applyAlignment="1">
      <alignment horizontal="center" vertical="center" wrapText="1"/>
    </xf>
    <xf numFmtId="9" fontId="42" fillId="0" borderId="65" xfId="1" applyFont="1" applyBorder="1" applyAlignment="1" applyProtection="1">
      <alignment horizontal="center" vertical="center" wrapText="1"/>
      <protection locked="0"/>
    </xf>
    <xf numFmtId="0" fontId="28" fillId="0" borderId="5" xfId="11" applyNumberFormat="1" applyFont="1" applyFill="1" applyBorder="1" applyAlignment="1" applyProtection="1">
      <alignment horizontal="center" vertical="center" wrapText="1"/>
      <protection locked="0"/>
    </xf>
    <xf numFmtId="0" fontId="56" fillId="0" borderId="5" xfId="11" applyNumberFormat="1" applyFont="1" applyBorder="1" applyAlignment="1" applyProtection="1">
      <alignment horizontal="center" vertical="center" wrapText="1"/>
      <protection locked="0"/>
    </xf>
    <xf numFmtId="0" fontId="47" fillId="0" borderId="5" xfId="0" applyFont="1" applyBorder="1" applyAlignment="1" applyProtection="1">
      <alignment vertical="center"/>
      <protection locked="0"/>
    </xf>
    <xf numFmtId="0" fontId="28" fillId="0" borderId="5" xfId="11" applyNumberFormat="1" applyFont="1" applyBorder="1" applyAlignment="1" applyProtection="1">
      <alignment horizontal="center" vertical="center" wrapText="1"/>
      <protection locked="0"/>
    </xf>
    <xf numFmtId="0" fontId="28" fillId="0" borderId="64" xfId="11" applyNumberFormat="1" applyFont="1" applyBorder="1" applyAlignment="1" applyProtection="1">
      <alignment horizontal="center" vertical="center" wrapText="1"/>
      <protection locked="0"/>
    </xf>
    <xf numFmtId="0" fontId="25" fillId="10" borderId="0" xfId="0" applyFont="1" applyFill="1" applyAlignment="1">
      <alignment horizontal="center" vertical="center"/>
    </xf>
    <xf numFmtId="9" fontId="42" fillId="0" borderId="66" xfId="1" applyFont="1" applyBorder="1" applyAlignment="1" applyProtection="1">
      <alignment horizontal="center" vertical="center" wrapText="1"/>
      <protection locked="0"/>
    </xf>
    <xf numFmtId="0" fontId="45" fillId="7" borderId="69" xfId="0" applyFont="1" applyFill="1" applyBorder="1" applyAlignment="1">
      <alignment horizontal="center" vertical="center" wrapText="1"/>
    </xf>
    <xf numFmtId="9" fontId="42" fillId="0" borderId="71" xfId="1" applyFont="1" applyBorder="1" applyAlignment="1" applyProtection="1">
      <alignment horizontal="center" vertical="center" wrapText="1"/>
      <protection locked="0"/>
    </xf>
    <xf numFmtId="9" fontId="42" fillId="0" borderId="74" xfId="1" applyFont="1" applyBorder="1" applyAlignment="1" applyProtection="1">
      <alignment horizontal="center" vertical="center" wrapText="1"/>
      <protection locked="0"/>
    </xf>
    <xf numFmtId="0" fontId="45" fillId="7" borderId="76" xfId="0" applyFont="1" applyFill="1" applyBorder="1" applyAlignment="1">
      <alignment horizontal="center" vertical="center" wrapText="1"/>
    </xf>
    <xf numFmtId="0" fontId="45" fillId="7" borderId="77" xfId="0" applyFont="1" applyFill="1" applyBorder="1" applyAlignment="1">
      <alignment horizontal="center" vertical="center" wrapText="1"/>
    </xf>
    <xf numFmtId="166" fontId="47" fillId="11" borderId="62" xfId="0" applyNumberFormat="1" applyFont="1" applyFill="1" applyBorder="1" applyAlignment="1">
      <alignment horizontal="center" vertical="center"/>
    </xf>
    <xf numFmtId="0" fontId="56" fillId="0" borderId="9" xfId="11" applyNumberFormat="1" applyFont="1" applyFill="1" applyBorder="1" applyAlignment="1" applyProtection="1">
      <alignment horizontal="center" vertical="center" wrapText="1"/>
      <protection locked="0"/>
    </xf>
    <xf numFmtId="0" fontId="56" fillId="0" borderId="23" xfId="11" applyNumberFormat="1" applyFont="1" applyFill="1" applyBorder="1" applyAlignment="1" applyProtection="1">
      <alignment horizontal="center" vertical="center" wrapText="1"/>
      <protection locked="0"/>
    </xf>
    <xf numFmtId="9" fontId="42" fillId="8" borderId="66" xfId="1" applyFont="1" applyFill="1" applyBorder="1" applyAlignment="1" applyProtection="1">
      <alignment horizontal="center" vertical="center" wrapText="1"/>
      <protection locked="0"/>
    </xf>
    <xf numFmtId="14" fontId="32" fillId="8" borderId="1" xfId="0" applyNumberFormat="1" applyFont="1" applyFill="1" applyBorder="1" applyAlignment="1">
      <alignment horizontal="center" vertical="center"/>
    </xf>
    <xf numFmtId="14" fontId="38" fillId="8" borderId="26" xfId="0" applyNumberFormat="1" applyFont="1" applyFill="1" applyBorder="1" applyAlignment="1">
      <alignment horizontal="center"/>
    </xf>
    <xf numFmtId="0" fontId="29" fillId="0" borderId="4" xfId="0" applyFont="1" applyBorder="1" applyAlignment="1">
      <alignment horizontal="justify" vertical="center" wrapText="1"/>
    </xf>
    <xf numFmtId="0" fontId="29" fillId="0" borderId="4" xfId="0" applyFont="1" applyBorder="1" applyAlignment="1">
      <alignment horizontal="left" vertical="center" wrapText="1"/>
    </xf>
    <xf numFmtId="0" fontId="47" fillId="0" borderId="1" xfId="0" applyFont="1" applyBorder="1" applyAlignment="1" applyProtection="1">
      <alignment horizontal="center" vertical="center"/>
      <protection locked="0"/>
    </xf>
    <xf numFmtId="9" fontId="42" fillId="0" borderId="65" xfId="1" applyFont="1" applyFill="1" applyBorder="1" applyAlignment="1" applyProtection="1">
      <alignment horizontal="center" vertical="center" wrapText="1"/>
      <protection locked="0"/>
    </xf>
    <xf numFmtId="166" fontId="47" fillId="11" borderId="60" xfId="0" applyNumberFormat="1" applyFont="1" applyFill="1" applyBorder="1" applyAlignment="1">
      <alignment horizontal="center" vertical="center"/>
    </xf>
    <xf numFmtId="9" fontId="62" fillId="11" borderId="60" xfId="0" applyNumberFormat="1" applyFont="1" applyFill="1" applyBorder="1" applyAlignment="1">
      <alignment horizontal="center" vertical="center"/>
    </xf>
    <xf numFmtId="9" fontId="62" fillId="11" borderId="37" xfId="0" applyNumberFormat="1" applyFont="1" applyFill="1" applyBorder="1" applyAlignment="1">
      <alignment horizontal="center" vertical="center"/>
    </xf>
    <xf numFmtId="9" fontId="62" fillId="11" borderId="62" xfId="0" applyNumberFormat="1" applyFont="1" applyFill="1" applyBorder="1" applyAlignment="1">
      <alignment horizontal="center" vertical="center"/>
    </xf>
    <xf numFmtId="9" fontId="62" fillId="11" borderId="45" xfId="0" applyNumberFormat="1" applyFont="1" applyFill="1" applyBorder="1" applyAlignment="1">
      <alignment horizontal="center" vertical="center"/>
    </xf>
    <xf numFmtId="43" fontId="47" fillId="0" borderId="0" xfId="0" applyNumberFormat="1" applyFont="1" applyAlignment="1" applyProtection="1">
      <alignment horizontal="center" vertical="center"/>
      <protection locked="0"/>
    </xf>
    <xf numFmtId="167" fontId="47" fillId="0" borderId="0" xfId="11" applyNumberFormat="1" applyFont="1" applyAlignment="1" applyProtection="1">
      <alignment horizontal="center" vertical="center"/>
      <protection locked="0"/>
    </xf>
    <xf numFmtId="43" fontId="47" fillId="0" borderId="0" xfId="11" applyFont="1" applyAlignment="1" applyProtection="1">
      <alignment horizontal="center" vertical="center"/>
      <protection locked="0"/>
    </xf>
    <xf numFmtId="167" fontId="47" fillId="15" borderId="17" xfId="11" applyNumberFormat="1" applyFont="1" applyFill="1" applyBorder="1" applyAlignment="1" applyProtection="1">
      <alignment horizontal="center" vertical="center"/>
      <protection locked="0"/>
    </xf>
    <xf numFmtId="166" fontId="47" fillId="15" borderId="19" xfId="1" applyNumberFormat="1" applyFont="1" applyFill="1" applyBorder="1" applyAlignment="1" applyProtection="1">
      <alignment horizontal="center" vertical="center"/>
      <protection locked="0"/>
    </xf>
    <xf numFmtId="166" fontId="47" fillId="15" borderId="0" xfId="1" applyNumberFormat="1" applyFont="1" applyFill="1" applyBorder="1" applyAlignment="1" applyProtection="1">
      <alignment horizontal="center" vertical="center"/>
      <protection locked="0"/>
    </xf>
    <xf numFmtId="167" fontId="47" fillId="16" borderId="0" xfId="11" applyNumberFormat="1" applyFont="1" applyFill="1" applyAlignment="1" applyProtection="1">
      <alignment horizontal="center" vertical="center"/>
      <protection locked="0"/>
    </xf>
    <xf numFmtId="43" fontId="47" fillId="16" borderId="0" xfId="11" applyFont="1" applyFill="1" applyAlignment="1" applyProtection="1">
      <alignment horizontal="center" vertical="center"/>
      <protection locked="0"/>
    </xf>
    <xf numFmtId="9" fontId="0" fillId="0" borderId="0" xfId="1" applyFont="1"/>
    <xf numFmtId="0" fontId="13" fillId="0" borderId="47" xfId="0" applyFont="1" applyBorder="1" applyAlignment="1" applyProtection="1">
      <alignment horizontal="center"/>
      <protection locked="0"/>
    </xf>
    <xf numFmtId="0" fontId="13" fillId="8" borderId="1" xfId="0" applyFont="1" applyFill="1" applyBorder="1" applyAlignment="1">
      <alignment horizontal="center" vertical="center" wrapText="1"/>
    </xf>
    <xf numFmtId="0" fontId="5" fillId="0" borderId="1" xfId="0" applyFont="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9" fontId="5" fillId="0" borderId="2" xfId="0" applyNumberFormat="1" applyFont="1" applyBorder="1" applyAlignment="1">
      <alignment horizontal="center" vertical="center"/>
    </xf>
    <xf numFmtId="9" fontId="5" fillId="0" borderId="3" xfId="0" applyNumberFormat="1" applyFont="1" applyBorder="1" applyAlignment="1">
      <alignment horizontal="center" vertical="center"/>
    </xf>
    <xf numFmtId="9" fontId="5" fillId="0" borderId="4"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left" vertical="center"/>
    </xf>
    <xf numFmtId="0" fontId="5" fillId="2" borderId="5" xfId="0" applyFont="1" applyFill="1" applyBorder="1" applyAlignment="1">
      <alignment horizontal="center"/>
    </xf>
    <xf numFmtId="0" fontId="5" fillId="2" borderId="32" xfId="0" applyFont="1" applyFill="1" applyBorder="1" applyAlignment="1">
      <alignment horizontal="center"/>
    </xf>
    <xf numFmtId="0" fontId="5" fillId="2" borderId="6" xfId="0" applyFont="1" applyFill="1" applyBorder="1" applyAlignment="1">
      <alignment horizontal="center"/>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2" borderId="1" xfId="0" applyFont="1" applyFill="1" applyBorder="1" applyAlignment="1">
      <alignment horizontal="center"/>
    </xf>
    <xf numFmtId="0" fontId="4" fillId="0" borderId="5" xfId="0" applyFont="1" applyBorder="1" applyAlignment="1">
      <alignment horizontal="center"/>
    </xf>
    <xf numFmtId="0" fontId="4" fillId="0" borderId="32" xfId="0" applyFont="1" applyBorder="1" applyAlignment="1">
      <alignment horizontal="center"/>
    </xf>
    <xf numFmtId="0" fontId="4" fillId="0" borderId="6" xfId="0" applyFont="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5" fillId="0" borderId="15" xfId="0" applyFont="1" applyBorder="1" applyAlignment="1">
      <alignment horizontal="center"/>
    </xf>
    <xf numFmtId="0" fontId="4" fillId="0" borderId="10" xfId="0" applyFont="1" applyBorder="1" applyAlignment="1">
      <alignment horizontal="center"/>
    </xf>
    <xf numFmtId="0" fontId="29" fillId="8" borderId="17" xfId="0" applyFont="1" applyFill="1" applyBorder="1" applyAlignment="1">
      <alignment horizontal="left" vertical="center" wrapText="1"/>
    </xf>
    <xf numFmtId="0" fontId="29" fillId="8" borderId="18" xfId="0" applyFont="1" applyFill="1" applyBorder="1" applyAlignment="1">
      <alignment horizontal="left" vertical="center" wrapText="1"/>
    </xf>
    <xf numFmtId="0" fontId="29" fillId="8" borderId="19" xfId="0" applyFont="1" applyFill="1" applyBorder="1" applyAlignment="1">
      <alignment horizontal="left" vertical="center" wrapText="1"/>
    </xf>
    <xf numFmtId="0" fontId="54" fillId="8" borderId="0" xfId="0" applyFont="1" applyFill="1" applyAlignment="1">
      <alignment horizontal="center"/>
    </xf>
    <xf numFmtId="0" fontId="21" fillId="13" borderId="0" xfId="0" applyFont="1" applyFill="1" applyAlignment="1">
      <alignment horizontal="center" vertical="center"/>
    </xf>
    <xf numFmtId="0" fontId="55" fillId="8" borderId="44" xfId="0" applyFont="1" applyFill="1" applyBorder="1" applyAlignment="1">
      <alignment horizontal="center" vertical="center" wrapText="1"/>
    </xf>
    <xf numFmtId="0" fontId="55" fillId="8" borderId="58" xfId="0" applyFont="1" applyFill="1" applyBorder="1" applyAlignment="1">
      <alignment horizontal="center" vertical="center" wrapText="1"/>
    </xf>
    <xf numFmtId="0" fontId="55" fillId="8" borderId="45" xfId="0" applyFont="1" applyFill="1" applyBorder="1" applyAlignment="1">
      <alignment horizontal="center" vertical="center" wrapText="1"/>
    </xf>
    <xf numFmtId="0" fontId="29" fillId="8" borderId="33" xfId="0" applyFont="1" applyFill="1" applyBorder="1" applyAlignment="1">
      <alignment horizontal="left" vertical="center" wrapText="1"/>
    </xf>
    <xf numFmtId="0" fontId="29" fillId="8" borderId="41" xfId="0" applyFont="1" applyFill="1" applyBorder="1" applyAlignment="1">
      <alignment horizontal="left" vertical="center" wrapText="1"/>
    </xf>
    <xf numFmtId="0" fontId="29" fillId="8" borderId="43" xfId="0" applyFont="1" applyFill="1" applyBorder="1" applyAlignment="1">
      <alignment horizontal="left" vertical="center" wrapText="1"/>
    </xf>
    <xf numFmtId="0" fontId="29" fillId="8" borderId="46" xfId="0" applyFont="1" applyFill="1" applyBorder="1" applyAlignment="1">
      <alignment horizontal="left" vertical="center" wrapText="1"/>
    </xf>
    <xf numFmtId="0" fontId="29" fillId="8" borderId="0" xfId="0" applyFont="1" applyFill="1" applyAlignment="1">
      <alignment horizontal="left" vertical="center" wrapText="1"/>
    </xf>
    <xf numFmtId="0" fontId="29" fillId="8" borderId="47" xfId="0" applyFont="1" applyFill="1" applyBorder="1" applyAlignment="1">
      <alignment horizontal="left" vertical="center" wrapText="1"/>
    </xf>
    <xf numFmtId="0" fontId="29" fillId="8" borderId="42" xfId="0" applyFont="1" applyFill="1" applyBorder="1" applyAlignment="1">
      <alignment horizontal="left" vertical="center" wrapText="1"/>
    </xf>
    <xf numFmtId="0" fontId="29" fillId="8" borderId="38" xfId="0" applyFont="1" applyFill="1" applyBorder="1" applyAlignment="1">
      <alignment horizontal="left" vertical="center" wrapText="1"/>
    </xf>
    <xf numFmtId="0" fontId="29" fillId="8" borderId="40" xfId="0" applyFont="1" applyFill="1" applyBorder="1" applyAlignment="1">
      <alignment horizontal="left" vertical="center" wrapText="1"/>
    </xf>
    <xf numFmtId="0" fontId="34" fillId="8" borderId="0" xfId="0" applyFont="1" applyFill="1" applyAlignment="1">
      <alignment horizontal="center"/>
    </xf>
    <xf numFmtId="0" fontId="21" fillId="10" borderId="0" xfId="0" applyFont="1" applyFill="1" applyAlignment="1">
      <alignment horizontal="center" vertical="center"/>
    </xf>
    <xf numFmtId="0" fontId="29" fillId="8" borderId="33" xfId="0" applyFont="1" applyFill="1" applyBorder="1" applyAlignment="1">
      <alignment horizontal="center" vertical="center" wrapText="1"/>
    </xf>
    <xf numFmtId="0" fontId="29" fillId="8" borderId="41" xfId="0" applyFont="1" applyFill="1" applyBorder="1" applyAlignment="1">
      <alignment horizontal="center" vertical="center" wrapText="1"/>
    </xf>
    <xf numFmtId="0" fontId="29" fillId="8" borderId="43" xfId="0" applyFont="1" applyFill="1" applyBorder="1" applyAlignment="1">
      <alignment horizontal="center" vertical="center" wrapText="1"/>
    </xf>
    <xf numFmtId="0" fontId="29" fillId="8" borderId="46" xfId="0" applyFont="1" applyFill="1" applyBorder="1" applyAlignment="1">
      <alignment horizontal="center" vertical="center" wrapText="1"/>
    </xf>
    <xf numFmtId="0" fontId="29" fillId="8" borderId="0" xfId="0" applyFont="1" applyFill="1" applyAlignment="1">
      <alignment horizontal="center" vertical="center" wrapText="1"/>
    </xf>
    <xf numFmtId="0" fontId="29" fillId="8" borderId="47" xfId="0" applyFont="1" applyFill="1" applyBorder="1" applyAlignment="1">
      <alignment horizontal="center" vertical="center" wrapText="1"/>
    </xf>
    <xf numFmtId="0" fontId="11" fillId="8" borderId="17" xfId="0" applyFont="1" applyFill="1" applyBorder="1" applyAlignment="1">
      <alignment horizontal="center" vertical="center" wrapText="1"/>
    </xf>
    <xf numFmtId="0" fontId="11" fillId="8" borderId="18" xfId="0" applyFont="1" applyFill="1" applyBorder="1" applyAlignment="1">
      <alignment horizontal="center" vertical="center" wrapText="1"/>
    </xf>
    <xf numFmtId="0" fontId="11" fillId="8" borderId="19" xfId="0" applyFont="1" applyFill="1" applyBorder="1" applyAlignment="1">
      <alignment horizontal="center" vertical="center" wrapText="1"/>
    </xf>
    <xf numFmtId="0" fontId="28" fillId="8" borderId="44" xfId="0" applyFont="1" applyFill="1" applyBorder="1" applyAlignment="1">
      <alignment horizontal="center" vertical="center"/>
    </xf>
    <xf numFmtId="0" fontId="28" fillId="8" borderId="45" xfId="0" applyFont="1" applyFill="1" applyBorder="1" applyAlignment="1">
      <alignment horizontal="center" vertical="center"/>
    </xf>
    <xf numFmtId="0" fontId="28" fillId="8" borderId="5" xfId="0" applyFont="1" applyFill="1" applyBorder="1" applyAlignment="1">
      <alignment horizontal="left" vertical="center" wrapText="1"/>
    </xf>
    <xf numFmtId="0" fontId="28" fillId="8" borderId="32" xfId="0" applyFont="1" applyFill="1" applyBorder="1" applyAlignment="1">
      <alignment horizontal="left" vertical="center" wrapText="1"/>
    </xf>
    <xf numFmtId="0" fontId="28" fillId="8" borderId="51" xfId="0" applyFont="1" applyFill="1" applyBorder="1" applyAlignment="1">
      <alignment horizontal="left" vertical="center" wrapText="1"/>
    </xf>
    <xf numFmtId="0" fontId="28" fillId="8" borderId="49" xfId="0" applyFont="1" applyFill="1" applyBorder="1" applyAlignment="1">
      <alignment horizontal="left" vertical="center" wrapText="1"/>
    </xf>
    <xf numFmtId="0" fontId="28" fillId="8" borderId="20" xfId="0" applyFont="1" applyFill="1" applyBorder="1" applyAlignment="1">
      <alignment horizontal="left" vertical="center" wrapText="1"/>
    </xf>
    <xf numFmtId="0" fontId="28" fillId="8" borderId="48" xfId="0" applyFont="1" applyFill="1" applyBorder="1" applyAlignment="1">
      <alignment horizontal="left" vertical="center" wrapText="1"/>
    </xf>
    <xf numFmtId="0" fontId="28" fillId="8" borderId="7" xfId="0" applyFont="1" applyFill="1" applyBorder="1" applyAlignment="1">
      <alignment horizontal="left" vertical="center" wrapText="1"/>
    </xf>
    <xf numFmtId="0" fontId="28" fillId="8" borderId="26" xfId="0" applyFont="1" applyFill="1" applyBorder="1" applyAlignment="1">
      <alignment horizontal="left" vertical="center" wrapText="1"/>
    </xf>
    <xf numFmtId="0" fontId="28" fillId="8" borderId="52" xfId="0" applyFont="1" applyFill="1" applyBorder="1" applyAlignment="1">
      <alignment horizontal="left" vertical="center" wrapText="1"/>
    </xf>
    <xf numFmtId="0" fontId="28" fillId="8" borderId="53" xfId="0" applyFont="1" applyFill="1" applyBorder="1" applyAlignment="1">
      <alignment horizontal="left" vertical="center" wrapText="1"/>
    </xf>
    <xf numFmtId="0" fontId="28" fillId="8" borderId="38" xfId="0" applyFont="1" applyFill="1" applyBorder="1" applyAlignment="1">
      <alignment horizontal="left" vertical="center" wrapText="1"/>
    </xf>
    <xf numFmtId="0" fontId="28" fillId="8" borderId="40" xfId="0" applyFont="1" applyFill="1" applyBorder="1" applyAlignment="1">
      <alignment horizontal="left" vertical="center" wrapText="1"/>
    </xf>
    <xf numFmtId="0" fontId="29" fillId="8" borderId="54" xfId="0" applyFont="1" applyFill="1" applyBorder="1" applyAlignment="1">
      <alignment horizontal="center" vertical="center" wrapText="1"/>
    </xf>
    <xf numFmtId="0" fontId="29" fillId="8" borderId="26" xfId="0" applyFont="1" applyFill="1" applyBorder="1" applyAlignment="1">
      <alignment horizontal="center" vertical="center" wrapText="1"/>
    </xf>
    <xf numFmtId="0" fontId="29" fillId="8" borderId="52" xfId="0" applyFont="1" applyFill="1" applyBorder="1" applyAlignment="1">
      <alignment horizontal="center" vertical="center" wrapText="1"/>
    </xf>
    <xf numFmtId="0" fontId="11" fillId="8" borderId="39" xfId="0" applyFont="1" applyFill="1" applyBorder="1" applyAlignment="1">
      <alignment horizontal="center" vertical="center" wrapText="1"/>
    </xf>
    <xf numFmtId="0" fontId="11" fillId="8" borderId="16" xfId="0" applyFont="1" applyFill="1" applyBorder="1" applyAlignment="1">
      <alignment horizontal="center" vertical="center" wrapText="1"/>
    </xf>
    <xf numFmtId="0" fontId="5" fillId="0" borderId="7" xfId="0" applyFont="1" applyBorder="1" applyAlignment="1">
      <alignment horizontal="center" vertical="center"/>
    </xf>
    <xf numFmtId="0" fontId="5" fillId="0" borderId="26" xfId="0" applyFont="1" applyBorder="1" applyAlignment="1">
      <alignment horizontal="center" vertical="center"/>
    </xf>
    <xf numFmtId="0" fontId="5" fillId="0" borderId="21"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xf>
    <xf numFmtId="0" fontId="5" fillId="2" borderId="27" xfId="0" applyFont="1" applyFill="1" applyBorder="1" applyAlignment="1">
      <alignment horizontal="center"/>
    </xf>
    <xf numFmtId="0" fontId="5" fillId="2" borderId="28" xfId="0" applyFont="1" applyFill="1" applyBorder="1" applyAlignment="1">
      <alignment horizontal="center"/>
    </xf>
    <xf numFmtId="0" fontId="5" fillId="2" borderId="29" xfId="0" applyFont="1" applyFill="1" applyBorder="1" applyAlignment="1">
      <alignment horizontal="center"/>
    </xf>
    <xf numFmtId="0" fontId="5" fillId="2" borderId="18" xfId="0" applyFont="1" applyFill="1" applyBorder="1" applyAlignment="1">
      <alignment horizontal="center"/>
    </xf>
    <xf numFmtId="0" fontId="5" fillId="2" borderId="19" xfId="0" applyFont="1" applyFill="1" applyBorder="1" applyAlignment="1">
      <alignment horizontal="center"/>
    </xf>
    <xf numFmtId="9" fontId="6" fillId="0" borderId="2" xfId="1" applyFont="1" applyFill="1" applyBorder="1" applyAlignment="1">
      <alignment horizontal="center" vertical="center" wrapText="1"/>
    </xf>
    <xf numFmtId="9" fontId="6" fillId="0" borderId="3" xfId="1" applyFont="1" applyFill="1" applyBorder="1" applyAlignment="1">
      <alignment horizontal="center" vertical="center" wrapText="1"/>
    </xf>
    <xf numFmtId="9" fontId="6" fillId="0" borderId="4" xfId="1" applyFont="1" applyFill="1" applyBorder="1" applyAlignment="1">
      <alignment horizontal="center" vertical="center" wrapText="1"/>
    </xf>
    <xf numFmtId="9" fontId="4" fillId="0" borderId="2" xfId="1" applyFont="1" applyBorder="1" applyAlignment="1">
      <alignment horizontal="center" vertical="center" wrapText="1"/>
    </xf>
    <xf numFmtId="0" fontId="4" fillId="0" borderId="3" xfId="1" applyNumberFormat="1" applyFont="1" applyBorder="1" applyAlignment="1">
      <alignment horizontal="center" vertical="center" wrapText="1"/>
    </xf>
    <xf numFmtId="0" fontId="4" fillId="0" borderId="4" xfId="1" applyNumberFormat="1" applyFont="1" applyBorder="1" applyAlignment="1">
      <alignment horizontal="center" vertical="center" wrapText="1"/>
    </xf>
    <xf numFmtId="9" fontId="4" fillId="0" borderId="3" xfId="1" applyFont="1" applyBorder="1" applyAlignment="1">
      <alignment horizontal="center" vertical="center" wrapText="1"/>
    </xf>
    <xf numFmtId="9" fontId="4" fillId="0" borderId="4" xfId="1" applyFont="1" applyBorder="1" applyAlignment="1">
      <alignment horizontal="center"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0" borderId="23" xfId="0" applyFont="1" applyBorder="1" applyAlignment="1">
      <alignment horizontal="center"/>
    </xf>
    <xf numFmtId="0" fontId="4" fillId="0" borderId="25" xfId="0" applyFont="1" applyBorder="1" applyAlignment="1">
      <alignment horizontal="center"/>
    </xf>
    <xf numFmtId="0" fontId="4" fillId="0" borderId="24" xfId="0" applyFont="1" applyBorder="1" applyAlignment="1">
      <alignment horizontal="center"/>
    </xf>
    <xf numFmtId="0" fontId="5" fillId="2" borderId="17" xfId="0" applyFont="1" applyFill="1" applyBorder="1" applyAlignment="1">
      <alignment horizont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6" fillId="6" borderId="1" xfId="0" applyFont="1" applyFill="1" applyBorder="1" applyAlignment="1">
      <alignment vertical="center" wrapText="1"/>
    </xf>
    <xf numFmtId="0" fontId="10" fillId="4" borderId="41" xfId="0" applyFont="1" applyFill="1" applyBorder="1" applyAlignment="1">
      <alignment horizontal="center" vertical="center" wrapText="1"/>
    </xf>
    <xf numFmtId="0" fontId="10" fillId="4" borderId="43" xfId="0" applyFont="1" applyFill="1" applyBorder="1" applyAlignment="1">
      <alignment horizontal="center" vertical="center" wrapText="1"/>
    </xf>
    <xf numFmtId="0" fontId="10" fillId="4" borderId="38"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10" fillId="4" borderId="33"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2" fillId="3" borderId="17"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9" xfId="0" applyFont="1" applyFill="1" applyBorder="1" applyAlignment="1">
      <alignment horizontal="center" vertical="center"/>
    </xf>
    <xf numFmtId="0" fontId="10" fillId="4" borderId="17"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3" fillId="0" borderId="7" xfId="0" applyFont="1" applyBorder="1" applyAlignment="1">
      <alignment horizontal="center" vertical="center" wrapText="1"/>
    </xf>
    <xf numFmtId="0" fontId="13" fillId="0" borderId="21" xfId="0" applyFont="1" applyBorder="1" applyAlignment="1">
      <alignment horizontal="center" vertical="center" wrapText="1"/>
    </xf>
    <xf numFmtId="0" fontId="20" fillId="6" borderId="37" xfId="0" applyFont="1" applyFill="1" applyBorder="1" applyAlignment="1">
      <alignment horizontal="left" vertical="top" wrapText="1"/>
    </xf>
    <xf numFmtId="0" fontId="16" fillId="6" borderId="4" xfId="0" applyFont="1" applyFill="1" applyBorder="1" applyAlignment="1">
      <alignmen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0"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30" xfId="0" applyFont="1" applyBorder="1" applyAlignment="1">
      <alignment horizontal="center" vertical="center"/>
    </xf>
    <xf numFmtId="0" fontId="45" fillId="7" borderId="17" xfId="0" applyFont="1" applyFill="1" applyBorder="1" applyAlignment="1">
      <alignment horizontal="center" vertical="center" wrapText="1"/>
    </xf>
    <xf numFmtId="0" fontId="45" fillId="7" borderId="33" xfId="0" applyFont="1" applyFill="1" applyBorder="1" applyAlignment="1">
      <alignment horizontal="center" vertical="center" wrapText="1"/>
    </xf>
    <xf numFmtId="10" fontId="42" fillId="0" borderId="9" xfId="1" applyNumberFormat="1" applyFont="1" applyBorder="1" applyAlignment="1" applyProtection="1">
      <alignment horizontal="center" vertical="center" wrapText="1"/>
    </xf>
    <xf numFmtId="10" fontId="42" fillId="0" borderId="1" xfId="1" applyNumberFormat="1" applyFont="1" applyBorder="1" applyAlignment="1" applyProtection="1">
      <alignment horizontal="center" vertical="center" wrapText="1"/>
    </xf>
    <xf numFmtId="0" fontId="13" fillId="0" borderId="9" xfId="0" applyFont="1" applyBorder="1" applyAlignment="1" applyProtection="1">
      <alignment horizontal="justify" vertical="center" wrapText="1"/>
      <protection locked="0"/>
    </xf>
    <xf numFmtId="0" fontId="13" fillId="0" borderId="1" xfId="0" applyFont="1" applyBorder="1" applyAlignment="1" applyProtection="1">
      <alignment horizontal="justify" vertical="center" wrapText="1"/>
      <protection locked="0"/>
    </xf>
    <xf numFmtId="0" fontId="26" fillId="0" borderId="10" xfId="12" applyFill="1" applyBorder="1" applyAlignment="1" applyProtection="1">
      <alignment horizontal="center" vertical="center" wrapText="1"/>
      <protection locked="0"/>
    </xf>
    <xf numFmtId="0" fontId="42" fillId="0" borderId="12" xfId="0" applyFont="1" applyBorder="1" applyAlignment="1" applyProtection="1">
      <alignment horizontal="center" vertical="center" wrapText="1"/>
      <protection locked="0"/>
    </xf>
    <xf numFmtId="9" fontId="42" fillId="8" borderId="9" xfId="1" applyFont="1" applyFill="1" applyBorder="1" applyAlignment="1" applyProtection="1">
      <alignment horizontal="center" vertical="center" wrapText="1"/>
      <protection locked="0"/>
    </xf>
    <xf numFmtId="9" fontId="42" fillId="8" borderId="1" xfId="1" applyFont="1" applyFill="1" applyBorder="1" applyAlignment="1" applyProtection="1">
      <alignment horizontal="center" vertical="center" wrapText="1"/>
      <protection locked="0"/>
    </xf>
    <xf numFmtId="9" fontId="42" fillId="0" borderId="66" xfId="0" applyNumberFormat="1" applyFont="1" applyBorder="1" applyAlignment="1" applyProtection="1">
      <alignment horizontal="center" vertical="center" wrapText="1"/>
      <protection locked="0"/>
    </xf>
    <xf numFmtId="0" fontId="42" fillId="0" borderId="65" xfId="0" applyFont="1" applyBorder="1" applyAlignment="1" applyProtection="1">
      <alignment horizontal="center" vertical="center" wrapText="1"/>
      <protection locked="0"/>
    </xf>
    <xf numFmtId="9" fontId="42" fillId="8" borderId="34" xfId="0" applyNumberFormat="1" applyFont="1" applyFill="1" applyBorder="1" applyAlignment="1" applyProtection="1">
      <alignment horizontal="center" vertical="center" wrapText="1"/>
      <protection locked="0"/>
    </xf>
    <xf numFmtId="9" fontId="42" fillId="8" borderId="30" xfId="0" applyNumberFormat="1" applyFont="1" applyFill="1" applyBorder="1" applyAlignment="1" applyProtection="1">
      <alignment horizontal="center" vertical="center" wrapText="1"/>
      <protection locked="0"/>
    </xf>
    <xf numFmtId="9" fontId="42" fillId="8" borderId="21" xfId="0" applyNumberFormat="1" applyFont="1" applyFill="1" applyBorder="1" applyAlignment="1" applyProtection="1">
      <alignment horizontal="center" vertical="center" wrapText="1"/>
      <protection locked="0"/>
    </xf>
    <xf numFmtId="9" fontId="42" fillId="0" borderId="36" xfId="0" applyNumberFormat="1" applyFont="1" applyBorder="1" applyAlignment="1" applyProtection="1">
      <alignment horizontal="center" vertical="center" wrapText="1"/>
      <protection locked="0"/>
    </xf>
    <xf numFmtId="0" fontId="42" fillId="0" borderId="3" xfId="0" applyFont="1" applyBorder="1" applyAlignment="1" applyProtection="1">
      <alignment horizontal="center" vertical="center" wrapText="1"/>
      <protection locked="0"/>
    </xf>
    <xf numFmtId="0" fontId="42" fillId="0" borderId="4" xfId="0" applyFont="1" applyBorder="1" applyAlignment="1" applyProtection="1">
      <alignment horizontal="center" vertical="center" wrapText="1"/>
      <protection locked="0"/>
    </xf>
    <xf numFmtId="0" fontId="42" fillId="0" borderId="9" xfId="0" applyFont="1" applyBorder="1" applyAlignment="1" applyProtection="1">
      <alignment horizontal="center" vertical="center" wrapText="1"/>
      <protection locked="0"/>
    </xf>
    <xf numFmtId="0" fontId="42" fillId="0" borderId="1" xfId="0" applyFont="1" applyBorder="1" applyAlignment="1" applyProtection="1">
      <alignment horizontal="center" vertical="center" wrapText="1"/>
      <protection locked="0"/>
    </xf>
    <xf numFmtId="2" fontId="45" fillId="7" borderId="37" xfId="0" applyNumberFormat="1" applyFont="1" applyFill="1" applyBorder="1" applyAlignment="1">
      <alignment horizontal="center" vertical="center" wrapText="1"/>
    </xf>
    <xf numFmtId="2" fontId="45" fillId="7" borderId="44" xfId="0" applyNumberFormat="1" applyFont="1" applyFill="1" applyBorder="1" applyAlignment="1">
      <alignment horizontal="center" vertical="center" wrapText="1"/>
    </xf>
    <xf numFmtId="0" fontId="45" fillId="7" borderId="37" xfId="0" applyFont="1" applyFill="1" applyBorder="1" applyAlignment="1">
      <alignment horizontal="center" vertical="center" wrapText="1"/>
    </xf>
    <xf numFmtId="0" fontId="45" fillId="7" borderId="67" xfId="0" applyFont="1" applyFill="1" applyBorder="1" applyAlignment="1">
      <alignment horizontal="center" vertical="center" wrapText="1"/>
    </xf>
    <xf numFmtId="0" fontId="45" fillId="7" borderId="68" xfId="0" applyFont="1" applyFill="1" applyBorder="1" applyAlignment="1">
      <alignment horizontal="center" vertical="center" wrapText="1"/>
    </xf>
    <xf numFmtId="9" fontId="42" fillId="0" borderId="9" xfId="1" applyFont="1" applyBorder="1" applyAlignment="1" applyProtection="1">
      <alignment horizontal="center" vertical="center" wrapText="1"/>
      <protection locked="0"/>
    </xf>
    <xf numFmtId="9" fontId="42" fillId="0" borderId="1" xfId="1" applyFont="1" applyBorder="1" applyAlignment="1" applyProtection="1">
      <alignment horizontal="center" vertical="center" wrapText="1"/>
      <protection locked="0"/>
    </xf>
    <xf numFmtId="9" fontId="48" fillId="0" borderId="9" xfId="1" applyFont="1" applyFill="1" applyBorder="1" applyAlignment="1" applyProtection="1">
      <alignment horizontal="center" vertical="center" wrapText="1"/>
    </xf>
    <xf numFmtId="9" fontId="48" fillId="0" borderId="1" xfId="1" applyFont="1" applyFill="1" applyBorder="1" applyAlignment="1" applyProtection="1">
      <alignment horizontal="center" vertical="center" wrapText="1"/>
    </xf>
    <xf numFmtId="0" fontId="45" fillId="7" borderId="18" xfId="0" applyFont="1" applyFill="1" applyBorder="1" applyAlignment="1">
      <alignment horizontal="center" vertical="center" wrapText="1"/>
    </xf>
    <xf numFmtId="0" fontId="45" fillId="7" borderId="19" xfId="0" applyFont="1" applyFill="1" applyBorder="1" applyAlignment="1">
      <alignment horizontal="center" vertical="center" wrapText="1"/>
    </xf>
    <xf numFmtId="0" fontId="45" fillId="7" borderId="44" xfId="0" applyFont="1" applyFill="1" applyBorder="1" applyAlignment="1">
      <alignment horizontal="center" vertical="center" wrapText="1"/>
    </xf>
    <xf numFmtId="14" fontId="42" fillId="0" borderId="9" xfId="0" applyNumberFormat="1" applyFont="1" applyBorder="1" applyAlignment="1" applyProtection="1">
      <alignment horizontal="center" vertical="center" wrapText="1"/>
      <protection locked="0"/>
    </xf>
    <xf numFmtId="0" fontId="44" fillId="7" borderId="37" xfId="0" applyFont="1" applyFill="1" applyBorder="1" applyAlignment="1">
      <alignment horizontal="center" vertical="center"/>
    </xf>
    <xf numFmtId="0" fontId="44" fillId="7" borderId="44" xfId="0" applyFont="1" applyFill="1" applyBorder="1" applyAlignment="1">
      <alignment horizontal="center" vertical="center"/>
    </xf>
    <xf numFmtId="0" fontId="45" fillId="7" borderId="58" xfId="0" applyFont="1" applyFill="1" applyBorder="1" applyAlignment="1">
      <alignment horizontal="center" vertical="center" wrapText="1"/>
    </xf>
    <xf numFmtId="0" fontId="44" fillId="7" borderId="8" xfId="0" applyFont="1" applyFill="1" applyBorder="1" applyAlignment="1" applyProtection="1">
      <alignment horizontal="center" vertical="center" wrapText="1"/>
      <protection locked="0"/>
    </xf>
    <xf numFmtId="0" fontId="44" fillId="7" borderId="11" xfId="0" applyFont="1" applyFill="1" applyBorder="1" applyAlignment="1" applyProtection="1">
      <alignment horizontal="center" vertical="center" wrapText="1"/>
      <protection locked="0"/>
    </xf>
    <xf numFmtId="0" fontId="42" fillId="8" borderId="9" xfId="0" applyFont="1" applyFill="1" applyBorder="1" applyAlignment="1" applyProtection="1">
      <alignment horizontal="center" vertical="center" wrapText="1"/>
      <protection locked="0"/>
    </xf>
    <xf numFmtId="0" fontId="42" fillId="8" borderId="1" xfId="0" applyFont="1" applyFill="1" applyBorder="1" applyAlignment="1" applyProtection="1">
      <alignment horizontal="center" vertical="center" wrapText="1"/>
      <protection locked="0"/>
    </xf>
    <xf numFmtId="0" fontId="42" fillId="0" borderId="9" xfId="0" applyFont="1" applyBorder="1" applyAlignment="1" applyProtection="1">
      <alignment horizontal="justify" vertical="center" wrapText="1"/>
      <protection locked="0"/>
    </xf>
    <xf numFmtId="0" fontId="42" fillId="0" borderId="1" xfId="0" applyFont="1" applyBorder="1" applyAlignment="1" applyProtection="1">
      <alignment horizontal="justify" vertical="center" wrapText="1"/>
      <protection locked="0"/>
    </xf>
    <xf numFmtId="3" fontId="42" fillId="0" borderId="9" xfId="0" applyNumberFormat="1" applyFont="1" applyBorder="1" applyAlignment="1" applyProtection="1">
      <alignment horizontal="center" vertical="center" wrapText="1"/>
      <protection locked="0"/>
    </xf>
    <xf numFmtId="3" fontId="42" fillId="0" borderId="1" xfId="0" applyNumberFormat="1" applyFont="1" applyBorder="1" applyAlignment="1" applyProtection="1">
      <alignment horizontal="center" vertical="center" wrapText="1"/>
      <protection locked="0"/>
    </xf>
    <xf numFmtId="0" fontId="41" fillId="0" borderId="0" xfId="0" applyFont="1" applyAlignment="1" applyProtection="1">
      <alignment horizontal="center"/>
      <protection locked="0"/>
    </xf>
    <xf numFmtId="0" fontId="13" fillId="0" borderId="0" xfId="0" applyFont="1" applyAlignment="1" applyProtection="1">
      <alignment horizontal="center"/>
      <protection locked="0"/>
    </xf>
    <xf numFmtId="166" fontId="42" fillId="0" borderId="0" xfId="1" applyNumberFormat="1" applyFont="1" applyBorder="1" applyAlignment="1" applyProtection="1">
      <alignment horizontal="center" vertical="center" wrapText="1"/>
      <protection locked="0"/>
    </xf>
    <xf numFmtId="0" fontId="39" fillId="10" borderId="17" xfId="0" applyFont="1" applyFill="1" applyBorder="1" applyAlignment="1">
      <alignment horizontal="center" vertical="center"/>
    </xf>
    <xf numFmtId="0" fontId="39" fillId="10" borderId="18" xfId="0" applyFont="1" applyFill="1" applyBorder="1" applyAlignment="1">
      <alignment horizontal="center" vertical="center"/>
    </xf>
    <xf numFmtId="0" fontId="39" fillId="10" borderId="19" xfId="0" applyFont="1" applyFill="1" applyBorder="1" applyAlignment="1">
      <alignment horizontal="center" vertical="center"/>
    </xf>
    <xf numFmtId="0" fontId="25" fillId="10" borderId="42" xfId="0" applyFont="1" applyFill="1" applyBorder="1" applyAlignment="1">
      <alignment horizontal="center" vertical="center"/>
    </xf>
    <xf numFmtId="0" fontId="25" fillId="10" borderId="38" xfId="0" applyFont="1" applyFill="1" applyBorder="1" applyAlignment="1">
      <alignment horizontal="center" vertical="center"/>
    </xf>
    <xf numFmtId="0" fontId="25" fillId="10" borderId="47" xfId="0" applyFont="1" applyFill="1" applyBorder="1" applyAlignment="1">
      <alignment horizontal="center" vertical="center"/>
    </xf>
    <xf numFmtId="0" fontId="25" fillId="10" borderId="40" xfId="0" applyFont="1" applyFill="1" applyBorder="1" applyAlignment="1">
      <alignment horizontal="center" vertical="center"/>
    </xf>
    <xf numFmtId="0" fontId="43" fillId="10" borderId="38" xfId="0" applyFont="1" applyFill="1" applyBorder="1" applyAlignment="1">
      <alignment horizontal="center" vertical="center"/>
    </xf>
    <xf numFmtId="0" fontId="43" fillId="10" borderId="40" xfId="0" applyFont="1" applyFill="1" applyBorder="1" applyAlignment="1">
      <alignment horizontal="center" vertical="center"/>
    </xf>
    <xf numFmtId="0" fontId="26" fillId="0" borderId="12" xfId="12" applyFill="1" applyBorder="1" applyAlignment="1" applyProtection="1">
      <alignment horizontal="center" vertical="center" wrapText="1"/>
      <protection locked="0"/>
    </xf>
    <xf numFmtId="0" fontId="42" fillId="0" borderId="15" xfId="0" applyFont="1" applyBorder="1" applyAlignment="1" applyProtection="1">
      <alignment horizontal="center" vertical="center" wrapText="1"/>
      <protection locked="0"/>
    </xf>
    <xf numFmtId="0" fontId="38" fillId="8" borderId="1" xfId="0" applyFont="1" applyFill="1" applyBorder="1" applyAlignment="1" applyProtection="1">
      <alignment horizontal="center" vertical="center" wrapText="1"/>
      <protection locked="0"/>
    </xf>
    <xf numFmtId="14" fontId="42" fillId="0" borderId="1" xfId="0" applyNumberFormat="1" applyFont="1" applyBorder="1" applyAlignment="1" applyProtection="1">
      <alignment horizontal="center" vertical="center" wrapText="1"/>
      <protection locked="0"/>
    </xf>
    <xf numFmtId="0" fontId="14" fillId="0" borderId="9" xfId="0" applyFont="1" applyBorder="1" applyAlignment="1" applyProtection="1">
      <alignment horizontal="justify" vertical="center" wrapText="1"/>
      <protection locked="0"/>
    </xf>
    <xf numFmtId="0" fontId="14" fillId="0" borderId="1" xfId="0" applyFont="1" applyBorder="1" applyAlignment="1" applyProtection="1">
      <alignment horizontal="justify" vertical="center" wrapText="1"/>
      <protection locked="0"/>
    </xf>
    <xf numFmtId="0" fontId="44" fillId="7" borderId="13" xfId="0" applyFont="1" applyFill="1" applyBorder="1" applyAlignment="1" applyProtection="1">
      <alignment horizontal="center" vertical="center" wrapText="1"/>
      <protection locked="0"/>
    </xf>
    <xf numFmtId="0" fontId="42" fillId="8" borderId="14" xfId="0" applyFont="1" applyFill="1" applyBorder="1" applyAlignment="1" applyProtection="1">
      <alignment horizontal="center" vertical="center" wrapText="1"/>
      <protection locked="0"/>
    </xf>
    <xf numFmtId="0" fontId="42" fillId="0" borderId="14" xfId="0" applyFont="1" applyBorder="1" applyAlignment="1" applyProtection="1">
      <alignment horizontal="justify" vertical="center" wrapText="1"/>
      <protection locked="0"/>
    </xf>
    <xf numFmtId="0" fontId="42" fillId="0" borderId="14" xfId="0" applyFont="1" applyBorder="1" applyAlignment="1" applyProtection="1">
      <alignment horizontal="center" vertical="center" wrapText="1"/>
      <protection locked="0"/>
    </xf>
    <xf numFmtId="9" fontId="42" fillId="0" borderId="65" xfId="1" applyFont="1" applyFill="1" applyBorder="1" applyAlignment="1" applyProtection="1">
      <alignment horizontal="center" vertical="center" wrapText="1"/>
      <protection locked="0"/>
    </xf>
    <xf numFmtId="9" fontId="48" fillId="8" borderId="31" xfId="0" applyNumberFormat="1" applyFont="1" applyFill="1" applyBorder="1" applyAlignment="1" applyProtection="1">
      <alignment horizontal="center" vertical="center" wrapText="1"/>
      <protection locked="0"/>
    </xf>
    <xf numFmtId="9" fontId="48" fillId="8" borderId="30" xfId="0" applyNumberFormat="1" applyFont="1" applyFill="1" applyBorder="1" applyAlignment="1" applyProtection="1">
      <alignment horizontal="center" vertical="center" wrapText="1"/>
      <protection locked="0"/>
    </xf>
    <xf numFmtId="9" fontId="48" fillId="8" borderId="21" xfId="0" applyNumberFormat="1" applyFont="1" applyFill="1" applyBorder="1" applyAlignment="1" applyProtection="1">
      <alignment horizontal="center" vertical="center" wrapText="1"/>
      <protection locked="0"/>
    </xf>
    <xf numFmtId="9" fontId="42" fillId="0" borderId="1" xfId="1"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0" fontId="42" fillId="0" borderId="14" xfId="1" applyNumberFormat="1" applyFont="1" applyBorder="1" applyAlignment="1" applyProtection="1">
      <alignment horizontal="center" vertical="center" wrapText="1"/>
    </xf>
    <xf numFmtId="9" fontId="48" fillId="8" borderId="61" xfId="0" applyNumberFormat="1" applyFont="1" applyFill="1" applyBorder="1" applyAlignment="1" applyProtection="1">
      <alignment horizontal="center" vertical="center" wrapText="1"/>
      <protection locked="0"/>
    </xf>
    <xf numFmtId="9" fontId="42" fillId="0" borderId="14" xfId="1" applyFont="1" applyFill="1" applyBorder="1" applyAlignment="1" applyProtection="1">
      <alignment horizontal="center" vertical="center" wrapText="1"/>
      <protection locked="0"/>
    </xf>
    <xf numFmtId="0" fontId="47" fillId="0" borderId="14" xfId="0" applyFont="1" applyBorder="1" applyAlignment="1" applyProtection="1">
      <alignment horizontal="center" vertical="center" wrapText="1"/>
      <protection locked="0"/>
    </xf>
    <xf numFmtId="9" fontId="42" fillId="8" borderId="14" xfId="1" applyFont="1" applyFill="1" applyBorder="1" applyAlignment="1" applyProtection="1">
      <alignment horizontal="center" vertical="center" wrapText="1"/>
      <protection locked="0"/>
    </xf>
    <xf numFmtId="9" fontId="42" fillId="0" borderId="14" xfId="1" applyFont="1" applyBorder="1" applyAlignment="1" applyProtection="1">
      <alignment horizontal="center" vertical="center" wrapText="1"/>
      <protection locked="0"/>
    </xf>
    <xf numFmtId="9" fontId="42" fillId="0" borderId="70" xfId="1" applyFont="1" applyBorder="1" applyAlignment="1" applyProtection="1">
      <alignment horizontal="center" vertical="center" wrapText="1"/>
    </xf>
    <xf numFmtId="9" fontId="42" fillId="0" borderId="1" xfId="1" applyFont="1" applyBorder="1" applyAlignment="1" applyProtection="1">
      <alignment horizontal="center" vertical="center" wrapText="1"/>
    </xf>
    <xf numFmtId="9" fontId="42" fillId="0" borderId="73" xfId="1" applyFont="1" applyBorder="1" applyAlignment="1" applyProtection="1">
      <alignment horizontal="center" vertical="center" wrapText="1"/>
    </xf>
    <xf numFmtId="0" fontId="26" fillId="0" borderId="1" xfId="12" applyFill="1" applyBorder="1" applyAlignment="1" applyProtection="1">
      <alignment horizontal="center" vertical="center" wrapText="1"/>
      <protection locked="0"/>
    </xf>
    <xf numFmtId="0" fontId="44" fillId="11" borderId="42" xfId="0" applyFont="1" applyFill="1" applyBorder="1" applyAlignment="1" applyProtection="1">
      <alignment horizontal="center" vertical="center"/>
      <protection locked="0"/>
    </xf>
    <xf numFmtId="0" fontId="44" fillId="11" borderId="38" xfId="0" applyFont="1" applyFill="1" applyBorder="1" applyAlignment="1" applyProtection="1">
      <alignment horizontal="center" vertical="center"/>
      <protection locked="0"/>
    </xf>
    <xf numFmtId="0" fontId="44" fillId="11" borderId="61" xfId="0" applyFont="1" applyFill="1" applyBorder="1" applyAlignment="1" applyProtection="1">
      <alignment horizontal="center" vertical="center"/>
      <protection locked="0"/>
    </xf>
    <xf numFmtId="14" fontId="13" fillId="0" borderId="32" xfId="0" applyNumberFormat="1" applyFont="1" applyBorder="1" applyAlignment="1" applyProtection="1">
      <alignment horizontal="center"/>
      <protection locked="0"/>
    </xf>
    <xf numFmtId="0" fontId="13" fillId="0" borderId="32" xfId="0" applyFont="1" applyBorder="1" applyAlignment="1" applyProtection="1">
      <alignment horizontal="center"/>
      <protection locked="0"/>
    </xf>
    <xf numFmtId="0" fontId="57" fillId="8" borderId="55" xfId="0" applyFont="1" applyFill="1" applyBorder="1" applyAlignment="1" applyProtection="1">
      <alignment horizontal="center"/>
      <protection locked="0"/>
    </xf>
    <xf numFmtId="0" fontId="57" fillId="8" borderId="25" xfId="0" applyFont="1" applyFill="1" applyBorder="1" applyAlignment="1" applyProtection="1">
      <alignment horizontal="center"/>
      <protection locked="0"/>
    </xf>
    <xf numFmtId="0" fontId="57" fillId="8" borderId="24" xfId="0" applyFont="1" applyFill="1" applyBorder="1" applyAlignment="1" applyProtection="1">
      <alignment horizontal="center"/>
      <protection locked="0"/>
    </xf>
    <xf numFmtId="0" fontId="58" fillId="8" borderId="55" xfId="0" applyFont="1" applyFill="1" applyBorder="1" applyAlignment="1" applyProtection="1">
      <alignment horizontal="center"/>
      <protection locked="0"/>
    </xf>
    <xf numFmtId="0" fontId="58" fillId="8" borderId="25" xfId="0" applyFont="1" applyFill="1" applyBorder="1" applyAlignment="1" applyProtection="1">
      <alignment horizontal="center"/>
      <protection locked="0"/>
    </xf>
    <xf numFmtId="0" fontId="58" fillId="8" borderId="24" xfId="0" applyFont="1" applyFill="1" applyBorder="1" applyAlignment="1" applyProtection="1">
      <alignment horizontal="center"/>
      <protection locked="0"/>
    </xf>
    <xf numFmtId="9" fontId="42" fillId="0" borderId="72" xfId="0" applyNumberFormat="1" applyFont="1" applyBorder="1" applyAlignment="1" applyProtection="1">
      <alignment horizontal="center" vertical="center" wrapText="1"/>
      <protection locked="0"/>
    </xf>
    <xf numFmtId="9" fontId="42" fillId="0" borderId="3" xfId="0" applyNumberFormat="1" applyFont="1" applyBorder="1" applyAlignment="1" applyProtection="1">
      <alignment horizontal="center" vertical="center" wrapText="1"/>
      <protection locked="0"/>
    </xf>
    <xf numFmtId="9" fontId="42" fillId="0" borderId="75" xfId="0" applyNumberFormat="1" applyFont="1" applyBorder="1" applyAlignment="1" applyProtection="1">
      <alignment horizontal="center" vertical="center" wrapText="1"/>
      <protection locked="0"/>
    </xf>
    <xf numFmtId="166" fontId="42" fillId="0" borderId="70" xfId="0" applyNumberFormat="1" applyFont="1" applyBorder="1" applyAlignment="1" applyProtection="1">
      <alignment horizontal="center" vertical="center" wrapText="1"/>
      <protection locked="0"/>
    </xf>
    <xf numFmtId="166" fontId="42" fillId="0" borderId="1" xfId="0" applyNumberFormat="1" applyFont="1" applyBorder="1" applyAlignment="1" applyProtection="1">
      <alignment horizontal="center" vertical="center" wrapText="1"/>
      <protection locked="0"/>
    </xf>
    <xf numFmtId="166" fontId="42" fillId="0" borderId="73" xfId="0" applyNumberFormat="1" applyFont="1" applyBorder="1" applyAlignment="1" applyProtection="1">
      <alignment horizontal="center" vertical="center" wrapText="1"/>
      <protection locked="0"/>
    </xf>
    <xf numFmtId="0" fontId="49" fillId="8" borderId="70" xfId="0" applyFont="1" applyFill="1" applyBorder="1" applyAlignment="1" applyProtection="1">
      <alignment horizontal="center" vertical="center" wrapText="1"/>
      <protection locked="0"/>
    </xf>
    <xf numFmtId="0" fontId="49" fillId="8" borderId="1" xfId="0" applyFont="1" applyFill="1" applyBorder="1" applyAlignment="1" applyProtection="1">
      <alignment horizontal="center" vertical="center" wrapText="1"/>
      <protection locked="0"/>
    </xf>
    <xf numFmtId="0" fontId="49" fillId="8" borderId="73" xfId="0" applyFont="1" applyFill="1" applyBorder="1" applyAlignment="1" applyProtection="1">
      <alignment horizontal="center" vertical="center" wrapText="1"/>
      <protection locked="0"/>
    </xf>
    <xf numFmtId="9" fontId="42" fillId="0" borderId="70" xfId="0" applyNumberFormat="1" applyFont="1" applyBorder="1" applyAlignment="1" applyProtection="1">
      <alignment horizontal="center" vertical="center" wrapText="1"/>
      <protection locked="0"/>
    </xf>
    <xf numFmtId="0" fontId="42" fillId="0" borderId="73" xfId="0" applyFont="1" applyBorder="1" applyAlignment="1" applyProtection="1">
      <alignment horizontal="center" vertical="center" wrapText="1"/>
      <protection locked="0"/>
    </xf>
    <xf numFmtId="166" fontId="42" fillId="0" borderId="70" xfId="1" applyNumberFormat="1" applyFont="1" applyBorder="1" applyAlignment="1" applyProtection="1">
      <alignment horizontal="center" vertical="center" wrapText="1"/>
      <protection locked="0"/>
    </xf>
    <xf numFmtId="166" fontId="42" fillId="0" borderId="1" xfId="1" applyNumberFormat="1" applyFont="1" applyBorder="1" applyAlignment="1" applyProtection="1">
      <alignment horizontal="center" vertical="center" wrapText="1"/>
      <protection locked="0"/>
    </xf>
    <xf numFmtId="166" fontId="42" fillId="0" borderId="73" xfId="1" applyNumberFormat="1" applyFont="1" applyBorder="1" applyAlignment="1" applyProtection="1">
      <alignment horizontal="center" vertical="center" wrapText="1"/>
      <protection locked="0"/>
    </xf>
    <xf numFmtId="0" fontId="42" fillId="8" borderId="70" xfId="0" applyFont="1" applyFill="1" applyBorder="1" applyAlignment="1" applyProtection="1">
      <alignment horizontal="justify" vertical="center" wrapText="1"/>
      <protection locked="0"/>
    </xf>
    <xf numFmtId="0" fontId="42" fillId="8" borderId="1" xfId="0" applyFont="1" applyFill="1" applyBorder="1" applyAlignment="1" applyProtection="1">
      <alignment horizontal="justify" vertical="center" wrapText="1"/>
      <protection locked="0"/>
    </xf>
    <xf numFmtId="0" fontId="42" fillId="8" borderId="73" xfId="0" applyFont="1" applyFill="1" applyBorder="1" applyAlignment="1" applyProtection="1">
      <alignment horizontal="justify" vertical="center" wrapText="1"/>
      <protection locked="0"/>
    </xf>
    <xf numFmtId="0" fontId="42" fillId="0" borderId="70" xfId="0" applyFont="1" applyBorder="1" applyAlignment="1" applyProtection="1">
      <alignment horizontal="center" vertical="center" wrapText="1"/>
      <protection locked="0"/>
    </xf>
    <xf numFmtId="3" fontId="62" fillId="0" borderId="9" xfId="0" applyNumberFormat="1" applyFont="1" applyBorder="1" applyAlignment="1" applyProtection="1">
      <alignment horizontal="center" vertical="center" wrapText="1"/>
      <protection locked="0"/>
    </xf>
    <xf numFmtId="3" fontId="62" fillId="0" borderId="1" xfId="0" applyNumberFormat="1" applyFont="1" applyBorder="1" applyAlignment="1" applyProtection="1">
      <alignment horizontal="center" vertical="center" wrapText="1"/>
      <protection locked="0"/>
    </xf>
    <xf numFmtId="0" fontId="44" fillId="8" borderId="13" xfId="0" applyFont="1" applyFill="1" applyBorder="1" applyAlignment="1" applyProtection="1">
      <alignment horizontal="center" vertical="center"/>
      <protection locked="0"/>
    </xf>
    <xf numFmtId="0" fontId="44" fillId="8" borderId="14" xfId="0" applyFont="1" applyFill="1" applyBorder="1" applyAlignment="1" applyProtection="1">
      <alignment horizontal="center" vertical="center"/>
      <protection locked="0"/>
    </xf>
    <xf numFmtId="0" fontId="44" fillId="8" borderId="15" xfId="0" applyFont="1" applyFill="1" applyBorder="1" applyAlignment="1" applyProtection="1">
      <alignment horizontal="center" vertical="center"/>
      <protection locked="0"/>
    </xf>
    <xf numFmtId="0" fontId="59" fillId="8" borderId="63" xfId="0" applyFont="1" applyFill="1" applyBorder="1" applyAlignment="1" applyProtection="1">
      <alignment horizontal="center" vertical="center"/>
      <protection locked="0"/>
    </xf>
    <xf numFmtId="0" fontId="59" fillId="8" borderId="56" xfId="0" applyFont="1" applyFill="1" applyBorder="1" applyAlignment="1" applyProtection="1">
      <alignment horizontal="center" vertical="center"/>
      <protection locked="0"/>
    </xf>
    <xf numFmtId="0" fontId="59" fillId="8" borderId="57" xfId="0" applyFont="1" applyFill="1" applyBorder="1" applyAlignment="1" applyProtection="1">
      <alignment horizontal="center" vertical="center"/>
      <protection locked="0"/>
    </xf>
    <xf numFmtId="9" fontId="48" fillId="0" borderId="70" xfId="1" applyFont="1" applyFill="1" applyBorder="1" applyAlignment="1" applyProtection="1">
      <alignment horizontal="center" vertical="center" wrapText="1"/>
    </xf>
    <xf numFmtId="9" fontId="48" fillId="0" borderId="73" xfId="1" applyFont="1" applyFill="1" applyBorder="1" applyAlignment="1" applyProtection="1">
      <alignment horizontal="center" vertical="center" wrapText="1"/>
    </xf>
    <xf numFmtId="9" fontId="48" fillId="0" borderId="14" xfId="1" applyFont="1" applyFill="1" applyBorder="1" applyAlignment="1" applyProtection="1">
      <alignment horizontal="center" vertical="center" wrapText="1"/>
    </xf>
    <xf numFmtId="9" fontId="42" fillId="0" borderId="70" xfId="1" applyFont="1" applyFill="1" applyBorder="1" applyAlignment="1" applyProtection="1">
      <alignment horizontal="center" vertical="center" wrapText="1"/>
      <protection locked="0"/>
    </xf>
    <xf numFmtId="9" fontId="42" fillId="0" borderId="73" xfId="1" applyFont="1" applyFill="1" applyBorder="1" applyAlignment="1" applyProtection="1">
      <alignment horizontal="center" vertical="center" wrapText="1"/>
      <protection locked="0"/>
    </xf>
    <xf numFmtId="0" fontId="44" fillId="11" borderId="17" xfId="0" applyFont="1" applyFill="1" applyBorder="1" applyAlignment="1" applyProtection="1">
      <alignment horizontal="center" vertical="center"/>
      <protection locked="0"/>
    </xf>
    <xf numFmtId="0" fontId="44" fillId="11" borderId="18" xfId="0" applyFont="1" applyFill="1" applyBorder="1" applyAlignment="1" applyProtection="1">
      <alignment horizontal="center" vertical="center"/>
      <protection locked="0"/>
    </xf>
    <xf numFmtId="0" fontId="44" fillId="11" borderId="59" xfId="0" applyFont="1" applyFill="1" applyBorder="1" applyAlignment="1" applyProtection="1">
      <alignment horizontal="center" vertical="center"/>
      <protection locked="0"/>
    </xf>
    <xf numFmtId="0" fontId="49" fillId="8" borderId="3" xfId="0" applyFont="1" applyFill="1" applyBorder="1" applyAlignment="1" applyProtection="1">
      <alignment horizontal="left" vertical="center" wrapText="1"/>
      <protection locked="0"/>
    </xf>
    <xf numFmtId="0" fontId="56" fillId="0" borderId="72" xfId="11" applyNumberFormat="1" applyFont="1" applyBorder="1" applyAlignment="1" applyProtection="1">
      <alignment horizontal="center" vertical="center" wrapText="1"/>
      <protection locked="0"/>
    </xf>
    <xf numFmtId="0" fontId="56" fillId="0" borderId="3" xfId="11" applyNumberFormat="1" applyFont="1" applyBorder="1" applyAlignment="1" applyProtection="1">
      <alignment horizontal="center" vertical="center" wrapText="1"/>
      <protection locked="0"/>
    </xf>
    <xf numFmtId="0" fontId="56" fillId="0" borderId="75" xfId="11" applyNumberFormat="1" applyFont="1" applyBorder="1" applyAlignment="1" applyProtection="1">
      <alignment horizontal="center" vertical="center" wrapText="1"/>
      <protection locked="0"/>
    </xf>
    <xf numFmtId="9" fontId="42" fillId="0" borderId="72" xfId="1" applyFont="1" applyBorder="1" applyAlignment="1" applyProtection="1">
      <alignment horizontal="center" vertical="center" wrapText="1"/>
      <protection locked="0"/>
    </xf>
    <xf numFmtId="9" fontId="42" fillId="0" borderId="3" xfId="1" applyFont="1" applyBorder="1" applyAlignment="1" applyProtection="1">
      <alignment horizontal="center" vertical="center" wrapText="1"/>
      <protection locked="0"/>
    </xf>
    <xf numFmtId="9" fontId="42" fillId="0" borderId="75" xfId="1" applyFont="1" applyBorder="1" applyAlignment="1" applyProtection="1">
      <alignment horizontal="center" vertical="center" wrapText="1"/>
      <protection locked="0"/>
    </xf>
    <xf numFmtId="0" fontId="45" fillId="7" borderId="43" xfId="0" applyFont="1" applyFill="1" applyBorder="1" applyAlignment="1">
      <alignment horizontal="center" vertical="center" wrapText="1"/>
    </xf>
    <xf numFmtId="0" fontId="45" fillId="7" borderId="46" xfId="0" applyFont="1" applyFill="1" applyBorder="1" applyAlignment="1">
      <alignment horizontal="center" vertical="center" wrapText="1"/>
    </xf>
    <xf numFmtId="0" fontId="45" fillId="7" borderId="47" xfId="0" applyFont="1" applyFill="1" applyBorder="1" applyAlignment="1">
      <alignment horizontal="center" vertical="center" wrapText="1"/>
    </xf>
    <xf numFmtId="9" fontId="48" fillId="0" borderId="9" xfId="1" applyFont="1" applyBorder="1" applyAlignment="1" applyProtection="1">
      <alignment horizontal="center" vertical="center" wrapText="1"/>
    </xf>
    <xf numFmtId="9" fontId="48" fillId="0" borderId="1" xfId="1" applyFont="1" applyBorder="1" applyAlignment="1" applyProtection="1">
      <alignment horizontal="center" vertical="center" wrapText="1"/>
    </xf>
    <xf numFmtId="9" fontId="42" fillId="0" borderId="9" xfId="0" applyNumberFormat="1" applyFont="1" applyBorder="1" applyAlignment="1" applyProtection="1">
      <alignment horizontal="center" vertical="center" wrapText="1"/>
      <protection locked="0"/>
    </xf>
    <xf numFmtId="167" fontId="42" fillId="0" borderId="9" xfId="11" applyNumberFormat="1" applyFont="1" applyBorder="1" applyAlignment="1" applyProtection="1">
      <alignment horizontal="center" vertical="center" wrapText="1"/>
      <protection locked="0"/>
    </xf>
    <xf numFmtId="167" fontId="42" fillId="0" borderId="1" xfId="11" applyNumberFormat="1" applyFont="1" applyBorder="1" applyAlignment="1" applyProtection="1">
      <alignment horizontal="center" vertical="center" wrapText="1"/>
      <protection locked="0"/>
    </xf>
    <xf numFmtId="9" fontId="42" fillId="0" borderId="1" xfId="0" applyNumberFormat="1" applyFont="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9" fontId="48" fillId="0" borderId="1" xfId="1" applyFont="1" applyBorder="1" applyAlignment="1" applyProtection="1">
      <alignment horizontal="center" vertical="center" wrapText="1"/>
      <protection locked="0"/>
    </xf>
    <xf numFmtId="9" fontId="48" fillId="0" borderId="9" xfId="1" applyFont="1" applyBorder="1" applyAlignment="1" applyProtection="1">
      <alignment horizontal="center" vertical="center" wrapText="1"/>
      <protection locked="0"/>
    </xf>
    <xf numFmtId="9" fontId="48" fillId="0" borderId="14" xfId="1" applyFont="1" applyBorder="1" applyAlignment="1" applyProtection="1">
      <alignment horizontal="center" vertical="center" wrapText="1"/>
    </xf>
    <xf numFmtId="9" fontId="48" fillId="0" borderId="14" xfId="1" applyFont="1" applyBorder="1" applyAlignment="1" applyProtection="1">
      <alignment horizontal="center" vertical="center" wrapText="1"/>
      <protection locked="0"/>
    </xf>
    <xf numFmtId="167" fontId="42" fillId="0" borderId="14" xfId="11" applyNumberFormat="1" applyFont="1" applyBorder="1" applyAlignment="1" applyProtection="1">
      <alignment horizontal="center" vertical="center" wrapText="1"/>
      <protection locked="0"/>
    </xf>
    <xf numFmtId="0" fontId="42" fillId="0" borderId="8" xfId="0" applyFont="1" applyBorder="1" applyAlignment="1" applyProtection="1">
      <alignment horizontal="center" vertical="center" wrapText="1"/>
      <protection locked="0"/>
    </xf>
    <xf numFmtId="0" fontId="42" fillId="0" borderId="11" xfId="0" applyFont="1" applyBorder="1" applyAlignment="1" applyProtection="1">
      <alignment horizontal="center" vertical="center" wrapText="1"/>
      <protection locked="0"/>
    </xf>
    <xf numFmtId="0" fontId="42" fillId="0" borderId="13" xfId="0" applyFont="1" applyBorder="1" applyAlignment="1" applyProtection="1">
      <alignment horizontal="center" vertical="center" wrapText="1"/>
      <protection locked="0"/>
    </xf>
    <xf numFmtId="9" fontId="48" fillId="0" borderId="1" xfId="1" applyFont="1" applyFill="1" applyBorder="1" applyAlignment="1" applyProtection="1">
      <alignment horizontal="center" vertical="center" wrapText="1"/>
      <protection locked="0"/>
    </xf>
    <xf numFmtId="9" fontId="48" fillId="0" borderId="14" xfId="1" applyFont="1" applyFill="1" applyBorder="1" applyAlignment="1" applyProtection="1">
      <alignment horizontal="center" vertical="center" wrapText="1"/>
      <protection locked="0"/>
    </xf>
    <xf numFmtId="166" fontId="42" fillId="0" borderId="9" xfId="0" applyNumberFormat="1" applyFont="1" applyBorder="1" applyAlignment="1" applyProtection="1">
      <alignment horizontal="center" vertical="center" wrapText="1"/>
      <protection locked="0"/>
    </xf>
    <xf numFmtId="166" fontId="42" fillId="0" borderId="14" xfId="0" applyNumberFormat="1" applyFont="1" applyBorder="1" applyAlignment="1" applyProtection="1">
      <alignment horizontal="center" vertical="center" wrapText="1"/>
      <protection locked="0"/>
    </xf>
    <xf numFmtId="0" fontId="49" fillId="8" borderId="9" xfId="0" applyFont="1" applyFill="1" applyBorder="1" applyAlignment="1" applyProtection="1">
      <alignment horizontal="center" vertical="center" wrapText="1"/>
      <protection locked="0"/>
    </xf>
    <xf numFmtId="0" fontId="49" fillId="8" borderId="14" xfId="0" applyFont="1" applyFill="1" applyBorder="1" applyAlignment="1" applyProtection="1">
      <alignment horizontal="center" vertical="center" wrapText="1"/>
      <protection locked="0"/>
    </xf>
    <xf numFmtId="3" fontId="42" fillId="0" borderId="9" xfId="0" applyNumberFormat="1" applyFont="1" applyBorder="1" applyAlignment="1" applyProtection="1">
      <alignment horizontal="right" vertical="center" wrapText="1"/>
      <protection locked="0"/>
    </xf>
    <xf numFmtId="0" fontId="42" fillId="0" borderId="1" xfId="0" applyFont="1" applyBorder="1" applyAlignment="1" applyProtection="1">
      <alignment horizontal="right" vertical="center" wrapText="1"/>
      <protection locked="0"/>
    </xf>
    <xf numFmtId="0" fontId="42" fillId="0" borderId="14" xfId="0" applyFont="1" applyBorder="1" applyAlignment="1" applyProtection="1">
      <alignment horizontal="right" vertical="center" wrapText="1"/>
      <protection locked="0"/>
    </xf>
    <xf numFmtId="0" fontId="56" fillId="0" borderId="36" xfId="11" applyNumberFormat="1" applyFont="1" applyBorder="1" applyAlignment="1" applyProtection="1">
      <alignment horizontal="center" vertical="center" wrapText="1"/>
      <protection locked="0"/>
    </xf>
    <xf numFmtId="0" fontId="56" fillId="0" borderId="78" xfId="11" applyNumberFormat="1" applyFont="1" applyBorder="1" applyAlignment="1" applyProtection="1">
      <alignment horizontal="center" vertical="center" wrapText="1"/>
      <protection locked="0"/>
    </xf>
    <xf numFmtId="9" fontId="42" fillId="0" borderId="78" xfId="0" applyNumberFormat="1" applyFont="1" applyBorder="1" applyAlignment="1" applyProtection="1">
      <alignment horizontal="center" vertical="center" wrapText="1"/>
      <protection locked="0"/>
    </xf>
    <xf numFmtId="9" fontId="42" fillId="0" borderId="9" xfId="1" applyFont="1" applyFill="1" applyBorder="1" applyAlignment="1" applyProtection="1">
      <alignment horizontal="center" vertical="center" wrapText="1"/>
      <protection locked="0"/>
    </xf>
    <xf numFmtId="0" fontId="42" fillId="0" borderId="32" xfId="0" applyFont="1" applyBorder="1" applyAlignment="1" applyProtection="1">
      <alignment horizontal="center"/>
      <protection locked="0"/>
    </xf>
    <xf numFmtId="14" fontId="42" fillId="8" borderId="26" xfId="0" applyNumberFormat="1" applyFont="1" applyFill="1" applyBorder="1" applyAlignment="1" applyProtection="1">
      <alignment horizontal="center"/>
      <protection locked="0"/>
    </xf>
    <xf numFmtId="0" fontId="42" fillId="8" borderId="26" xfId="0" applyFont="1" applyFill="1" applyBorder="1" applyAlignment="1" applyProtection="1">
      <alignment horizontal="center"/>
      <protection locked="0"/>
    </xf>
    <xf numFmtId="0" fontId="36" fillId="10" borderId="1" xfId="0" applyFont="1" applyFill="1" applyBorder="1" applyAlignment="1">
      <alignment horizontal="center" vertical="center" wrapText="1"/>
    </xf>
    <xf numFmtId="0" fontId="37" fillId="10" borderId="17"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19" xfId="0" applyFont="1" applyFill="1" applyBorder="1" applyAlignment="1">
      <alignment horizontal="center" vertical="center" wrapText="1"/>
    </xf>
    <xf numFmtId="0" fontId="13" fillId="8" borderId="1" xfId="0" applyFont="1" applyFill="1" applyBorder="1" applyAlignment="1">
      <alignment horizontal="center" vertical="center"/>
    </xf>
    <xf numFmtId="0" fontId="11" fillId="8" borderId="1" xfId="0" applyFont="1" applyFill="1" applyBorder="1" applyAlignment="1">
      <alignment horizontal="center" vertical="center"/>
    </xf>
    <xf numFmtId="0" fontId="35" fillId="10" borderId="1" xfId="0" applyFont="1" applyFill="1" applyBorder="1" applyAlignment="1">
      <alignment horizontal="center" vertical="center" wrapText="1"/>
    </xf>
    <xf numFmtId="0" fontId="61" fillId="14" borderId="1" xfId="0" applyFont="1" applyFill="1" applyBorder="1" applyAlignment="1">
      <alignment horizontal="center" vertical="center" wrapText="1"/>
    </xf>
    <xf numFmtId="0" fontId="18" fillId="0" borderId="1" xfId="0" applyFont="1" applyBorder="1" applyAlignment="1">
      <alignment horizontal="center" vertical="center" wrapText="1"/>
    </xf>
    <xf numFmtId="164" fontId="10" fillId="0" borderId="2" xfId="0" applyNumberFormat="1" applyFont="1" applyBorder="1" applyAlignment="1">
      <alignment horizontal="center" vertical="center"/>
    </xf>
    <xf numFmtId="164" fontId="10" fillId="0" borderId="3" xfId="0" applyNumberFormat="1" applyFont="1" applyBorder="1" applyAlignment="1">
      <alignment horizontal="center" vertical="center"/>
    </xf>
    <xf numFmtId="164" fontId="10" fillId="0" borderId="4" xfId="0" applyNumberFormat="1" applyFont="1" applyBorder="1" applyAlignment="1">
      <alignment horizontal="center" vertical="center"/>
    </xf>
    <xf numFmtId="0" fontId="13" fillId="0" borderId="1" xfId="0" applyFont="1" applyBorder="1" applyAlignment="1">
      <alignment horizontal="center" vertical="center"/>
    </xf>
    <xf numFmtId="164" fontId="10" fillId="0" borderId="1" xfId="0" applyNumberFormat="1" applyFont="1" applyBorder="1" applyAlignment="1">
      <alignment horizontal="center" vertical="center"/>
    </xf>
    <xf numFmtId="0" fontId="13" fillId="0" borderId="1" xfId="0" applyFont="1" applyBorder="1" applyAlignment="1">
      <alignment horizontal="center"/>
    </xf>
    <xf numFmtId="9" fontId="17" fillId="0" borderId="2" xfId="0" applyNumberFormat="1" applyFont="1" applyBorder="1" applyAlignment="1">
      <alignment horizontal="center" vertical="center" wrapText="1"/>
    </xf>
    <xf numFmtId="9" fontId="17" fillId="0" borderId="3" xfId="0" applyNumberFormat="1" applyFont="1" applyBorder="1" applyAlignment="1">
      <alignment horizontal="center" vertical="center" wrapText="1"/>
    </xf>
    <xf numFmtId="9" fontId="17" fillId="0" borderId="4"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4" borderId="10"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3" fillId="0" borderId="38" xfId="0" applyFont="1" applyBorder="1" applyAlignment="1">
      <alignment horizontal="left" vertical="center" wrapText="1"/>
    </xf>
    <xf numFmtId="0" fontId="13" fillId="0" borderId="38" xfId="0" applyFont="1" applyBorder="1" applyAlignment="1">
      <alignment horizontal="left" vertical="center"/>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39"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30" xfId="0" applyFont="1" applyFill="1" applyBorder="1" applyAlignment="1">
      <alignment horizontal="center" vertical="center" wrapText="1"/>
    </xf>
    <xf numFmtId="0" fontId="13" fillId="0" borderId="0" xfId="0" applyFont="1" applyAlignment="1">
      <alignment horizontal="left"/>
    </xf>
    <xf numFmtId="0" fontId="25" fillId="10" borderId="17" xfId="0" applyFont="1" applyFill="1" applyBorder="1" applyAlignment="1">
      <alignment horizontal="center" vertical="center" wrapText="1"/>
    </xf>
    <xf numFmtId="0" fontId="25" fillId="10" borderId="18" xfId="0" applyFont="1" applyFill="1" applyBorder="1" applyAlignment="1">
      <alignment horizontal="center" vertical="center" wrapText="1"/>
    </xf>
    <xf numFmtId="0" fontId="25" fillId="10" borderId="19" xfId="0" applyFont="1" applyFill="1" applyBorder="1" applyAlignment="1">
      <alignment horizontal="center" vertical="center" wrapText="1"/>
    </xf>
    <xf numFmtId="0" fontId="21" fillId="10" borderId="17" xfId="0" applyFont="1" applyFill="1" applyBorder="1" applyAlignment="1">
      <alignment horizontal="center" vertical="top" wrapText="1"/>
    </xf>
    <xf numFmtId="0" fontId="21" fillId="10" borderId="18" xfId="0" applyFont="1" applyFill="1" applyBorder="1" applyAlignment="1">
      <alignment horizontal="center" vertical="top" wrapText="1"/>
    </xf>
    <xf numFmtId="0" fontId="21" fillId="10" borderId="19" xfId="0" applyFont="1" applyFill="1" applyBorder="1" applyAlignment="1">
      <alignment horizontal="center" vertical="top" wrapText="1"/>
    </xf>
    <xf numFmtId="0" fontId="13" fillId="0" borderId="41" xfId="0" applyFont="1" applyBorder="1" applyAlignment="1">
      <alignment horizontal="left" vertical="center" wrapText="1"/>
    </xf>
    <xf numFmtId="0" fontId="21" fillId="10" borderId="17" xfId="0" applyFont="1" applyFill="1" applyBorder="1" applyAlignment="1" applyProtection="1">
      <alignment horizontal="center" vertical="center"/>
      <protection locked="0"/>
    </xf>
    <xf numFmtId="0" fontId="21" fillId="10" borderId="18" xfId="0" applyFont="1" applyFill="1" applyBorder="1" applyAlignment="1" applyProtection="1">
      <alignment horizontal="center" vertical="center"/>
      <protection locked="0"/>
    </xf>
    <xf numFmtId="0" fontId="21" fillId="10" borderId="19" xfId="0" applyFont="1" applyFill="1" applyBorder="1" applyAlignment="1" applyProtection="1">
      <alignment horizontal="center" vertical="center"/>
      <protection locked="0"/>
    </xf>
    <xf numFmtId="0" fontId="38" fillId="8" borderId="0" xfId="0" applyFont="1" applyFill="1" applyAlignment="1">
      <alignment horizontal="center"/>
    </xf>
    <xf numFmtId="0" fontId="38" fillId="8" borderId="26" xfId="0" applyFont="1" applyFill="1" applyBorder="1" applyAlignment="1">
      <alignment horizontal="center"/>
    </xf>
    <xf numFmtId="0" fontId="38" fillId="8" borderId="32" xfId="0" applyFont="1" applyFill="1" applyBorder="1" applyAlignment="1">
      <alignment horizontal="center"/>
    </xf>
    <xf numFmtId="14" fontId="38" fillId="8" borderId="32" xfId="0" applyNumberFormat="1" applyFont="1" applyFill="1" applyBorder="1" applyAlignment="1">
      <alignment horizontal="center"/>
    </xf>
    <xf numFmtId="0" fontId="40" fillId="8" borderId="20" xfId="0" applyFont="1" applyFill="1" applyBorder="1" applyAlignment="1" applyProtection="1">
      <alignment horizontal="center" vertical="center"/>
      <protection locked="0"/>
    </xf>
    <xf numFmtId="0" fontId="38" fillId="8" borderId="1" xfId="0" applyFont="1" applyFill="1" applyBorder="1" applyAlignment="1">
      <alignment horizontal="left" vertical="center" wrapText="1"/>
    </xf>
    <xf numFmtId="0" fontId="38" fillId="8" borderId="47" xfId="0" applyFont="1" applyFill="1" applyBorder="1" applyAlignment="1">
      <alignment horizontal="center"/>
    </xf>
    <xf numFmtId="9" fontId="38" fillId="11" borderId="1" xfId="1" applyFont="1" applyFill="1" applyBorder="1" applyAlignment="1">
      <alignment horizontal="center" vertical="center"/>
    </xf>
    <xf numFmtId="0" fontId="38" fillId="0" borderId="2" xfId="0" applyFont="1" applyBorder="1" applyAlignment="1">
      <alignment horizontal="left" vertical="center"/>
    </xf>
    <xf numFmtId="0" fontId="38" fillId="0" borderId="4" xfId="0" applyFont="1" applyBorder="1" applyAlignment="1">
      <alignment horizontal="left" vertical="center"/>
    </xf>
    <xf numFmtId="9" fontId="38" fillId="0" borderId="2" xfId="0" applyNumberFormat="1" applyFont="1" applyBorder="1" applyAlignment="1">
      <alignment horizontal="center" vertical="center"/>
    </xf>
    <xf numFmtId="9" fontId="38" fillId="0" borderId="4" xfId="0" applyNumberFormat="1" applyFont="1" applyBorder="1" applyAlignment="1">
      <alignment horizontal="center" vertical="center"/>
    </xf>
    <xf numFmtId="9" fontId="38" fillId="11" borderId="2" xfId="0" applyNumberFormat="1" applyFont="1" applyFill="1" applyBorder="1" applyAlignment="1">
      <alignment horizontal="center" vertical="center"/>
    </xf>
    <xf numFmtId="0" fontId="38" fillId="11" borderId="4" xfId="0" applyFont="1" applyFill="1" applyBorder="1" applyAlignment="1">
      <alignment horizontal="center" vertical="center"/>
    </xf>
    <xf numFmtId="0" fontId="28" fillId="8" borderId="26" xfId="0" applyFont="1" applyFill="1" applyBorder="1" applyAlignment="1" applyProtection="1">
      <alignment horizontal="center"/>
      <protection locked="0"/>
    </xf>
  </cellXfs>
  <cellStyles count="13">
    <cellStyle name="Hipervínculo" xfId="7" builtinId="8" hidden="1"/>
    <cellStyle name="Hipervínculo" xfId="9" builtinId="8" hidden="1"/>
    <cellStyle name="Hipervínculo" xfId="5" builtinId="8" hidden="1"/>
    <cellStyle name="Hipervínculo" xfId="3" builtinId="8" hidden="1"/>
    <cellStyle name="Hipervínculo" xfId="12" builtinId="8"/>
    <cellStyle name="Hipervínculo visitado" xfId="8" builtinId="9" hidden="1"/>
    <cellStyle name="Hipervínculo visitado" xfId="10" builtinId="9" hidden="1"/>
    <cellStyle name="Hipervínculo visitado" xfId="6" builtinId="9" hidden="1"/>
    <cellStyle name="Hipervínculo visitado" xfId="4" builtinId="9" hidden="1"/>
    <cellStyle name="Millares" xfId="11" builtinId="3"/>
    <cellStyle name="Normal" xfId="0" builtinId="0"/>
    <cellStyle name="Normal 2" xfId="2" xr:uid="{00000000-0005-0000-0000-00000B000000}"/>
    <cellStyle name="Porcentaje" xfId="1" builtinId="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FF00"/>
      <color rgb="FF3067CC"/>
      <color rgb="FF65A17B"/>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186070</xdr:colOff>
      <xdr:row>1</xdr:row>
      <xdr:rowOff>0</xdr:rowOff>
    </xdr:from>
    <xdr:to>
      <xdr:col>2</xdr:col>
      <xdr:colOff>924140</xdr:colOff>
      <xdr:row>3</xdr:row>
      <xdr:rowOff>246191</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t="22870" b="26916"/>
        <a:stretch/>
      </xdr:blipFill>
      <xdr:spPr>
        <a:xfrm>
          <a:off x="186070" y="200025"/>
          <a:ext cx="3509845" cy="6462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60960</xdr:rowOff>
    </xdr:from>
    <xdr:to>
      <xdr:col>4</xdr:col>
      <xdr:colOff>520700</xdr:colOff>
      <xdr:row>1</xdr:row>
      <xdr:rowOff>498892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a:srcRect t="22870" b="26916"/>
        <a:stretch/>
      </xdr:blipFill>
      <xdr:spPr>
        <a:xfrm>
          <a:off x="215900" y="60960"/>
          <a:ext cx="3556000" cy="6411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46182</xdr:colOff>
      <xdr:row>0</xdr:row>
      <xdr:rowOff>92364</xdr:rowOff>
    </xdr:from>
    <xdr:to>
      <xdr:col>3</xdr:col>
      <xdr:colOff>1008711</xdr:colOff>
      <xdr:row>0</xdr:row>
      <xdr:rowOff>946728</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rotWithShape="1">
        <a:blip xmlns:r="http://schemas.openxmlformats.org/officeDocument/2006/relationships" r:embed="rId1"/>
        <a:srcRect t="22870" b="26916"/>
        <a:stretch/>
      </xdr:blipFill>
      <xdr:spPr>
        <a:xfrm>
          <a:off x="331932" y="92364"/>
          <a:ext cx="4591554" cy="854364"/>
        </a:xfrm>
        <a:prstGeom prst="rect">
          <a:avLst/>
        </a:prstGeom>
      </xdr:spPr>
    </xdr:pic>
    <xdr:clientData/>
  </xdr:twoCellAnchor>
  <xdr:twoCellAnchor editAs="oneCell">
    <xdr:from>
      <xdr:col>3</xdr:col>
      <xdr:colOff>0</xdr:colOff>
      <xdr:row>39</xdr:row>
      <xdr:rowOff>0</xdr:rowOff>
    </xdr:from>
    <xdr:to>
      <xdr:col>9</xdr:col>
      <xdr:colOff>283845</xdr:colOff>
      <xdr:row>73</xdr:row>
      <xdr:rowOff>151328</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a:stretch>
          <a:fillRect/>
        </a:stretch>
      </xdr:blipFill>
      <xdr:spPr>
        <a:xfrm>
          <a:off x="3924300" y="19354800"/>
          <a:ext cx="15238095" cy="85714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46182</xdr:colOff>
      <xdr:row>0</xdr:row>
      <xdr:rowOff>92364</xdr:rowOff>
    </xdr:from>
    <xdr:to>
      <xdr:col>3</xdr:col>
      <xdr:colOff>1008711</xdr:colOff>
      <xdr:row>0</xdr:row>
      <xdr:rowOff>946728</xdr:rowOff>
    </xdr:to>
    <xdr:pic>
      <xdr:nvPicPr>
        <xdr:cNvPr id="2" name="Imagen 1">
          <a:extLst>
            <a:ext uri="{FF2B5EF4-FFF2-40B4-BE49-F238E27FC236}">
              <a16:creationId xmlns:a16="http://schemas.microsoft.com/office/drawing/2014/main" id="{00000000-0008-0000-0A00-000002000000}"/>
            </a:ext>
          </a:extLst>
        </xdr:cNvPr>
        <xdr:cNvPicPr>
          <a:picLocks noChangeAspect="1"/>
        </xdr:cNvPicPr>
      </xdr:nvPicPr>
      <xdr:blipFill rotWithShape="1">
        <a:blip xmlns:r="http://schemas.openxmlformats.org/officeDocument/2006/relationships" r:embed="rId1"/>
        <a:srcRect t="22870" b="26916"/>
        <a:stretch/>
      </xdr:blipFill>
      <xdr:spPr>
        <a:xfrm>
          <a:off x="331932" y="92364"/>
          <a:ext cx="4591554" cy="8543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60645</xdr:colOff>
      <xdr:row>0</xdr:row>
      <xdr:rowOff>118330</xdr:rowOff>
    </xdr:from>
    <xdr:to>
      <xdr:col>3</xdr:col>
      <xdr:colOff>1358900</xdr:colOff>
      <xdr:row>0</xdr:row>
      <xdr:rowOff>754382</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rotWithShape="1">
        <a:blip xmlns:r="http://schemas.openxmlformats.org/officeDocument/2006/relationships" r:embed="rId1"/>
        <a:srcRect t="22870" b="26916"/>
        <a:stretch/>
      </xdr:blipFill>
      <xdr:spPr>
        <a:xfrm>
          <a:off x="251145" y="118330"/>
          <a:ext cx="3482655" cy="63605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347579</xdr:colOff>
      <xdr:row>0</xdr:row>
      <xdr:rowOff>13369</xdr:rowOff>
    </xdr:from>
    <xdr:to>
      <xdr:col>2</xdr:col>
      <xdr:colOff>3469286</xdr:colOff>
      <xdr:row>2</xdr:row>
      <xdr:rowOff>34474</xdr:rowOff>
    </xdr:to>
    <xdr:pic>
      <xdr:nvPicPr>
        <xdr:cNvPr id="2" name="Imagen 1">
          <a:extLst>
            <a:ext uri="{FF2B5EF4-FFF2-40B4-BE49-F238E27FC236}">
              <a16:creationId xmlns:a16="http://schemas.microsoft.com/office/drawing/2014/main" id="{00000000-0008-0000-0C00-000002000000}"/>
            </a:ext>
          </a:extLst>
        </xdr:cNvPr>
        <xdr:cNvPicPr>
          <a:picLocks noChangeAspect="1"/>
        </xdr:cNvPicPr>
      </xdr:nvPicPr>
      <xdr:blipFill rotWithShape="1">
        <a:blip xmlns:r="http://schemas.openxmlformats.org/officeDocument/2006/relationships" r:embed="rId1"/>
        <a:srcRect t="22870" b="26916"/>
        <a:stretch/>
      </xdr:blipFill>
      <xdr:spPr>
        <a:xfrm>
          <a:off x="442829" y="13369"/>
          <a:ext cx="3464607" cy="63070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hyperlink" Target="https://invimagovco.sharepoint.com/:f:/r/sites/o365_DirecciondeCosmticos/Shared%20Documents/General/ACUERDOS%20DE%20GESTION/SOPORTES/Del%2021%20de%20septiembre%20al%2031%20de%20diciembre?csf=1&amp;web=1&amp;e=kUT10M" TargetMode="External"/><Relationship Id="rId7" Type="http://schemas.openxmlformats.org/officeDocument/2006/relationships/vmlDrawing" Target="../drawings/vmlDrawing6.vml"/><Relationship Id="rId2" Type="http://schemas.openxmlformats.org/officeDocument/2006/relationships/hyperlink" Target="https://invimagovco.sharepoint.com/:f:/r/sites/o365_DirecciondeCosmticos/Shared%20Documents/General/ACUERDOS%20DE%20GESTION/SOPORTES/Del%2021%20de%20septiembre%20al%2031%20de%20diciembre?csf=1&amp;web=1&amp;e=kUT10M" TargetMode="External"/><Relationship Id="rId1" Type="http://schemas.openxmlformats.org/officeDocument/2006/relationships/hyperlink" Target="https://invimagovco.sharepoint.com/:f:/r/sites/o365_DirecciondeCosmticos/Shared%20Documents/General/ACUERDOS%20DE%20GESTION/SOPORTES/Del%2021%20de%20septiembre%20al%2031%20de%20diciembre?csf=1&amp;web=1&amp;e=Kut10m" TargetMode="External"/><Relationship Id="rId6" Type="http://schemas.openxmlformats.org/officeDocument/2006/relationships/drawing" Target="../drawings/drawing3.xml"/><Relationship Id="rId5" Type="http://schemas.openxmlformats.org/officeDocument/2006/relationships/printerSettings" Target="../printerSettings/printerSettings4.bin"/><Relationship Id="rId4" Type="http://schemas.openxmlformats.org/officeDocument/2006/relationships/hyperlink" Target="https://invimagovco.sharepoint.com/:f:/r/sites/o365_DirecciondeCosmticos/Shared%20Documents/General/ACUERDOS%20DE%20GESTION/SOPORTES/Del%2021%20de%20septiembre%20al%2031%20de%20diciembre?csf=1&amp;web=1&amp;e=kUT10M" TargetMode="External"/></Relationships>
</file>

<file path=xl/worksheets/_rels/sheet12.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s://invimagovco.sharepoint.com/:f:/r/sites/o365_DirecciondeCosmticos/Shared%20Documents/General/ACUERDOS%20DE%20GESTION/SOPORTES/Del%2021%20de%20septiembre%20al%2031%20de%20diciembre?csf=1&amp;web=1&amp;e=kUT10M" TargetMode="External"/><Relationship Id="rId7" Type="http://schemas.openxmlformats.org/officeDocument/2006/relationships/vmlDrawing" Target="../drawings/vmlDrawing7.vml"/><Relationship Id="rId2" Type="http://schemas.openxmlformats.org/officeDocument/2006/relationships/hyperlink" Target="https://invimagovco.sharepoint.com/:f:/r/sites/o365_DirecciondeCosmticos/Shared%20Documents/General/ACUERDOS%20DE%20GESTION/SOPORTES/Del%2021%20de%20septiembre%20al%2031%20de%20diciembre?csf=1&amp;web=1&amp;e=kUT10M" TargetMode="External"/><Relationship Id="rId1" Type="http://schemas.openxmlformats.org/officeDocument/2006/relationships/hyperlink" Target="https://invimagovco.sharepoint.com/:f:/r/sites/o365_DirecciondeCosmticos/Shared%20Documents/General/ACUERDOS%20DE%20GESTION/SOPORTES/Del%2021%20de%20septiembre%20al%2031%20de%20diciembre?csf=1&amp;web=1&amp;e=Kut10m" TargetMode="External"/><Relationship Id="rId6" Type="http://schemas.openxmlformats.org/officeDocument/2006/relationships/drawing" Target="../drawings/drawing4.xml"/><Relationship Id="rId5" Type="http://schemas.openxmlformats.org/officeDocument/2006/relationships/printerSettings" Target="../printerSettings/printerSettings5.bin"/><Relationship Id="rId4" Type="http://schemas.openxmlformats.org/officeDocument/2006/relationships/hyperlink" Target="https://invimagovco.sharepoint.com/:f:/r/sites/o365_DirecciondeCosmticos/Shared%20Documents/General/ACUERDOS%20DE%20GESTION/SOPORTES/Del%2021%20de%20septiembre%20al%2031%20de%20diciembre?csf=1&amp;web=1&amp;e=kUT10M" TargetMode="Externa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8.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30"/>
  <sheetViews>
    <sheetView topLeftCell="A7" zoomScale="70" zoomScaleNormal="70" zoomScalePageLayoutView="70" workbookViewId="0">
      <selection activeCell="I16" sqref="I16:I19"/>
    </sheetView>
  </sheetViews>
  <sheetFormatPr baseColWidth="10" defaultColWidth="10.85546875" defaultRowHeight="15" x14ac:dyDescent="0.25"/>
  <cols>
    <col min="1" max="1" width="7" style="1" customWidth="1"/>
    <col min="2" max="2" width="16.28515625" style="1" customWidth="1"/>
    <col min="3" max="3" width="41.140625" style="1" customWidth="1"/>
    <col min="4" max="4" width="46" style="1" hidden="1" customWidth="1"/>
    <col min="5" max="5" width="22.85546875" style="1" customWidth="1"/>
    <col min="6" max="6" width="35.42578125" style="1" customWidth="1"/>
    <col min="7" max="7" width="19.140625" style="1" customWidth="1"/>
    <col min="8" max="8" width="31.28515625" style="1" customWidth="1"/>
    <col min="9" max="9" width="30.42578125" style="1" customWidth="1"/>
    <col min="10" max="16384" width="10.85546875" style="1"/>
  </cols>
  <sheetData>
    <row r="2" spans="1:9" ht="13.9" x14ac:dyDescent="0.25">
      <c r="B2" s="225" t="s">
        <v>0</v>
      </c>
      <c r="C2" s="225"/>
      <c r="D2" s="225"/>
      <c r="E2" s="225"/>
      <c r="F2" s="225"/>
      <c r="G2" s="225"/>
      <c r="H2" s="225"/>
      <c r="I2" s="225"/>
    </row>
    <row r="3" spans="1:9" ht="13.9" x14ac:dyDescent="0.25">
      <c r="B3" s="241" t="s">
        <v>1</v>
      </c>
      <c r="C3" s="241"/>
      <c r="D3" s="241"/>
      <c r="E3" s="241"/>
      <c r="F3" s="241"/>
      <c r="G3" s="241"/>
      <c r="H3" s="241"/>
      <c r="I3" s="241"/>
    </row>
    <row r="4" spans="1:9" ht="13.9" x14ac:dyDescent="0.25">
      <c r="C4" s="2" t="s">
        <v>2</v>
      </c>
      <c r="D4" s="3" t="s">
        <v>3</v>
      </c>
    </row>
    <row r="5" spans="1:9" ht="13.9" x14ac:dyDescent="0.25">
      <c r="C5" s="2" t="s">
        <v>4</v>
      </c>
      <c r="D5" s="3" t="s">
        <v>5</v>
      </c>
    </row>
    <row r="6" spans="1:9" ht="13.9" x14ac:dyDescent="0.25">
      <c r="C6" s="4" t="s">
        <v>6</v>
      </c>
      <c r="D6" s="5" t="s">
        <v>7</v>
      </c>
    </row>
    <row r="7" spans="1:9" ht="13.9" x14ac:dyDescent="0.25">
      <c r="C7" s="4" t="s">
        <v>8</v>
      </c>
      <c r="D7" s="5" t="s">
        <v>9</v>
      </c>
    </row>
    <row r="8" spans="1:9" ht="13.9" x14ac:dyDescent="0.25">
      <c r="C8" s="4" t="s">
        <v>10</v>
      </c>
      <c r="D8" s="6">
        <v>41656</v>
      </c>
      <c r="E8" s="7"/>
    </row>
    <row r="9" spans="1:9" x14ac:dyDescent="0.25">
      <c r="C9" s="235" t="s">
        <v>11</v>
      </c>
      <c r="D9" s="5" t="s">
        <v>12</v>
      </c>
      <c r="F9" s="7"/>
      <c r="I9" s="7"/>
    </row>
    <row r="10" spans="1:9" x14ac:dyDescent="0.25">
      <c r="C10" s="235"/>
      <c r="D10" s="5" t="s">
        <v>13</v>
      </c>
    </row>
    <row r="12" spans="1:9" ht="13.9" x14ac:dyDescent="0.25">
      <c r="A12" s="236" t="s">
        <v>14</v>
      </c>
      <c r="B12" s="237"/>
      <c r="C12" s="237"/>
      <c r="D12" s="237"/>
      <c r="E12" s="237"/>
      <c r="F12" s="237"/>
      <c r="G12" s="237"/>
      <c r="H12" s="237"/>
      <c r="I12" s="238"/>
    </row>
    <row r="13" spans="1:9" ht="13.9" x14ac:dyDescent="0.25">
      <c r="A13" s="236" t="s">
        <v>15</v>
      </c>
      <c r="B13" s="237"/>
      <c r="C13" s="237"/>
      <c r="D13" s="237"/>
      <c r="E13" s="237"/>
      <c r="F13" s="237"/>
      <c r="G13" s="237"/>
      <c r="H13" s="237"/>
      <c r="I13" s="238"/>
    </row>
    <row r="14" spans="1:9" ht="13.9" x14ac:dyDescent="0.25">
      <c r="A14" s="242"/>
      <c r="B14" s="243"/>
      <c r="C14" s="243"/>
      <c r="D14" s="243"/>
      <c r="E14" s="243"/>
      <c r="F14" s="243"/>
      <c r="G14" s="244"/>
      <c r="H14" s="233" t="s">
        <v>16</v>
      </c>
      <c r="I14" s="234"/>
    </row>
    <row r="15" spans="1:9" ht="28.5" x14ac:dyDescent="0.25">
      <c r="A15" s="19" t="s">
        <v>17</v>
      </c>
      <c r="B15" s="19" t="s">
        <v>18</v>
      </c>
      <c r="C15" s="8" t="s">
        <v>19</v>
      </c>
      <c r="D15" s="19" t="s">
        <v>20</v>
      </c>
      <c r="E15" s="19" t="s">
        <v>21</v>
      </c>
      <c r="F15" s="19" t="s">
        <v>22</v>
      </c>
      <c r="G15" s="43" t="s">
        <v>23</v>
      </c>
      <c r="H15" s="19" t="s">
        <v>24</v>
      </c>
      <c r="I15" s="19" t="s">
        <v>25</v>
      </c>
    </row>
    <row r="16" spans="1:9" ht="30" x14ac:dyDescent="0.25">
      <c r="A16" s="239" t="s">
        <v>26</v>
      </c>
      <c r="B16" s="240">
        <v>0.3</v>
      </c>
      <c r="C16" s="232" t="s">
        <v>27</v>
      </c>
      <c r="D16" s="9" t="s">
        <v>28</v>
      </c>
      <c r="E16" s="226">
        <v>4</v>
      </c>
      <c r="F16" s="226" t="s">
        <v>29</v>
      </c>
      <c r="G16" s="232" t="s">
        <v>30</v>
      </c>
      <c r="H16" s="226"/>
      <c r="I16" s="248"/>
    </row>
    <row r="17" spans="1:9" ht="56.25" customHeight="1" x14ac:dyDescent="0.25">
      <c r="A17" s="239"/>
      <c r="B17" s="239"/>
      <c r="C17" s="232"/>
      <c r="D17" s="10" t="s">
        <v>31</v>
      </c>
      <c r="E17" s="227"/>
      <c r="F17" s="227"/>
      <c r="G17" s="232"/>
      <c r="H17" s="227"/>
      <c r="I17" s="248"/>
    </row>
    <row r="18" spans="1:9" ht="25.5" customHeight="1" x14ac:dyDescent="0.25">
      <c r="A18" s="239"/>
      <c r="B18" s="239"/>
      <c r="C18" s="232"/>
      <c r="D18" s="10" t="s">
        <v>32</v>
      </c>
      <c r="E18" s="227"/>
      <c r="F18" s="227"/>
      <c r="G18" s="232"/>
      <c r="H18" s="227"/>
      <c r="I18" s="248"/>
    </row>
    <row r="19" spans="1:9" ht="49.5" customHeight="1" x14ac:dyDescent="0.25">
      <c r="A19" s="239"/>
      <c r="B19" s="239"/>
      <c r="C19" s="232"/>
      <c r="D19" s="10" t="s">
        <v>33</v>
      </c>
      <c r="E19" s="228"/>
      <c r="F19" s="228"/>
      <c r="G19" s="232"/>
      <c r="H19" s="228"/>
      <c r="I19" s="248"/>
    </row>
    <row r="20" spans="1:9" ht="82.5" customHeight="1" x14ac:dyDescent="0.25">
      <c r="A20" s="245" t="s">
        <v>34</v>
      </c>
      <c r="B20" s="229">
        <v>0.3</v>
      </c>
      <c r="C20" s="226" t="s">
        <v>35</v>
      </c>
      <c r="D20" s="10" t="s">
        <v>36</v>
      </c>
      <c r="E20" s="226">
        <v>20</v>
      </c>
      <c r="F20" s="226" t="s">
        <v>37</v>
      </c>
      <c r="G20" s="89" t="s">
        <v>38</v>
      </c>
      <c r="H20" s="226"/>
      <c r="I20" s="249"/>
    </row>
    <row r="21" spans="1:9" ht="68.25" customHeight="1" x14ac:dyDescent="0.25">
      <c r="A21" s="246"/>
      <c r="B21" s="230"/>
      <c r="C21" s="227"/>
      <c r="D21" s="10" t="s">
        <v>39</v>
      </c>
      <c r="E21" s="227"/>
      <c r="F21" s="227"/>
      <c r="G21" s="89" t="s">
        <v>40</v>
      </c>
      <c r="H21" s="227"/>
      <c r="I21" s="250"/>
    </row>
    <row r="22" spans="1:9" ht="66" customHeight="1" x14ac:dyDescent="0.25">
      <c r="A22" s="247"/>
      <c r="B22" s="231"/>
      <c r="C22" s="228"/>
      <c r="D22" s="10" t="s">
        <v>41</v>
      </c>
      <c r="E22" s="228"/>
      <c r="F22" s="228"/>
      <c r="G22" s="89" t="s">
        <v>42</v>
      </c>
      <c r="H22" s="228"/>
      <c r="I22" s="251"/>
    </row>
    <row r="23" spans="1:9" ht="97.5" customHeight="1" x14ac:dyDescent="0.25">
      <c r="A23" s="245" t="s">
        <v>43</v>
      </c>
      <c r="B23" s="229">
        <v>0.4</v>
      </c>
      <c r="C23" s="226" t="s">
        <v>44</v>
      </c>
      <c r="D23" s="10" t="s">
        <v>45</v>
      </c>
      <c r="E23" s="226">
        <v>15</v>
      </c>
      <c r="F23" s="226" t="s">
        <v>29</v>
      </c>
      <c r="G23" s="226" t="s">
        <v>42</v>
      </c>
      <c r="H23" s="226"/>
      <c r="I23" s="249"/>
    </row>
    <row r="24" spans="1:9" ht="55.5" customHeight="1" x14ac:dyDescent="0.25">
      <c r="A24" s="246"/>
      <c r="B24" s="230"/>
      <c r="C24" s="227"/>
      <c r="D24" s="10" t="s">
        <v>46</v>
      </c>
      <c r="E24" s="227"/>
      <c r="F24" s="227"/>
      <c r="G24" s="227"/>
      <c r="H24" s="227"/>
      <c r="I24" s="250"/>
    </row>
    <row r="25" spans="1:9" ht="55.5" customHeight="1" x14ac:dyDescent="0.25">
      <c r="A25" s="247"/>
      <c r="B25" s="231"/>
      <c r="C25" s="228"/>
      <c r="D25" s="10" t="s">
        <v>47</v>
      </c>
      <c r="E25" s="228"/>
      <c r="F25" s="228"/>
      <c r="G25" s="228"/>
      <c r="H25" s="228"/>
      <c r="I25" s="251"/>
    </row>
    <row r="26" spans="1:9" x14ac:dyDescent="0.25">
      <c r="A26" s="19" t="s">
        <v>48</v>
      </c>
      <c r="B26" s="11">
        <f>SUM(B16:B25)</f>
        <v>1</v>
      </c>
      <c r="C26" s="5"/>
      <c r="D26" s="5"/>
      <c r="E26" s="5"/>
      <c r="F26" s="10"/>
      <c r="G26" s="5"/>
      <c r="H26" s="5"/>
      <c r="I26" s="5"/>
    </row>
    <row r="27" spans="1:9" ht="4.5" customHeight="1" thickBot="1" x14ac:dyDescent="0.3">
      <c r="A27" s="12"/>
    </row>
    <row r="28" spans="1:9" ht="27" customHeight="1" x14ac:dyDescent="0.25">
      <c r="A28" s="12"/>
      <c r="C28" s="254"/>
      <c r="D28" s="255"/>
      <c r="E28" s="94"/>
      <c r="F28" s="255"/>
      <c r="G28" s="257"/>
      <c r="H28" s="21"/>
    </row>
    <row r="29" spans="1:9" ht="15.75" thickBot="1" x14ac:dyDescent="0.3">
      <c r="A29" s="12"/>
      <c r="C29" s="252" t="s">
        <v>49</v>
      </c>
      <c r="D29" s="253"/>
      <c r="E29" s="93"/>
      <c r="F29" s="253" t="s">
        <v>50</v>
      </c>
      <c r="G29" s="256"/>
      <c r="H29" s="22"/>
    </row>
    <row r="30" spans="1:9" x14ac:dyDescent="0.25">
      <c r="A30" s="12"/>
    </row>
  </sheetData>
  <mergeCells count="34">
    <mergeCell ref="C29:D29"/>
    <mergeCell ref="C28:D28"/>
    <mergeCell ref="F29:G29"/>
    <mergeCell ref="F28:G28"/>
    <mergeCell ref="H23:H25"/>
    <mergeCell ref="E16:E19"/>
    <mergeCell ref="E20:E22"/>
    <mergeCell ref="E23:E25"/>
    <mergeCell ref="G23:G25"/>
    <mergeCell ref="I16:I19"/>
    <mergeCell ref="H20:H22"/>
    <mergeCell ref="I20:I22"/>
    <mergeCell ref="I23:I25"/>
    <mergeCell ref="B23:B25"/>
    <mergeCell ref="A23:A25"/>
    <mergeCell ref="C23:C25"/>
    <mergeCell ref="F20:F22"/>
    <mergeCell ref="F23:F25"/>
    <mergeCell ref="B2:I2"/>
    <mergeCell ref="C20:C22"/>
    <mergeCell ref="B20:B22"/>
    <mergeCell ref="C16:C19"/>
    <mergeCell ref="H14:I14"/>
    <mergeCell ref="H16:H19"/>
    <mergeCell ref="C9:C10"/>
    <mergeCell ref="A12:I12"/>
    <mergeCell ref="A13:I13"/>
    <mergeCell ref="A16:A19"/>
    <mergeCell ref="B16:B19"/>
    <mergeCell ref="F16:F19"/>
    <mergeCell ref="G16:G19"/>
    <mergeCell ref="B3:I3"/>
    <mergeCell ref="A14:G14"/>
    <mergeCell ref="A20:A2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32"/>
  <sheetViews>
    <sheetView view="pageBreakPreview" topLeftCell="B5" zoomScale="40" zoomScaleNormal="50" zoomScaleSheetLayoutView="40" zoomScalePageLayoutView="50" workbookViewId="0">
      <selection activeCell="G10" sqref="G10"/>
    </sheetView>
  </sheetViews>
  <sheetFormatPr baseColWidth="10" defaultColWidth="10.85546875" defaultRowHeight="18.75" x14ac:dyDescent="0.3"/>
  <cols>
    <col min="1" max="1" width="4.28515625" style="134" customWidth="1"/>
    <col min="2" max="2" width="13" style="157" bestFit="1" customWidth="1"/>
    <col min="3" max="3" width="41.42578125" style="134" customWidth="1"/>
    <col min="4" max="4" width="53.85546875" style="134" customWidth="1"/>
    <col min="5" max="5" width="28.85546875" style="134" customWidth="1"/>
    <col min="6" max="6" width="29.7109375" style="134" customWidth="1"/>
    <col min="7" max="7" width="54.28515625" style="134" customWidth="1"/>
    <col min="8" max="8" width="25.7109375" style="134" customWidth="1"/>
    <col min="9" max="9" width="31.7109375" style="134" customWidth="1"/>
    <col min="10" max="10" width="41.140625" style="134" customWidth="1"/>
    <col min="11" max="11" width="33.140625" style="134" customWidth="1"/>
    <col min="12" max="12" width="32.5703125" style="134" customWidth="1"/>
    <col min="13" max="13" width="27.7109375" style="134" customWidth="1"/>
    <col min="14" max="14" width="41.140625" style="134" customWidth="1"/>
    <col min="15" max="15" width="33.140625" style="134" customWidth="1"/>
    <col min="16" max="16" width="32.28515625" style="134" customWidth="1"/>
    <col min="17" max="17" width="25.140625" style="158" customWidth="1"/>
    <col min="18" max="18" width="25.85546875" style="134" customWidth="1"/>
    <col min="19" max="19" width="23" style="134" customWidth="1"/>
    <col min="20" max="20" width="3.7109375" style="134" customWidth="1"/>
    <col min="21" max="16384" width="10.85546875" style="134"/>
  </cols>
  <sheetData>
    <row r="1" spans="1:22" ht="132" customHeight="1" thickBot="1" x14ac:dyDescent="0.5">
      <c r="A1" s="129"/>
      <c r="B1" s="130"/>
      <c r="C1" s="131"/>
      <c r="D1" s="131"/>
      <c r="E1" s="131"/>
      <c r="F1" s="407"/>
      <c r="G1" s="132"/>
      <c r="H1" s="409"/>
      <c r="I1" s="131"/>
      <c r="J1" s="131"/>
      <c r="K1" s="131"/>
      <c r="L1" s="131"/>
      <c r="M1" s="214">
        <v>1</v>
      </c>
      <c r="N1" s="215">
        <v>1</v>
      </c>
      <c r="O1" s="216">
        <f>1/183</f>
        <v>5.4644808743169399E-3</v>
      </c>
      <c r="P1" s="217">
        <v>81</v>
      </c>
      <c r="Q1" s="218">
        <f>+O1*81</f>
        <v>0.44262295081967212</v>
      </c>
      <c r="R1" s="219"/>
      <c r="S1" s="220">
        <f>183-P1</f>
        <v>102</v>
      </c>
      <c r="T1" s="221">
        <f>1-Q1</f>
        <v>0.55737704918032782</v>
      </c>
      <c r="U1" s="129"/>
      <c r="V1" s="129"/>
    </row>
    <row r="2" spans="1:22" ht="7.5" hidden="1" customHeight="1" x14ac:dyDescent="0.25">
      <c r="A2" s="129"/>
      <c r="B2" s="130"/>
      <c r="C2" s="131"/>
      <c r="D2" s="131"/>
      <c r="E2" s="131"/>
      <c r="F2" s="408"/>
      <c r="G2" s="135"/>
      <c r="H2" s="409"/>
      <c r="I2" s="131"/>
      <c r="J2" s="131"/>
      <c r="K2" s="131"/>
      <c r="L2" s="131"/>
      <c r="M2" s="131"/>
      <c r="N2" s="131"/>
      <c r="O2" s="131"/>
      <c r="P2" s="131"/>
      <c r="Q2" s="133"/>
      <c r="R2" s="131"/>
      <c r="S2" s="131"/>
      <c r="T2" s="129"/>
      <c r="U2" s="129"/>
      <c r="V2" s="129"/>
    </row>
    <row r="3" spans="1:22" ht="26.25" hidden="1" customHeight="1" x14ac:dyDescent="0.25">
      <c r="A3" s="129"/>
      <c r="B3" s="130"/>
      <c r="C3" s="131"/>
      <c r="D3" s="131"/>
      <c r="E3" s="131"/>
      <c r="F3" s="131"/>
      <c r="G3" s="131"/>
      <c r="H3" s="131"/>
      <c r="I3" s="131"/>
      <c r="J3" s="131"/>
      <c r="K3" s="131"/>
      <c r="L3" s="131"/>
      <c r="M3" s="131"/>
      <c r="N3" s="131"/>
      <c r="O3" s="131"/>
      <c r="P3" s="131"/>
      <c r="Q3" s="133"/>
      <c r="R3" s="131"/>
      <c r="S3" s="131"/>
      <c r="T3" s="129"/>
      <c r="U3" s="129"/>
      <c r="V3" s="129"/>
    </row>
    <row r="4" spans="1:22" ht="64.5" customHeight="1" thickBot="1" x14ac:dyDescent="0.3">
      <c r="A4" s="129"/>
      <c r="B4" s="410" t="s">
        <v>176</v>
      </c>
      <c r="C4" s="411"/>
      <c r="D4" s="411"/>
      <c r="E4" s="411"/>
      <c r="F4" s="411"/>
      <c r="G4" s="411"/>
      <c r="H4" s="411"/>
      <c r="I4" s="411"/>
      <c r="J4" s="411"/>
      <c r="K4" s="411"/>
      <c r="L4" s="411"/>
      <c r="M4" s="411"/>
      <c r="N4" s="411"/>
      <c r="O4" s="411"/>
      <c r="P4" s="411"/>
      <c r="Q4" s="411"/>
      <c r="R4" s="411"/>
      <c r="S4" s="412"/>
      <c r="T4" s="129"/>
      <c r="U4" s="129"/>
      <c r="V4" s="129"/>
    </row>
    <row r="5" spans="1:22" ht="35.25" customHeight="1" thickBot="1" x14ac:dyDescent="0.3">
      <c r="A5" s="129"/>
      <c r="B5" s="413" t="s">
        <v>177</v>
      </c>
      <c r="C5" s="414"/>
      <c r="D5" s="414"/>
      <c r="E5" s="414"/>
      <c r="F5" s="414"/>
      <c r="G5" s="414"/>
      <c r="H5" s="415"/>
      <c r="I5" s="192"/>
      <c r="J5" s="136"/>
      <c r="K5" s="414"/>
      <c r="L5" s="414"/>
      <c r="M5" s="414"/>
      <c r="N5" s="414"/>
      <c r="O5" s="416"/>
      <c r="P5" s="413" t="s">
        <v>178</v>
      </c>
      <c r="Q5" s="417"/>
      <c r="R5" s="417"/>
      <c r="S5" s="418"/>
      <c r="T5" s="129"/>
      <c r="U5" s="129"/>
      <c r="V5" s="129"/>
    </row>
    <row r="6" spans="1:22" s="137" customFormat="1" ht="56.25" customHeight="1" x14ac:dyDescent="0.45">
      <c r="A6" s="129"/>
      <c r="B6" s="396" t="s">
        <v>17</v>
      </c>
      <c r="C6" s="394" t="s">
        <v>179</v>
      </c>
      <c r="D6" s="385" t="s">
        <v>180</v>
      </c>
      <c r="E6" s="385" t="s">
        <v>181</v>
      </c>
      <c r="F6" s="385" t="s">
        <v>182</v>
      </c>
      <c r="G6" s="363" t="s">
        <v>61</v>
      </c>
      <c r="H6" s="386" t="s">
        <v>183</v>
      </c>
      <c r="I6" s="387"/>
      <c r="J6" s="392" t="s">
        <v>184</v>
      </c>
      <c r="K6" s="392"/>
      <c r="L6" s="392"/>
      <c r="M6" s="392"/>
      <c r="N6" s="392"/>
      <c r="O6" s="393"/>
      <c r="P6" s="385" t="s">
        <v>185</v>
      </c>
      <c r="Q6" s="383" t="s">
        <v>186</v>
      </c>
      <c r="R6" s="385" t="s">
        <v>79</v>
      </c>
      <c r="S6" s="385"/>
      <c r="T6" s="129"/>
      <c r="U6" s="129"/>
      <c r="V6" s="129"/>
    </row>
    <row r="7" spans="1:22" s="138" customFormat="1" ht="129" customHeight="1" thickBot="1" x14ac:dyDescent="0.5">
      <c r="A7" s="129"/>
      <c r="B7" s="397"/>
      <c r="C7" s="398"/>
      <c r="D7" s="394"/>
      <c r="E7" s="394"/>
      <c r="F7" s="394"/>
      <c r="G7" s="364"/>
      <c r="H7" s="197" t="s">
        <v>187</v>
      </c>
      <c r="I7" s="198" t="s">
        <v>188</v>
      </c>
      <c r="J7" s="185" t="s">
        <v>189</v>
      </c>
      <c r="K7" s="167" t="s">
        <v>190</v>
      </c>
      <c r="L7" s="167" t="s">
        <v>191</v>
      </c>
      <c r="M7" s="194" t="s">
        <v>192</v>
      </c>
      <c r="N7" s="167" t="s">
        <v>193</v>
      </c>
      <c r="O7" s="167" t="s">
        <v>194</v>
      </c>
      <c r="P7" s="394"/>
      <c r="Q7" s="384"/>
      <c r="R7" s="172" t="s">
        <v>195</v>
      </c>
      <c r="S7" s="172" t="s">
        <v>120</v>
      </c>
      <c r="T7" s="129"/>
      <c r="U7" s="129"/>
      <c r="V7" s="129"/>
    </row>
    <row r="8" spans="1:22" ht="50.25" customHeight="1" x14ac:dyDescent="0.25">
      <c r="A8" s="129"/>
      <c r="B8" s="399">
        <v>1</v>
      </c>
      <c r="C8" s="401" t="s">
        <v>294</v>
      </c>
      <c r="D8" s="403" t="s">
        <v>286</v>
      </c>
      <c r="E8" s="405">
        <v>12</v>
      </c>
      <c r="F8" s="395" t="s">
        <v>287</v>
      </c>
      <c r="G8" s="201" t="s">
        <v>288</v>
      </c>
      <c r="H8" s="373">
        <v>0.35</v>
      </c>
      <c r="I8" s="202">
        <v>0.5</v>
      </c>
      <c r="J8" s="375">
        <v>0.4</v>
      </c>
      <c r="K8" s="378">
        <f>(AVERAGE(I8:I10)*H8)/H8</f>
        <v>0.5</v>
      </c>
      <c r="L8" s="381"/>
      <c r="M8" s="193">
        <f>IF((I8)&lt;=0%,"0%",SUM(100%-I8))*$M$1</f>
        <v>0.5</v>
      </c>
      <c r="N8" s="371">
        <v>0.6</v>
      </c>
      <c r="O8" s="388">
        <f>IFERROR((AVERAGE(M8:M10)*H8)/H8,0)</f>
        <v>0.5</v>
      </c>
      <c r="P8" s="390">
        <f>IF(SUM(K8,O8)&gt;100%,"NO PERMITIDO",SUM(K8,O8))</f>
        <v>1</v>
      </c>
      <c r="Q8" s="365">
        <f>H8*P8/100%</f>
        <v>0.35</v>
      </c>
      <c r="R8" s="367" t="s">
        <v>305</v>
      </c>
      <c r="S8" s="369" t="s">
        <v>307</v>
      </c>
      <c r="T8" s="129"/>
      <c r="U8" s="129"/>
      <c r="V8" s="129"/>
    </row>
    <row r="9" spans="1:22" ht="52.5" customHeight="1" x14ac:dyDescent="0.25">
      <c r="A9" s="129"/>
      <c r="B9" s="400"/>
      <c r="C9" s="402"/>
      <c r="D9" s="404"/>
      <c r="E9" s="406"/>
      <c r="F9" s="382"/>
      <c r="G9" s="187" t="s">
        <v>289</v>
      </c>
      <c r="H9" s="374"/>
      <c r="I9" s="186">
        <v>0.5</v>
      </c>
      <c r="J9" s="376"/>
      <c r="K9" s="379"/>
      <c r="L9" s="382"/>
      <c r="M9" s="186">
        <f>IF((I9)&lt;=0%,"0%",SUM(100%-I9))*$M$1</f>
        <v>0.5</v>
      </c>
      <c r="N9" s="372"/>
      <c r="O9" s="389"/>
      <c r="P9" s="391"/>
      <c r="Q9" s="366"/>
      <c r="R9" s="368"/>
      <c r="S9" s="370"/>
      <c r="T9" s="129"/>
      <c r="U9" s="129"/>
      <c r="V9" s="129"/>
    </row>
    <row r="10" spans="1:22" ht="48" customHeight="1" thickBot="1" x14ac:dyDescent="0.3">
      <c r="A10" s="129"/>
      <c r="B10" s="400"/>
      <c r="C10" s="402"/>
      <c r="D10" s="404"/>
      <c r="E10" s="406"/>
      <c r="F10" s="382"/>
      <c r="G10" s="188" t="s">
        <v>290</v>
      </c>
      <c r="H10" s="374"/>
      <c r="I10" s="186">
        <v>0.5</v>
      </c>
      <c r="J10" s="376"/>
      <c r="K10" s="379"/>
      <c r="L10" s="382"/>
      <c r="M10" s="186">
        <f>IF((I10)&lt;=0%,"0%",SUM(100%-I10))*$M$1</f>
        <v>0.5</v>
      </c>
      <c r="N10" s="372"/>
      <c r="O10" s="389"/>
      <c r="P10" s="391"/>
      <c r="Q10" s="366"/>
      <c r="R10" s="368"/>
      <c r="S10" s="370"/>
      <c r="T10" s="129"/>
      <c r="U10" s="129"/>
      <c r="V10" s="129"/>
    </row>
    <row r="11" spans="1:22" ht="48" hidden="1" customHeight="1" x14ac:dyDescent="0.25">
      <c r="A11" s="129"/>
      <c r="B11" s="400"/>
      <c r="C11" s="402"/>
      <c r="D11" s="404"/>
      <c r="E11" s="406"/>
      <c r="F11" s="382"/>
      <c r="G11" s="189"/>
      <c r="H11" s="374"/>
      <c r="I11" s="186"/>
      <c r="J11" s="376"/>
      <c r="K11" s="379"/>
      <c r="L11" s="382"/>
      <c r="M11" s="186" t="str">
        <f t="shared" ref="M11:M16" si="0">IF((I11)&lt;=0%,"0%",SUM(100%-I11))</f>
        <v>0%</v>
      </c>
      <c r="N11" s="372"/>
      <c r="O11" s="389"/>
      <c r="P11" s="391"/>
      <c r="Q11" s="366"/>
      <c r="R11" s="368"/>
      <c r="S11" s="370"/>
      <c r="T11" s="129"/>
      <c r="U11" s="129"/>
      <c r="V11" s="129"/>
    </row>
    <row r="12" spans="1:22" ht="48" hidden="1" customHeight="1" x14ac:dyDescent="0.25">
      <c r="A12" s="129"/>
      <c r="B12" s="400"/>
      <c r="C12" s="402"/>
      <c r="D12" s="404"/>
      <c r="E12" s="406"/>
      <c r="F12" s="382"/>
      <c r="G12" s="189"/>
      <c r="H12" s="374"/>
      <c r="I12" s="186"/>
      <c r="J12" s="377"/>
      <c r="K12" s="380"/>
      <c r="L12" s="382"/>
      <c r="M12" s="186" t="str">
        <f t="shared" si="0"/>
        <v>0%</v>
      </c>
      <c r="N12" s="372"/>
      <c r="O12" s="389"/>
      <c r="P12" s="391"/>
      <c r="Q12" s="366"/>
      <c r="R12" s="368"/>
      <c r="S12" s="370"/>
      <c r="T12" s="129"/>
      <c r="U12" s="129"/>
      <c r="V12" s="129"/>
    </row>
    <row r="13" spans="1:22" ht="57" customHeight="1" x14ac:dyDescent="0.25">
      <c r="A13" s="129"/>
      <c r="B13" s="400">
        <v>2</v>
      </c>
      <c r="C13" s="421" t="s">
        <v>197</v>
      </c>
      <c r="D13" s="404" t="s">
        <v>301</v>
      </c>
      <c r="E13" s="405">
        <v>206</v>
      </c>
      <c r="F13" s="422" t="s">
        <v>287</v>
      </c>
      <c r="G13" s="205" t="s">
        <v>302</v>
      </c>
      <c r="H13" s="429">
        <v>0.3</v>
      </c>
      <c r="I13" s="186">
        <v>0.5</v>
      </c>
      <c r="J13" s="430">
        <v>0.5</v>
      </c>
      <c r="K13" s="433">
        <f>(AVERAGE(I13:I15)*H13)/H13</f>
        <v>0.51</v>
      </c>
      <c r="L13" s="434"/>
      <c r="M13" s="186">
        <f>IF((I13)&lt;=0%,"0%",SUM(100%-I13))*$M$1</f>
        <v>0.5</v>
      </c>
      <c r="N13" s="372">
        <v>0.5</v>
      </c>
      <c r="O13" s="389">
        <f>IFERROR((AVERAGE(M13:M15)*H13)/H13,0)</f>
        <v>0.49</v>
      </c>
      <c r="P13" s="391">
        <f>IF(SUM(K13,O13)&gt;100%,"NO PERMITIDO",SUM(K13,O13))</f>
        <v>1</v>
      </c>
      <c r="Q13" s="366">
        <f>H13*P13/100%</f>
        <v>0.3</v>
      </c>
      <c r="R13" s="423" t="s">
        <v>309</v>
      </c>
      <c r="S13" s="419" t="s">
        <v>308</v>
      </c>
      <c r="T13" s="129"/>
      <c r="U13" s="129"/>
      <c r="V13" s="129"/>
    </row>
    <row r="14" spans="1:22" ht="57" customHeight="1" x14ac:dyDescent="0.25">
      <c r="A14" s="129"/>
      <c r="B14" s="400"/>
      <c r="C14" s="421"/>
      <c r="D14" s="404"/>
      <c r="E14" s="406"/>
      <c r="F14" s="382"/>
      <c r="G14" s="205" t="s">
        <v>303</v>
      </c>
      <c r="H14" s="429"/>
      <c r="I14" s="186">
        <v>0.53</v>
      </c>
      <c r="J14" s="431"/>
      <c r="K14" s="433"/>
      <c r="L14" s="434"/>
      <c r="M14" s="186">
        <f>IF((I14)&lt;=0%,"0%",SUM(100%-I14))*$M$1</f>
        <v>0.47</v>
      </c>
      <c r="N14" s="372"/>
      <c r="O14" s="389"/>
      <c r="P14" s="391"/>
      <c r="Q14" s="366"/>
      <c r="R14" s="424"/>
      <c r="S14" s="370"/>
      <c r="T14" s="129"/>
      <c r="U14" s="129"/>
      <c r="V14" s="129"/>
    </row>
    <row r="15" spans="1:22" ht="57" customHeight="1" thickBot="1" x14ac:dyDescent="0.3">
      <c r="A15" s="129"/>
      <c r="B15" s="400"/>
      <c r="C15" s="421"/>
      <c r="D15" s="404"/>
      <c r="E15" s="406"/>
      <c r="F15" s="382"/>
      <c r="G15" s="206" t="s">
        <v>291</v>
      </c>
      <c r="H15" s="429"/>
      <c r="I15" s="208">
        <v>0.5</v>
      </c>
      <c r="J15" s="431"/>
      <c r="K15" s="433"/>
      <c r="L15" s="434"/>
      <c r="M15" s="186">
        <f>IF((I15)&lt;=0%,"0%",SUM(100%-I15))*$M$1</f>
        <v>0.5</v>
      </c>
      <c r="N15" s="372"/>
      <c r="O15" s="389"/>
      <c r="P15" s="391"/>
      <c r="Q15" s="366"/>
      <c r="R15" s="424"/>
      <c r="S15" s="370"/>
      <c r="T15" s="129"/>
      <c r="U15" s="129"/>
      <c r="V15" s="129"/>
    </row>
    <row r="16" spans="1:22" ht="78" hidden="1" customHeight="1" x14ac:dyDescent="0.25">
      <c r="A16" s="129"/>
      <c r="B16" s="400"/>
      <c r="C16" s="421"/>
      <c r="D16" s="404"/>
      <c r="E16" s="406"/>
      <c r="F16" s="382"/>
      <c r="G16" s="189"/>
      <c r="H16" s="429"/>
      <c r="I16" s="186"/>
      <c r="J16" s="432"/>
      <c r="K16" s="433"/>
      <c r="L16" s="434"/>
      <c r="M16" s="186" t="str">
        <f t="shared" si="0"/>
        <v>0%</v>
      </c>
      <c r="N16" s="372"/>
      <c r="O16" s="389"/>
      <c r="P16" s="391"/>
      <c r="Q16" s="366"/>
      <c r="R16" s="424"/>
      <c r="S16" s="370"/>
      <c r="T16" s="129"/>
      <c r="U16" s="129"/>
      <c r="V16" s="129"/>
    </row>
    <row r="17" spans="1:22" ht="50.25" customHeight="1" x14ac:dyDescent="0.25">
      <c r="A17" s="129"/>
      <c r="B17" s="400">
        <v>3</v>
      </c>
      <c r="C17" s="402" t="s">
        <v>198</v>
      </c>
      <c r="D17" s="404" t="s">
        <v>295</v>
      </c>
      <c r="E17" s="405">
        <v>9500</v>
      </c>
      <c r="F17" s="422" t="s">
        <v>287</v>
      </c>
      <c r="G17" s="190" t="s">
        <v>292</v>
      </c>
      <c r="H17" s="429">
        <v>0.35</v>
      </c>
      <c r="I17" s="186">
        <v>0.5</v>
      </c>
      <c r="J17" s="430">
        <v>0.5</v>
      </c>
      <c r="K17" s="433">
        <f>(AVERAGE(I17:I19)*H17)/H17</f>
        <v>0.52333333333333332</v>
      </c>
      <c r="L17" s="434"/>
      <c r="M17" s="186">
        <f>IF((I17)&lt;=0%,"0%",SUM(100%-I17))*$M$1</f>
        <v>0.5</v>
      </c>
      <c r="N17" s="372">
        <v>0.5</v>
      </c>
      <c r="O17" s="389">
        <f>IFERROR((AVERAGE(M17:M19)*H17)/H17,0)</f>
        <v>0.47666666666666679</v>
      </c>
      <c r="P17" s="391">
        <f>IF(SUM(K17,O17)&gt;100%,"NO PERMITIDO",SUM(K17,O17))</f>
        <v>1</v>
      </c>
      <c r="Q17" s="366">
        <f>H17*P17/100%</f>
        <v>0.35</v>
      </c>
      <c r="R17" s="423" t="s">
        <v>310</v>
      </c>
      <c r="S17" s="419" t="s">
        <v>308</v>
      </c>
      <c r="T17" s="129"/>
      <c r="U17" s="129"/>
      <c r="V17" s="129"/>
    </row>
    <row r="18" spans="1:22" ht="50.25" customHeight="1" x14ac:dyDescent="0.25">
      <c r="A18" s="129"/>
      <c r="B18" s="400"/>
      <c r="C18" s="402"/>
      <c r="D18" s="404"/>
      <c r="E18" s="406"/>
      <c r="F18" s="382"/>
      <c r="G18" s="188" t="s">
        <v>296</v>
      </c>
      <c r="H18" s="429"/>
      <c r="I18" s="186">
        <v>0.56999999999999995</v>
      </c>
      <c r="J18" s="431"/>
      <c r="K18" s="433"/>
      <c r="L18" s="434"/>
      <c r="M18" s="186">
        <f>IF((I18)&lt;=0%,"0%",SUM(100%-I18))*$M$1</f>
        <v>0.43000000000000005</v>
      </c>
      <c r="N18" s="372"/>
      <c r="O18" s="389"/>
      <c r="P18" s="391"/>
      <c r="Q18" s="366"/>
      <c r="R18" s="424"/>
      <c r="S18" s="370"/>
      <c r="T18" s="129"/>
      <c r="U18" s="129"/>
      <c r="V18" s="129"/>
    </row>
    <row r="19" spans="1:22" ht="50.25" customHeight="1" thickBot="1" x14ac:dyDescent="0.3">
      <c r="A19" s="129"/>
      <c r="B19" s="425"/>
      <c r="C19" s="426"/>
      <c r="D19" s="427"/>
      <c r="E19" s="406"/>
      <c r="F19" s="428"/>
      <c r="G19" s="191" t="s">
        <v>297</v>
      </c>
      <c r="H19" s="429"/>
      <c r="I19" s="186">
        <v>0.5</v>
      </c>
      <c r="J19" s="436"/>
      <c r="K19" s="437"/>
      <c r="L19" s="438"/>
      <c r="M19" s="186">
        <f>IF((I19)&lt;=0%,"0%",SUM(100%-I19))*$M$1</f>
        <v>0.5</v>
      </c>
      <c r="N19" s="439"/>
      <c r="O19" s="440"/>
      <c r="P19" s="484"/>
      <c r="Q19" s="435"/>
      <c r="R19" s="424"/>
      <c r="S19" s="420"/>
      <c r="T19" s="129"/>
      <c r="U19" s="129"/>
      <c r="V19" s="129"/>
    </row>
    <row r="20" spans="1:22" ht="27" customHeight="1" thickBot="1" x14ac:dyDescent="0.3">
      <c r="A20" s="129"/>
      <c r="B20" s="487" t="s">
        <v>48</v>
      </c>
      <c r="C20" s="488"/>
      <c r="D20" s="488"/>
      <c r="E20" s="488"/>
      <c r="F20" s="488"/>
      <c r="G20" s="489"/>
      <c r="H20" s="179">
        <f>IF(SUM(H8:H19)&gt;100%,"supera el 100%",SUM(H8:H19))</f>
        <v>0.99999999999999989</v>
      </c>
      <c r="I20" s="180"/>
      <c r="J20" s="182"/>
      <c r="K20" s="171">
        <f>AVERAGE(K8:K19)</f>
        <v>0.51111111111111107</v>
      </c>
      <c r="L20" s="183"/>
      <c r="M20" s="183"/>
      <c r="N20" s="183"/>
      <c r="O20" s="171">
        <f>AVERAGE(O8:O19)</f>
        <v>0.48888888888888893</v>
      </c>
      <c r="P20" s="183"/>
      <c r="Q20" s="171">
        <f>IF(SUM(Q8:Q19)&gt;100%,"supera el 100%",SUM(Q8:Q19))</f>
        <v>0.99999999999999989</v>
      </c>
      <c r="R20" s="147"/>
      <c r="S20" s="148"/>
      <c r="T20" s="129"/>
      <c r="U20" s="129"/>
      <c r="V20" s="129"/>
    </row>
    <row r="21" spans="1:22" ht="27" customHeight="1" thickBot="1" x14ac:dyDescent="0.3">
      <c r="A21" s="129"/>
      <c r="B21" s="490" t="s">
        <v>199</v>
      </c>
      <c r="C21" s="490"/>
      <c r="D21" s="490"/>
      <c r="E21" s="490"/>
      <c r="F21" s="490"/>
      <c r="G21" s="490"/>
      <c r="H21" s="490"/>
      <c r="I21" s="490"/>
      <c r="J21" s="490"/>
      <c r="K21" s="490"/>
      <c r="L21" s="490"/>
      <c r="M21" s="490"/>
      <c r="N21" s="490"/>
      <c r="O21" s="490"/>
      <c r="P21" s="490"/>
      <c r="Q21" s="147"/>
      <c r="R21" s="147"/>
      <c r="S21" s="148"/>
      <c r="T21" s="129"/>
      <c r="U21" s="129"/>
      <c r="V21" s="129"/>
    </row>
    <row r="22" spans="1:22" ht="63.75" customHeight="1" x14ac:dyDescent="0.25">
      <c r="A22" s="129"/>
      <c r="B22" s="400">
        <v>1</v>
      </c>
      <c r="C22" s="470" t="s">
        <v>200</v>
      </c>
      <c r="D22" s="473" t="s">
        <v>300</v>
      </c>
      <c r="E22" s="474">
        <v>4</v>
      </c>
      <c r="F22" s="473" t="s">
        <v>287</v>
      </c>
      <c r="G22" s="491" t="s">
        <v>293</v>
      </c>
      <c r="H22" s="485">
        <v>0.05</v>
      </c>
      <c r="I22" s="494">
        <v>0.5</v>
      </c>
      <c r="J22" s="456">
        <v>0.4</v>
      </c>
      <c r="K22" s="459">
        <f>(AVERAGE(I22:I24)*H22)</f>
        <v>2.5000000000000001E-2</v>
      </c>
      <c r="L22" s="462"/>
      <c r="M22" s="195">
        <f>IF((I22)&lt;=0%,"0%",SUM(100%-I22))*$M$1</f>
        <v>0.5</v>
      </c>
      <c r="N22" s="465">
        <v>0.6</v>
      </c>
      <c r="O22" s="467">
        <f>IFERROR((AVERAGE(M22:M24)*H22),0)</f>
        <v>2.5000000000000001E-2</v>
      </c>
      <c r="P22" s="482">
        <f>IF(SUM(K22,O22)&gt;100%,"NO PERMITIDO",SUM(K22,O22))</f>
        <v>0.05</v>
      </c>
      <c r="Q22" s="441">
        <f>K22+O22</f>
        <v>0.05</v>
      </c>
      <c r="R22" s="423" t="s">
        <v>306</v>
      </c>
      <c r="S22" s="444" t="s">
        <v>308</v>
      </c>
      <c r="T22" s="129"/>
      <c r="U22" s="129"/>
      <c r="V22" s="129"/>
    </row>
    <row r="23" spans="1:22" ht="54.75" customHeight="1" x14ac:dyDescent="0.25">
      <c r="A23" s="129"/>
      <c r="B23" s="400"/>
      <c r="C23" s="471"/>
      <c r="D23" s="382"/>
      <c r="E23" s="475"/>
      <c r="F23" s="382"/>
      <c r="G23" s="492"/>
      <c r="H23" s="433"/>
      <c r="I23" s="495"/>
      <c r="J23" s="457"/>
      <c r="K23" s="460"/>
      <c r="L23" s="463"/>
      <c r="M23" s="186">
        <f>IF((I22)&lt;=0%,"0%",SUM(100%-I22))*$M$1</f>
        <v>0.5</v>
      </c>
      <c r="N23" s="382"/>
      <c r="O23" s="468"/>
      <c r="P23" s="391"/>
      <c r="Q23" s="442"/>
      <c r="R23" s="424"/>
      <c r="S23" s="382"/>
      <c r="T23" s="129"/>
      <c r="U23" s="129"/>
      <c r="V23" s="129"/>
    </row>
    <row r="24" spans="1:22" ht="57" customHeight="1" thickBot="1" x14ac:dyDescent="0.3">
      <c r="A24" s="129"/>
      <c r="B24" s="425"/>
      <c r="C24" s="472"/>
      <c r="D24" s="466"/>
      <c r="E24" s="475"/>
      <c r="F24" s="466"/>
      <c r="G24" s="493"/>
      <c r="H24" s="486"/>
      <c r="I24" s="496"/>
      <c r="J24" s="458"/>
      <c r="K24" s="461"/>
      <c r="L24" s="464"/>
      <c r="M24" s="196">
        <f>IF((I22)&lt;=0%,"0%",SUM(100%-I22))*$M$1</f>
        <v>0.5</v>
      </c>
      <c r="N24" s="466"/>
      <c r="O24" s="469"/>
      <c r="P24" s="483"/>
      <c r="Q24" s="443"/>
      <c r="R24" s="424"/>
      <c r="S24" s="428"/>
      <c r="T24" s="129"/>
      <c r="U24" s="129"/>
      <c r="V24" s="129"/>
    </row>
    <row r="25" spans="1:22" ht="27" customHeight="1" thickBot="1" x14ac:dyDescent="0.3">
      <c r="A25" s="129"/>
      <c r="B25" s="445" t="s">
        <v>48</v>
      </c>
      <c r="C25" s="446"/>
      <c r="D25" s="446"/>
      <c r="E25" s="446"/>
      <c r="F25" s="446"/>
      <c r="G25" s="447"/>
      <c r="H25" s="179">
        <f>SUM(H20,H22)</f>
        <v>1.0499999999999998</v>
      </c>
      <c r="I25" s="180"/>
      <c r="J25" s="180"/>
      <c r="K25" s="199">
        <f>SUM(K20,K22)</f>
        <v>0.53611111111111109</v>
      </c>
      <c r="L25" s="181"/>
      <c r="M25" s="181"/>
      <c r="N25" s="181"/>
      <c r="O25" s="199">
        <f>SUM(O20,O22)</f>
        <v>0.51388888888888895</v>
      </c>
      <c r="P25" s="181"/>
      <c r="Q25" s="179">
        <f>SUM(Q20,Q22)</f>
        <v>1.0499999999999998</v>
      </c>
      <c r="R25" s="147"/>
      <c r="S25" s="148"/>
      <c r="T25" s="129"/>
      <c r="U25" s="129"/>
      <c r="V25" s="129"/>
    </row>
    <row r="26" spans="1:22" ht="29.25" customHeight="1" thickBot="1" x14ac:dyDescent="0.3">
      <c r="A26" s="129"/>
      <c r="B26" s="140"/>
      <c r="C26" s="141"/>
      <c r="D26" s="142"/>
      <c r="E26" s="142"/>
      <c r="F26" s="141"/>
      <c r="G26" s="141"/>
      <c r="H26" s="142"/>
      <c r="I26" s="142"/>
      <c r="J26" s="142"/>
      <c r="K26" s="142"/>
      <c r="L26" s="142"/>
      <c r="M26" s="142"/>
      <c r="N26" s="142"/>
      <c r="O26" s="142"/>
      <c r="P26" s="142"/>
      <c r="Q26" s="143"/>
      <c r="R26" s="142"/>
      <c r="S26" s="144"/>
      <c r="T26" s="129"/>
      <c r="U26" s="129"/>
      <c r="V26" s="129"/>
    </row>
    <row r="27" spans="1:22" ht="108.75" customHeight="1" x14ac:dyDescent="0.35">
      <c r="A27" s="129"/>
      <c r="B27" s="140"/>
      <c r="C27" s="145" t="s">
        <v>201</v>
      </c>
      <c r="D27" s="448">
        <v>44953</v>
      </c>
      <c r="E27" s="449"/>
      <c r="F27" s="142"/>
      <c r="G27" s="450" t="s">
        <v>311</v>
      </c>
      <c r="H27" s="451"/>
      <c r="I27" s="451"/>
      <c r="J27" s="452"/>
      <c r="K27" s="131"/>
      <c r="L27" s="453" t="s">
        <v>298</v>
      </c>
      <c r="M27" s="454"/>
      <c r="N27" s="454"/>
      <c r="O27" s="454"/>
      <c r="P27" s="455"/>
      <c r="Q27" s="146"/>
      <c r="R27" s="147"/>
      <c r="S27" s="148"/>
      <c r="T27" s="129"/>
      <c r="U27" s="129"/>
      <c r="V27" s="129"/>
    </row>
    <row r="28" spans="1:22" ht="48" customHeight="1" thickBot="1" x14ac:dyDescent="0.3">
      <c r="A28" s="129"/>
      <c r="B28" s="140"/>
      <c r="C28" s="145" t="s">
        <v>202</v>
      </c>
      <c r="D28" s="449" t="s">
        <v>203</v>
      </c>
      <c r="E28" s="449"/>
      <c r="F28" s="142"/>
      <c r="G28" s="476" t="s">
        <v>204</v>
      </c>
      <c r="H28" s="477"/>
      <c r="I28" s="477"/>
      <c r="J28" s="478"/>
      <c r="K28" s="131"/>
      <c r="L28" s="479" t="s">
        <v>205</v>
      </c>
      <c r="M28" s="480"/>
      <c r="N28" s="480"/>
      <c r="O28" s="480"/>
      <c r="P28" s="481"/>
      <c r="Q28" s="149"/>
      <c r="R28" s="150"/>
      <c r="S28" s="151"/>
      <c r="T28" s="129"/>
      <c r="U28" s="129"/>
      <c r="V28" s="129"/>
    </row>
    <row r="29" spans="1:22" ht="26.25" x14ac:dyDescent="0.25">
      <c r="A29" s="129"/>
      <c r="B29" s="152"/>
      <c r="C29" s="153"/>
      <c r="D29" s="154"/>
      <c r="E29" s="154"/>
      <c r="F29" s="154"/>
      <c r="G29" s="154"/>
      <c r="H29" s="154"/>
      <c r="I29" s="154"/>
      <c r="J29" s="154"/>
      <c r="K29" s="154"/>
      <c r="L29" s="154"/>
      <c r="M29" s="154"/>
      <c r="N29" s="154"/>
      <c r="O29" s="154"/>
      <c r="P29" s="154"/>
      <c r="Q29" s="155"/>
      <c r="R29" s="154"/>
      <c r="S29" s="156"/>
      <c r="T29" s="129"/>
      <c r="U29" s="129"/>
      <c r="V29" s="129"/>
    </row>
    <row r="30" spans="1:22" ht="26.25" x14ac:dyDescent="0.25">
      <c r="A30" s="129"/>
      <c r="B30" s="129"/>
      <c r="C30" s="129"/>
      <c r="D30" s="129"/>
      <c r="E30" s="129"/>
      <c r="F30" s="129"/>
      <c r="G30" s="129"/>
      <c r="H30" s="129"/>
      <c r="I30" s="129"/>
      <c r="J30" s="129"/>
      <c r="K30" s="129"/>
      <c r="L30" s="129"/>
      <c r="M30" s="129"/>
      <c r="N30" s="129"/>
      <c r="O30" s="129"/>
      <c r="P30" s="129"/>
      <c r="Q30" s="129"/>
      <c r="R30" s="129"/>
      <c r="S30" s="129"/>
      <c r="T30" s="129"/>
      <c r="U30" s="129"/>
      <c r="V30" s="129"/>
    </row>
    <row r="31" spans="1:22" ht="26.25" x14ac:dyDescent="0.25">
      <c r="A31" s="129"/>
      <c r="B31" s="129"/>
      <c r="C31" s="129"/>
      <c r="D31" s="129"/>
      <c r="E31" s="129"/>
      <c r="F31" s="129"/>
      <c r="G31" s="129"/>
      <c r="H31" s="129"/>
      <c r="I31" s="129"/>
      <c r="J31" s="129"/>
      <c r="K31" s="129"/>
      <c r="L31" s="129"/>
      <c r="M31" s="129"/>
      <c r="N31" s="129"/>
      <c r="O31" s="129"/>
      <c r="P31" s="129"/>
      <c r="Q31" s="129"/>
      <c r="R31" s="129"/>
      <c r="S31" s="129"/>
      <c r="T31" s="129"/>
      <c r="U31" s="129"/>
      <c r="V31" s="129"/>
    </row>
    <row r="32" spans="1:22" ht="26.25" x14ac:dyDescent="0.3">
      <c r="A32" s="129"/>
    </row>
  </sheetData>
  <mergeCells count="88">
    <mergeCell ref="D28:E28"/>
    <mergeCell ref="G28:J28"/>
    <mergeCell ref="L28:P28"/>
    <mergeCell ref="P22:P24"/>
    <mergeCell ref="P17:P19"/>
    <mergeCell ref="F22:F24"/>
    <mergeCell ref="H22:H24"/>
    <mergeCell ref="B20:G20"/>
    <mergeCell ref="B21:P21"/>
    <mergeCell ref="H17:H19"/>
    <mergeCell ref="G22:G24"/>
    <mergeCell ref="I22:I24"/>
    <mergeCell ref="Q22:Q24"/>
    <mergeCell ref="R22:R24"/>
    <mergeCell ref="S22:S24"/>
    <mergeCell ref="B25:G25"/>
    <mergeCell ref="D27:E27"/>
    <mergeCell ref="G27:J27"/>
    <mergeCell ref="L27:P27"/>
    <mergeCell ref="J22:J24"/>
    <mergeCell ref="K22:K24"/>
    <mergeCell ref="L22:L24"/>
    <mergeCell ref="N22:N24"/>
    <mergeCell ref="O22:O24"/>
    <mergeCell ref="B22:B24"/>
    <mergeCell ref="C22:C24"/>
    <mergeCell ref="D22:D24"/>
    <mergeCell ref="E22:E24"/>
    <mergeCell ref="R17:R19"/>
    <mergeCell ref="J17:J19"/>
    <mergeCell ref="K17:K19"/>
    <mergeCell ref="L17:L19"/>
    <mergeCell ref="N17:N19"/>
    <mergeCell ref="O17:O19"/>
    <mergeCell ref="K13:K16"/>
    <mergeCell ref="L13:L16"/>
    <mergeCell ref="N13:N16"/>
    <mergeCell ref="O13:O16"/>
    <mergeCell ref="Q17:Q19"/>
    <mergeCell ref="P13:P16"/>
    <mergeCell ref="S17:S19"/>
    <mergeCell ref="B13:B16"/>
    <mergeCell ref="C13:C16"/>
    <mergeCell ref="D13:D16"/>
    <mergeCell ref="E13:E16"/>
    <mergeCell ref="F13:F16"/>
    <mergeCell ref="Q13:Q16"/>
    <mergeCell ref="R13:R16"/>
    <mergeCell ref="S13:S16"/>
    <mergeCell ref="B17:B19"/>
    <mergeCell ref="C17:C19"/>
    <mergeCell ref="D17:D19"/>
    <mergeCell ref="E17:E19"/>
    <mergeCell ref="F17:F19"/>
    <mergeCell ref="H13:H16"/>
    <mergeCell ref="J13:J16"/>
    <mergeCell ref="F1:F2"/>
    <mergeCell ref="H1:H2"/>
    <mergeCell ref="B4:S4"/>
    <mergeCell ref="B5:H5"/>
    <mergeCell ref="K5:O5"/>
    <mergeCell ref="P5:S5"/>
    <mergeCell ref="F8:F12"/>
    <mergeCell ref="B6:B7"/>
    <mergeCell ref="C6:C7"/>
    <mergeCell ref="D6:D7"/>
    <mergeCell ref="E6:E7"/>
    <mergeCell ref="F6:F7"/>
    <mergeCell ref="B8:B12"/>
    <mergeCell ref="C8:C12"/>
    <mergeCell ref="D8:D12"/>
    <mergeCell ref="E8:E12"/>
    <mergeCell ref="G6:G7"/>
    <mergeCell ref="Q8:Q12"/>
    <mergeCell ref="R8:R12"/>
    <mergeCell ref="S8:S12"/>
    <mergeCell ref="N8:N12"/>
    <mergeCell ref="H8:H12"/>
    <mergeCell ref="J8:J12"/>
    <mergeCell ref="K8:K12"/>
    <mergeCell ref="L8:L12"/>
    <mergeCell ref="Q6:Q7"/>
    <mergeCell ref="R6:S6"/>
    <mergeCell ref="H6:I6"/>
    <mergeCell ref="O8:O12"/>
    <mergeCell ref="P8:P12"/>
    <mergeCell ref="J6:O6"/>
    <mergeCell ref="P6:P7"/>
  </mergeCells>
  <conditionalFormatting sqref="P8 P13 P17">
    <cfRule type="cellIs" dxfId="3" priority="2" operator="greaterThan">
      <formula>100</formula>
    </cfRule>
  </conditionalFormatting>
  <conditionalFormatting sqref="P22">
    <cfRule type="cellIs" dxfId="2" priority="1" operator="greaterThan">
      <formula>100</formula>
    </cfRule>
  </conditionalFormatting>
  <dataValidations disablePrompts="1" count="1">
    <dataValidation allowBlank="1" showInputMessage="1" showErrorMessage="1" errorTitle="error" error="solo datos númericos" sqref="H8:H19" xr:uid="{00000000-0002-0000-0900-000000000000}"/>
  </dataValidations>
  <hyperlinks>
    <hyperlink ref="S8" r:id="rId1" xr:uid="{EAC28865-FC52-4159-BDB1-99D0EC5B1AB8}"/>
    <hyperlink ref="S13" r:id="rId2" xr:uid="{1DE9E55E-982F-4317-A165-0374983AD3F2}"/>
    <hyperlink ref="S17" r:id="rId3" xr:uid="{66B0CC1D-A194-47DF-97FB-0861A06C36F3}"/>
    <hyperlink ref="S22" r:id="rId4" xr:uid="{E8D97E62-D2D0-431D-B2F7-40A37A3BB65F}"/>
  </hyperlinks>
  <printOptions horizontalCentered="1" verticalCentered="1"/>
  <pageMargins left="0.23622047244094491" right="0.23622047244094491" top="0.74803149606299213" bottom="0.74803149606299213" header="0.31496062992125984" footer="0.31496062992125984"/>
  <pageSetup paperSize="171" scale="30" orientation="landscape" r:id="rId5"/>
  <rowBreaks count="1" manualBreakCount="1">
    <brk id="29" max="17" man="1"/>
  </rowBreaks>
  <colBreaks count="1" manualBreakCount="1">
    <brk id="19" max="40" man="1"/>
  </colBreaks>
  <drawing r:id="rId6"/>
  <legacyDrawing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C4:G5"/>
  <sheetViews>
    <sheetView workbookViewId="0">
      <selection activeCell="C11" sqref="C11"/>
    </sheetView>
  </sheetViews>
  <sheetFormatPr baseColWidth="10" defaultRowHeight="15" x14ac:dyDescent="0.25"/>
  <sheetData>
    <row r="4" spans="3:7" x14ac:dyDescent="0.25">
      <c r="C4">
        <v>38</v>
      </c>
      <c r="D4">
        <v>5439</v>
      </c>
      <c r="E4">
        <v>8239</v>
      </c>
      <c r="F4">
        <v>9500</v>
      </c>
      <c r="G4" s="222">
        <f>+E4/F4</f>
        <v>0.86726315789473685</v>
      </c>
    </row>
    <row r="5" spans="3:7" x14ac:dyDescent="0.25">
      <c r="G5" s="222">
        <f>+D4/F4</f>
        <v>0.57252631578947366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U32"/>
  <sheetViews>
    <sheetView view="pageBreakPreview" topLeftCell="A19" zoomScale="50" zoomScaleNormal="50" zoomScaleSheetLayoutView="50" zoomScalePageLayoutView="50" workbookViewId="0">
      <selection activeCell="J22" sqref="J22:J24"/>
    </sheetView>
  </sheetViews>
  <sheetFormatPr baseColWidth="10" defaultColWidth="10.85546875" defaultRowHeight="18.75" x14ac:dyDescent="0.3"/>
  <cols>
    <col min="1" max="1" width="4.28515625" style="134" customWidth="1"/>
    <col min="2" max="2" width="13" style="157" bestFit="1" customWidth="1"/>
    <col min="3" max="3" width="41.42578125" style="134" customWidth="1"/>
    <col min="4" max="4" width="35.5703125" style="134" customWidth="1"/>
    <col min="5" max="5" width="28.85546875" style="134" customWidth="1"/>
    <col min="6" max="6" width="29.7109375" style="134" customWidth="1"/>
    <col min="7" max="7" width="35.28515625" style="134" customWidth="1"/>
    <col min="8" max="8" width="32" style="134" customWidth="1"/>
    <col min="9" max="9" width="27.28515625" style="134" hidden="1" customWidth="1"/>
    <col min="10" max="10" width="41.140625" style="134" customWidth="1"/>
    <col min="11" max="11" width="33.140625" style="134" customWidth="1"/>
    <col min="12" max="12" width="32.5703125" style="134" customWidth="1"/>
    <col min="13" max="13" width="41.140625" style="134" customWidth="1"/>
    <col min="14" max="14" width="33.140625" style="134" customWidth="1"/>
    <col min="15" max="15" width="38.85546875" style="134" customWidth="1"/>
    <col min="16" max="16" width="33.140625" style="158" customWidth="1"/>
    <col min="17" max="17" width="80.85546875" style="134" customWidth="1"/>
    <col min="18" max="18" width="29.5703125" style="134" customWidth="1"/>
    <col min="19" max="19" width="3.7109375" style="134" customWidth="1"/>
    <col min="20" max="16384" width="10.85546875" style="134"/>
  </cols>
  <sheetData>
    <row r="1" spans="1:21" ht="132" customHeight="1" thickBot="1" x14ac:dyDescent="0.5">
      <c r="A1" s="129"/>
      <c r="B1" s="130"/>
      <c r="C1" s="131"/>
      <c r="D1" s="131"/>
      <c r="E1" s="131"/>
      <c r="F1" s="407"/>
      <c r="G1" s="132"/>
      <c r="H1" s="409"/>
      <c r="I1" s="131"/>
      <c r="J1" s="131"/>
      <c r="K1" s="131"/>
      <c r="L1" s="131"/>
      <c r="M1" s="131"/>
      <c r="N1" s="131"/>
      <c r="O1" s="131"/>
      <c r="P1" s="133"/>
      <c r="Q1" s="131"/>
      <c r="R1" s="131"/>
      <c r="S1" s="129"/>
      <c r="T1" s="129"/>
      <c r="U1" s="129"/>
    </row>
    <row r="2" spans="1:21" ht="7.5" hidden="1" customHeight="1" thickBot="1" x14ac:dyDescent="0.3">
      <c r="A2" s="129"/>
      <c r="B2" s="130"/>
      <c r="C2" s="131"/>
      <c r="D2" s="131"/>
      <c r="E2" s="131"/>
      <c r="F2" s="408"/>
      <c r="G2" s="135"/>
      <c r="H2" s="409"/>
      <c r="I2" s="131"/>
      <c r="J2" s="131"/>
      <c r="K2" s="131"/>
      <c r="L2" s="131"/>
      <c r="M2" s="131"/>
      <c r="N2" s="131"/>
      <c r="O2" s="131"/>
      <c r="P2" s="133"/>
      <c r="Q2" s="131"/>
      <c r="R2" s="131"/>
      <c r="S2" s="129"/>
      <c r="T2" s="129"/>
      <c r="U2" s="129"/>
    </row>
    <row r="3" spans="1:21" ht="27" hidden="1" customHeight="1" thickBot="1" x14ac:dyDescent="0.3">
      <c r="A3" s="129"/>
      <c r="B3" s="130"/>
      <c r="C3" s="131"/>
      <c r="D3" s="131"/>
      <c r="E3" s="131"/>
      <c r="F3" s="131"/>
      <c r="G3" s="131"/>
      <c r="H3" s="131"/>
      <c r="I3" s="131"/>
      <c r="J3" s="131"/>
      <c r="K3" s="131"/>
      <c r="L3" s="131"/>
      <c r="M3" s="131"/>
      <c r="N3" s="131"/>
      <c r="O3" s="131"/>
      <c r="P3" s="133"/>
      <c r="Q3" s="131"/>
      <c r="R3" s="131"/>
      <c r="S3" s="129"/>
      <c r="T3" s="129"/>
      <c r="U3" s="129"/>
    </row>
    <row r="4" spans="1:21" ht="64.5" customHeight="1" thickBot="1" x14ac:dyDescent="0.3">
      <c r="A4" s="129"/>
      <c r="B4" s="410" t="s">
        <v>176</v>
      </c>
      <c r="C4" s="411"/>
      <c r="D4" s="411"/>
      <c r="E4" s="411"/>
      <c r="F4" s="411"/>
      <c r="G4" s="411"/>
      <c r="H4" s="411"/>
      <c r="I4" s="411"/>
      <c r="J4" s="411"/>
      <c r="K4" s="411"/>
      <c r="L4" s="411"/>
      <c r="M4" s="411"/>
      <c r="N4" s="411"/>
      <c r="O4" s="411"/>
      <c r="P4" s="411"/>
      <c r="Q4" s="411"/>
      <c r="R4" s="412"/>
      <c r="S4" s="129"/>
      <c r="T4" s="129"/>
      <c r="U4" s="129"/>
    </row>
    <row r="5" spans="1:21" ht="35.25" customHeight="1" thickBot="1" x14ac:dyDescent="0.3">
      <c r="A5" s="129"/>
      <c r="B5" s="413" t="s">
        <v>177</v>
      </c>
      <c r="C5" s="414"/>
      <c r="D5" s="414"/>
      <c r="E5" s="414"/>
      <c r="F5" s="414"/>
      <c r="G5" s="414"/>
      <c r="H5" s="416"/>
      <c r="I5" s="136"/>
      <c r="J5" s="136"/>
      <c r="K5" s="414"/>
      <c r="L5" s="414"/>
      <c r="M5" s="414"/>
      <c r="N5" s="416"/>
      <c r="O5" s="413" t="s">
        <v>178</v>
      </c>
      <c r="P5" s="417"/>
      <c r="Q5" s="417"/>
      <c r="R5" s="418"/>
      <c r="S5" s="129"/>
      <c r="T5" s="129"/>
      <c r="U5" s="129"/>
    </row>
    <row r="6" spans="1:21" s="137" customFormat="1" ht="56.25" customHeight="1" thickBot="1" x14ac:dyDescent="0.5">
      <c r="A6" s="129"/>
      <c r="B6" s="396" t="s">
        <v>17</v>
      </c>
      <c r="C6" s="394" t="s">
        <v>179</v>
      </c>
      <c r="D6" s="385" t="s">
        <v>180</v>
      </c>
      <c r="E6" s="385" t="s">
        <v>181</v>
      </c>
      <c r="F6" s="385" t="s">
        <v>182</v>
      </c>
      <c r="G6" s="385" t="s">
        <v>61</v>
      </c>
      <c r="H6" s="364" t="s">
        <v>183</v>
      </c>
      <c r="I6" s="497"/>
      <c r="J6" s="363" t="s">
        <v>184</v>
      </c>
      <c r="K6" s="392"/>
      <c r="L6" s="392"/>
      <c r="M6" s="392"/>
      <c r="N6" s="393"/>
      <c r="O6" s="385" t="s">
        <v>185</v>
      </c>
      <c r="P6" s="383" t="s">
        <v>186</v>
      </c>
      <c r="Q6" s="385" t="s">
        <v>79</v>
      </c>
      <c r="R6" s="385"/>
      <c r="S6" s="129"/>
      <c r="T6" s="129"/>
      <c r="U6" s="129"/>
    </row>
    <row r="7" spans="1:21" s="138" customFormat="1" ht="129" customHeight="1" thickBot="1" x14ac:dyDescent="0.5">
      <c r="A7" s="129"/>
      <c r="B7" s="397"/>
      <c r="C7" s="398"/>
      <c r="D7" s="394"/>
      <c r="E7" s="394"/>
      <c r="F7" s="394"/>
      <c r="G7" s="394"/>
      <c r="H7" s="498"/>
      <c r="I7" s="499"/>
      <c r="J7" s="167" t="s">
        <v>189</v>
      </c>
      <c r="K7" s="167" t="s">
        <v>190</v>
      </c>
      <c r="L7" s="167" t="s">
        <v>191</v>
      </c>
      <c r="M7" s="167" t="s">
        <v>193</v>
      </c>
      <c r="N7" s="167" t="s">
        <v>194</v>
      </c>
      <c r="O7" s="394"/>
      <c r="P7" s="384"/>
      <c r="Q7" s="172" t="s">
        <v>195</v>
      </c>
      <c r="R7" s="172" t="s">
        <v>120</v>
      </c>
      <c r="S7" s="129"/>
      <c r="T7" s="129"/>
      <c r="U7" s="129"/>
    </row>
    <row r="8" spans="1:21" ht="143.25" customHeight="1" x14ac:dyDescent="0.25">
      <c r="A8" s="129"/>
      <c r="B8" s="399">
        <v>1</v>
      </c>
      <c r="C8" s="381" t="s">
        <v>196</v>
      </c>
      <c r="D8" s="403" t="str">
        <f>+OAP!D8</f>
        <v>Liderar el proceso de capacitación a los actores involucrados en la vigilancia sanitaria de los productos competencia de la Dirección, cumpliendo con lo planeado en las actividades anuales en POA</v>
      </c>
      <c r="E8" s="503">
        <f>+OAP!E8</f>
        <v>12</v>
      </c>
      <c r="F8" s="395" t="str">
        <f>+OAP!F8</f>
        <v>02/03/2022 al 
31 /12/2022</v>
      </c>
      <c r="G8" s="200" t="str">
        <f>+OAP!G8</f>
        <v>Identificar necesidades de capacitación en el sector industrial.</v>
      </c>
      <c r="H8" s="502">
        <f>OAP!H8</f>
        <v>0.35</v>
      </c>
      <c r="I8" s="184">
        <f>OAP!I8</f>
        <v>0.5</v>
      </c>
      <c r="J8" s="502">
        <f>OAP!J8</f>
        <v>0.4</v>
      </c>
      <c r="K8" s="502">
        <f>OAP!K8</f>
        <v>0.5</v>
      </c>
      <c r="L8" s="381"/>
      <c r="M8" s="388">
        <f>OAP!N8</f>
        <v>0.6</v>
      </c>
      <c r="N8" s="508">
        <f>OAP!O8</f>
        <v>0.5</v>
      </c>
      <c r="O8" s="390">
        <f>OAP!P8</f>
        <v>1</v>
      </c>
      <c r="P8" s="500">
        <f>OAP!Q8</f>
        <v>0.35</v>
      </c>
      <c r="Q8" s="367" t="s">
        <v>305</v>
      </c>
      <c r="R8" s="369" t="s">
        <v>307</v>
      </c>
      <c r="S8" s="129"/>
      <c r="T8" s="129"/>
      <c r="U8" s="129"/>
    </row>
    <row r="9" spans="1:21" ht="67.5" customHeight="1" x14ac:dyDescent="0.25">
      <c r="A9" s="129"/>
      <c r="B9" s="400"/>
      <c r="C9" s="382"/>
      <c r="D9" s="404"/>
      <c r="E9" s="504"/>
      <c r="F9" s="382"/>
      <c r="G9" s="173" t="str">
        <f>+OAP!G9</f>
        <v>Seleccionar y definir los temas, modalidad, capacitadores y fechas tentativas de capacitación</v>
      </c>
      <c r="H9" s="382"/>
      <c r="I9" s="168">
        <f>OAP!I9</f>
        <v>0.5</v>
      </c>
      <c r="J9" s="382"/>
      <c r="K9" s="382"/>
      <c r="L9" s="382"/>
      <c r="M9" s="389"/>
      <c r="N9" s="507"/>
      <c r="O9" s="391"/>
      <c r="P9" s="501"/>
      <c r="Q9" s="368"/>
      <c r="R9" s="370"/>
      <c r="S9" s="129"/>
      <c r="T9" s="129"/>
      <c r="U9" s="129"/>
    </row>
    <row r="10" spans="1:21" ht="81.75" customHeight="1" thickBot="1" x14ac:dyDescent="0.3">
      <c r="A10" s="129"/>
      <c r="B10" s="400"/>
      <c r="C10" s="382"/>
      <c r="D10" s="404"/>
      <c r="E10" s="504"/>
      <c r="F10" s="382"/>
      <c r="G10" s="174" t="str">
        <f>+OAP!G10</f>
        <v>Realizar las  capacitaciones propuestas de conformidad con los procedimientos establecidos institucionalmente</v>
      </c>
      <c r="H10" s="382"/>
      <c r="I10" s="168">
        <v>0.5</v>
      </c>
      <c r="J10" s="382"/>
      <c r="K10" s="382"/>
      <c r="L10" s="382"/>
      <c r="M10" s="389"/>
      <c r="N10" s="507"/>
      <c r="O10" s="391"/>
      <c r="P10" s="501"/>
      <c r="Q10" s="368"/>
      <c r="R10" s="370"/>
      <c r="S10" s="129"/>
      <c r="T10" s="129"/>
      <c r="U10" s="129"/>
    </row>
    <row r="11" spans="1:21" ht="48" hidden="1" customHeight="1" x14ac:dyDescent="0.25">
      <c r="A11" s="129"/>
      <c r="B11" s="400"/>
      <c r="C11" s="382"/>
      <c r="D11" s="404"/>
      <c r="E11" s="504"/>
      <c r="F11" s="382"/>
      <c r="G11" s="139">
        <f>+OAP!G11</f>
        <v>0</v>
      </c>
      <c r="H11" s="382"/>
      <c r="I11" s="168">
        <f>OAP!I11</f>
        <v>0</v>
      </c>
      <c r="J11" s="382"/>
      <c r="K11" s="382"/>
      <c r="L11" s="382"/>
      <c r="M11" s="389"/>
      <c r="N11" s="507"/>
      <c r="O11" s="391"/>
      <c r="P11" s="501"/>
      <c r="Q11" s="368"/>
      <c r="R11" s="370"/>
      <c r="S11" s="129"/>
      <c r="T11" s="129"/>
      <c r="U11" s="129"/>
    </row>
    <row r="12" spans="1:21" ht="163.15" hidden="1" customHeight="1" thickBot="1" x14ac:dyDescent="0.3">
      <c r="A12" s="129"/>
      <c r="B12" s="400"/>
      <c r="C12" s="382"/>
      <c r="D12" s="404"/>
      <c r="E12" s="504"/>
      <c r="F12" s="382"/>
      <c r="G12" s="207">
        <f>+OAP!G12</f>
        <v>0</v>
      </c>
      <c r="H12" s="382"/>
      <c r="I12" s="168">
        <f>OAP!I12</f>
        <v>0</v>
      </c>
      <c r="J12" s="382"/>
      <c r="K12" s="382"/>
      <c r="L12" s="382"/>
      <c r="M12" s="389"/>
      <c r="N12" s="507"/>
      <c r="O12" s="391"/>
      <c r="P12" s="501"/>
      <c r="Q12" s="368"/>
      <c r="R12" s="370"/>
      <c r="S12" s="129"/>
      <c r="T12" s="129"/>
      <c r="U12" s="129"/>
    </row>
    <row r="13" spans="1:21" ht="120" customHeight="1" x14ac:dyDescent="0.25">
      <c r="A13" s="129"/>
      <c r="B13" s="400">
        <v>2</v>
      </c>
      <c r="C13" s="506" t="s">
        <v>197</v>
      </c>
      <c r="D13" s="404" t="str">
        <f>+OAP!D13</f>
        <v xml:space="preserve">
Hacer Seguimiento a las certificaciones en productos  de cosméticos, aseo y  plaguicidas de uso domèstico otorgadas</v>
      </c>
      <c r="E13" s="504">
        <f>+OAP!E13</f>
        <v>206</v>
      </c>
      <c r="F13" s="422" t="str">
        <f>+OAP!F13</f>
        <v>02/03/2022 al 
31 /12/2022</v>
      </c>
      <c r="G13" s="174" t="str">
        <f>+OAP!G13</f>
        <v>Identificar y programar los establecimientos objeto de seguimiento,</v>
      </c>
      <c r="H13" s="433">
        <f>+OAP!H13</f>
        <v>0.3</v>
      </c>
      <c r="I13" s="168">
        <f>OAP!I13</f>
        <v>0.5</v>
      </c>
      <c r="J13" s="505">
        <f>+OAP!J13</f>
        <v>0.5</v>
      </c>
      <c r="K13" s="433">
        <f>OAP!K13</f>
        <v>0.51</v>
      </c>
      <c r="L13" s="434"/>
      <c r="M13" s="433">
        <f>OAP!N13</f>
        <v>0.5</v>
      </c>
      <c r="N13" s="507">
        <f>OAP!O13</f>
        <v>0.49</v>
      </c>
      <c r="O13" s="391">
        <f>OAP!P13</f>
        <v>1</v>
      </c>
      <c r="P13" s="501">
        <f>OAP!Q13</f>
        <v>0.3</v>
      </c>
      <c r="Q13" s="423" t="s">
        <v>309</v>
      </c>
      <c r="R13" s="419" t="s">
        <v>308</v>
      </c>
      <c r="S13" s="129"/>
      <c r="T13" s="129"/>
      <c r="U13" s="129"/>
    </row>
    <row r="14" spans="1:21" ht="63" customHeight="1" x14ac:dyDescent="0.25">
      <c r="A14" s="129"/>
      <c r="B14" s="400"/>
      <c r="C14" s="506"/>
      <c r="D14" s="404"/>
      <c r="E14" s="504"/>
      <c r="F14" s="382"/>
      <c r="G14" s="174" t="str">
        <f>+OAP!G14</f>
        <v xml:space="preserve">Ejecutar los seguimientos y tomar las medidas a que haya lugar derivado de los resultados de las visitas. </v>
      </c>
      <c r="H14" s="433"/>
      <c r="I14" s="168">
        <f>OAP!I14</f>
        <v>0.53</v>
      </c>
      <c r="J14" s="382"/>
      <c r="K14" s="433"/>
      <c r="L14" s="434"/>
      <c r="M14" s="433"/>
      <c r="N14" s="507"/>
      <c r="O14" s="391"/>
      <c r="P14" s="501"/>
      <c r="Q14" s="424"/>
      <c r="R14" s="370"/>
      <c r="S14" s="129"/>
      <c r="T14" s="129"/>
      <c r="U14" s="129"/>
    </row>
    <row r="15" spans="1:21" ht="130.9" customHeight="1" thickBot="1" x14ac:dyDescent="0.3">
      <c r="A15" s="129"/>
      <c r="B15" s="400"/>
      <c r="C15" s="506"/>
      <c r="D15" s="404"/>
      <c r="E15" s="504"/>
      <c r="F15" s="382"/>
      <c r="G15" s="175" t="str">
        <f>+OAP!G15</f>
        <v xml:space="preserve">Mantener el censo actualizado de los establecimientos certificados. </v>
      </c>
      <c r="H15" s="433"/>
      <c r="I15" s="389">
        <f>OAP!I15</f>
        <v>0.5</v>
      </c>
      <c r="J15" s="382"/>
      <c r="K15" s="433"/>
      <c r="L15" s="434"/>
      <c r="M15" s="433"/>
      <c r="N15" s="507"/>
      <c r="O15" s="391"/>
      <c r="P15" s="501"/>
      <c r="Q15" s="424"/>
      <c r="R15" s="370"/>
      <c r="S15" s="129"/>
      <c r="T15" s="129"/>
      <c r="U15" s="129"/>
    </row>
    <row r="16" spans="1:21" ht="264" hidden="1" customHeight="1" thickBot="1" x14ac:dyDescent="0.3">
      <c r="A16" s="129"/>
      <c r="B16" s="400"/>
      <c r="C16" s="506"/>
      <c r="D16" s="404"/>
      <c r="E16" s="504"/>
      <c r="F16" s="382"/>
      <c r="G16" s="207">
        <f>+OAP!G16</f>
        <v>0</v>
      </c>
      <c r="H16" s="433"/>
      <c r="I16" s="389">
        <f>OAP!I16</f>
        <v>0</v>
      </c>
      <c r="J16" s="382"/>
      <c r="K16" s="433"/>
      <c r="L16" s="434"/>
      <c r="M16" s="433"/>
      <c r="N16" s="507"/>
      <c r="O16" s="391"/>
      <c r="P16" s="501"/>
      <c r="Q16" s="424"/>
      <c r="R16" s="370"/>
      <c r="S16" s="129"/>
      <c r="T16" s="129"/>
      <c r="U16" s="129"/>
    </row>
    <row r="17" spans="1:21" ht="157.15" customHeight="1" x14ac:dyDescent="0.25">
      <c r="A17" s="129"/>
      <c r="B17" s="400">
        <v>3</v>
      </c>
      <c r="C17" s="382" t="s">
        <v>198</v>
      </c>
      <c r="D17" s="404" t="str">
        <f>+OAP!D17</f>
        <v>Gestionar con una oportunidad del 90% los cambios Nuevos asociados a las Notificaciones Sanitarias Obligatoria (NSO)</v>
      </c>
      <c r="E17" s="504">
        <f>+OAP!E17</f>
        <v>9500</v>
      </c>
      <c r="F17" s="422" t="str">
        <f>+OAP!F17</f>
        <v>02/03/2022 al 
31 /12/2022</v>
      </c>
      <c r="G17" s="176" t="str">
        <f>+OAP!G17</f>
        <v xml:space="preserve">Verificar la asignación de los cambios de NSO radicados semanalmente </v>
      </c>
      <c r="H17" s="433">
        <f>+OAP!H17</f>
        <v>0.35</v>
      </c>
      <c r="I17" s="168">
        <f>OAP!I17</f>
        <v>0.5</v>
      </c>
      <c r="J17" s="505">
        <f>+OAP!J17</f>
        <v>0.5</v>
      </c>
      <c r="K17" s="433">
        <f>OAP!K17</f>
        <v>0.52333333333333332</v>
      </c>
      <c r="L17" s="434"/>
      <c r="M17" s="433">
        <f>OAP!N17</f>
        <v>0.5</v>
      </c>
      <c r="N17" s="507">
        <f>OAP!O17</f>
        <v>0.47666666666666679</v>
      </c>
      <c r="O17" s="391">
        <f>OAP!P17</f>
        <v>1</v>
      </c>
      <c r="P17" s="501">
        <f>OAP!Q17</f>
        <v>0.35</v>
      </c>
      <c r="Q17" s="423" t="s">
        <v>310</v>
      </c>
      <c r="R17" s="419" t="s">
        <v>308</v>
      </c>
      <c r="S17" s="129"/>
      <c r="T17" s="129"/>
      <c r="U17" s="129"/>
    </row>
    <row r="18" spans="1:21" ht="140.44999999999999" customHeight="1" x14ac:dyDescent="0.25">
      <c r="A18" s="129"/>
      <c r="B18" s="400"/>
      <c r="C18" s="382"/>
      <c r="D18" s="404"/>
      <c r="E18" s="504"/>
      <c r="F18" s="382"/>
      <c r="G18" s="174" t="str">
        <f>+OAP!G18</f>
        <v>Efectuar seguimiento periodico a la medición de la oportunidad de los trámites Nuevos asociados a los NSO</v>
      </c>
      <c r="H18" s="433"/>
      <c r="I18" s="168">
        <f>OAP!I18</f>
        <v>0.56999999999999995</v>
      </c>
      <c r="J18" s="382"/>
      <c r="K18" s="433"/>
      <c r="L18" s="434"/>
      <c r="M18" s="433"/>
      <c r="N18" s="507"/>
      <c r="O18" s="391"/>
      <c r="P18" s="501"/>
      <c r="Q18" s="424"/>
      <c r="R18" s="370"/>
      <c r="S18" s="129"/>
      <c r="T18" s="129"/>
      <c r="U18" s="129"/>
    </row>
    <row r="19" spans="1:21" ht="253.9" customHeight="1" thickBot="1" x14ac:dyDescent="0.3">
      <c r="A19" s="129"/>
      <c r="B19" s="425"/>
      <c r="C19" s="428"/>
      <c r="D19" s="427"/>
      <c r="E19" s="511"/>
      <c r="F19" s="428"/>
      <c r="G19" s="177" t="str">
        <f>+OAP!G19</f>
        <v>Implementar acciones que permitan el mejoramiento de la gestion efectiva de los trámites Nuevos de NSO</v>
      </c>
      <c r="H19" s="437"/>
      <c r="I19" s="178">
        <f>OAP!I19</f>
        <v>0.5</v>
      </c>
      <c r="J19" s="428"/>
      <c r="K19" s="437"/>
      <c r="L19" s="438"/>
      <c r="M19" s="437"/>
      <c r="N19" s="510"/>
      <c r="O19" s="484"/>
      <c r="P19" s="509"/>
      <c r="Q19" s="424"/>
      <c r="R19" s="420"/>
      <c r="S19" s="129"/>
      <c r="T19" s="129"/>
      <c r="U19" s="129"/>
    </row>
    <row r="20" spans="1:21" ht="27" customHeight="1" thickBot="1" x14ac:dyDescent="0.3">
      <c r="A20" s="129"/>
      <c r="B20" s="487" t="s">
        <v>48</v>
      </c>
      <c r="C20" s="488"/>
      <c r="D20" s="488"/>
      <c r="E20" s="488"/>
      <c r="F20" s="488"/>
      <c r="G20" s="489"/>
      <c r="H20" s="171">
        <f>IF(SUM(H8:H19)&gt;100%,"supera el 100%",SUM(H8:H19))</f>
        <v>0.99999999999999989</v>
      </c>
      <c r="I20" s="182"/>
      <c r="J20" s="182"/>
      <c r="K20" s="209">
        <f>AVERAGE(K8:K19)</f>
        <v>0.51111111111111107</v>
      </c>
      <c r="L20" s="183"/>
      <c r="M20" s="183"/>
      <c r="N20" s="210">
        <f>AVERAGE(N8:N19)</f>
        <v>0.48888888888888893</v>
      </c>
      <c r="O20" s="211"/>
      <c r="P20" s="210">
        <f>SUM(P8:P19)</f>
        <v>0.99999999999999989</v>
      </c>
      <c r="Q20" s="135"/>
      <c r="R20" s="223"/>
      <c r="S20" s="129"/>
      <c r="T20" s="129"/>
      <c r="U20" s="129"/>
    </row>
    <row r="21" spans="1:21" ht="27" customHeight="1" thickBot="1" x14ac:dyDescent="0.3">
      <c r="A21" s="129"/>
      <c r="B21" s="490" t="s">
        <v>199</v>
      </c>
      <c r="C21" s="490"/>
      <c r="D21" s="490"/>
      <c r="E21" s="490"/>
      <c r="F21" s="490"/>
      <c r="G21" s="490"/>
      <c r="H21" s="490"/>
      <c r="I21" s="490"/>
      <c r="J21" s="490"/>
      <c r="K21" s="490"/>
      <c r="L21" s="490"/>
      <c r="M21" s="490"/>
      <c r="N21" s="490"/>
      <c r="O21" s="490"/>
      <c r="P21" s="147"/>
      <c r="Q21" s="135"/>
      <c r="R21" s="223"/>
      <c r="S21" s="129"/>
      <c r="T21" s="129"/>
      <c r="U21" s="129"/>
    </row>
    <row r="22" spans="1:21" ht="63.75" customHeight="1" x14ac:dyDescent="0.25">
      <c r="A22" s="129"/>
      <c r="B22" s="512"/>
      <c r="C22" s="403" t="s">
        <v>200</v>
      </c>
      <c r="D22" s="381" t="str">
        <f>+OAP!D22</f>
        <v xml:space="preserve">Realizar las acciones de participación ciudadana de acuerdo a la metodología institucional, desarrollando  talleres junto con la Industria. </v>
      </c>
      <c r="E22" s="521">
        <f>+OAP!E22</f>
        <v>4</v>
      </c>
      <c r="F22" s="381" t="str">
        <f>+OAP!F22</f>
        <v>02/03/2022 al 
31 /12/2022</v>
      </c>
      <c r="G22" s="524" t="str">
        <f>+OAP!G22</f>
        <v>Desarrollar  talleres junto con la Industria, ademia. La meta POA es 4, se realizarán 5, aumentando en un 1 taller más la meta inicial.</v>
      </c>
      <c r="H22" s="527">
        <v>0.05</v>
      </c>
      <c r="I22" s="378">
        <f>OAP!I22</f>
        <v>0.5</v>
      </c>
      <c r="J22" s="502">
        <v>0.4</v>
      </c>
      <c r="K22" s="517">
        <f>OAP!K22</f>
        <v>2.5000000000000001E-2</v>
      </c>
      <c r="L22" s="519"/>
      <c r="M22" s="502">
        <f>OAP!N22</f>
        <v>0.6</v>
      </c>
      <c r="N22" s="515">
        <f>OAP!O22</f>
        <v>2.5000000000000001E-2</v>
      </c>
      <c r="O22" s="391">
        <f>OAP!P22</f>
        <v>0.05</v>
      </c>
      <c r="P22" s="391">
        <f>OAP!Q22</f>
        <v>0.05</v>
      </c>
      <c r="Q22" s="423" t="s">
        <v>306</v>
      </c>
      <c r="R22" s="444" t="s">
        <v>308</v>
      </c>
      <c r="S22" s="129"/>
      <c r="T22" s="129"/>
      <c r="U22" s="129"/>
    </row>
    <row r="23" spans="1:21" ht="54.75" customHeight="1" x14ac:dyDescent="0.25">
      <c r="A23" s="129"/>
      <c r="B23" s="513"/>
      <c r="C23" s="404"/>
      <c r="D23" s="382"/>
      <c r="E23" s="522"/>
      <c r="F23" s="382"/>
      <c r="G23" s="492"/>
      <c r="H23" s="433"/>
      <c r="I23" s="457"/>
      <c r="J23" s="382"/>
      <c r="K23" s="460"/>
      <c r="L23" s="463"/>
      <c r="M23" s="382"/>
      <c r="N23" s="515"/>
      <c r="O23" s="391"/>
      <c r="P23" s="391"/>
      <c r="Q23" s="424"/>
      <c r="R23" s="382"/>
      <c r="S23" s="129"/>
      <c r="T23" s="129"/>
      <c r="U23" s="129"/>
    </row>
    <row r="24" spans="1:21" ht="139.5" customHeight="1" thickBot="1" x14ac:dyDescent="0.3">
      <c r="A24" s="129"/>
      <c r="B24" s="514"/>
      <c r="C24" s="427"/>
      <c r="D24" s="428"/>
      <c r="E24" s="523"/>
      <c r="F24" s="428"/>
      <c r="G24" s="525"/>
      <c r="H24" s="437"/>
      <c r="I24" s="526"/>
      <c r="J24" s="428"/>
      <c r="K24" s="518"/>
      <c r="L24" s="520"/>
      <c r="M24" s="428"/>
      <c r="N24" s="516"/>
      <c r="O24" s="484"/>
      <c r="P24" s="484"/>
      <c r="Q24" s="424"/>
      <c r="R24" s="428"/>
      <c r="S24" s="129"/>
      <c r="T24" s="129"/>
      <c r="U24" s="129"/>
    </row>
    <row r="25" spans="1:21" ht="27" customHeight="1" thickBot="1" x14ac:dyDescent="0.3">
      <c r="A25" s="129"/>
      <c r="B25" s="445" t="s">
        <v>48</v>
      </c>
      <c r="C25" s="446"/>
      <c r="D25" s="446"/>
      <c r="E25" s="446"/>
      <c r="F25" s="446"/>
      <c r="G25" s="447"/>
      <c r="H25" s="179">
        <f>SUM(H20,H22)</f>
        <v>1.0499999999999998</v>
      </c>
      <c r="I25" s="180"/>
      <c r="J25" s="180"/>
      <c r="K25" s="199">
        <f>SUM(K20,K22)</f>
        <v>0.53611111111111109</v>
      </c>
      <c r="L25" s="181"/>
      <c r="M25" s="181"/>
      <c r="N25" s="212">
        <f>SUM(N20,N22)</f>
        <v>0.51388888888888895</v>
      </c>
      <c r="O25" s="213"/>
      <c r="P25" s="212">
        <f>SUM(P20,P22)</f>
        <v>1.0499999999999998</v>
      </c>
      <c r="Q25" s="147"/>
      <c r="R25" s="148"/>
      <c r="S25" s="129"/>
      <c r="T25" s="129"/>
      <c r="U25" s="129"/>
    </row>
    <row r="26" spans="1:21" ht="12" customHeight="1" thickBot="1" x14ac:dyDescent="0.3">
      <c r="A26" s="129"/>
      <c r="B26" s="140"/>
      <c r="C26" s="141"/>
      <c r="D26" s="142"/>
      <c r="E26" s="142"/>
      <c r="F26" s="141"/>
      <c r="G26" s="141"/>
      <c r="H26" s="142"/>
      <c r="I26" s="142"/>
      <c r="J26" s="142"/>
      <c r="K26" s="142"/>
      <c r="L26" s="142"/>
      <c r="M26" s="142"/>
      <c r="N26" s="142"/>
      <c r="O26" s="142"/>
      <c r="P26" s="143"/>
      <c r="Q26" s="142"/>
      <c r="R26" s="144"/>
      <c r="S26" s="129"/>
      <c r="T26" s="129"/>
      <c r="U26" s="129"/>
    </row>
    <row r="27" spans="1:21" ht="81" customHeight="1" x14ac:dyDescent="0.35">
      <c r="A27" s="129"/>
      <c r="B27" s="140"/>
      <c r="C27" s="145" t="s">
        <v>201</v>
      </c>
      <c r="D27" s="529">
        <f>+OAP!D27</f>
        <v>44953</v>
      </c>
      <c r="E27" s="530"/>
      <c r="F27" s="142"/>
      <c r="G27" s="450" t="str">
        <f>+OAP!G27</f>
        <v>Francisco Augusto Giuseppe Rossi Buenaventura</v>
      </c>
      <c r="H27" s="451"/>
      <c r="I27" s="451"/>
      <c r="J27" s="452"/>
      <c r="K27" s="131"/>
      <c r="L27" s="453" t="str">
        <f>+OAP!L27</f>
        <v>Juan Carlos Arias Escobar</v>
      </c>
      <c r="M27" s="454"/>
      <c r="N27" s="454"/>
      <c r="O27" s="455"/>
      <c r="P27" s="146"/>
      <c r="Q27" s="147"/>
      <c r="R27" s="148"/>
      <c r="S27" s="129"/>
      <c r="T27" s="129"/>
      <c r="U27" s="129"/>
    </row>
    <row r="28" spans="1:21" ht="48" customHeight="1" thickBot="1" x14ac:dyDescent="0.35">
      <c r="A28" s="129"/>
      <c r="B28" s="140"/>
      <c r="C28" s="145" t="s">
        <v>202</v>
      </c>
      <c r="D28" s="528" t="s">
        <v>304</v>
      </c>
      <c r="E28" s="528"/>
      <c r="F28" s="142"/>
      <c r="G28" s="476" t="s">
        <v>204</v>
      </c>
      <c r="H28" s="477"/>
      <c r="I28" s="477"/>
      <c r="J28" s="478"/>
      <c r="K28" s="131"/>
      <c r="L28" s="479" t="s">
        <v>205</v>
      </c>
      <c r="M28" s="480"/>
      <c r="N28" s="480"/>
      <c r="O28" s="481"/>
      <c r="P28" s="149"/>
      <c r="Q28" s="150"/>
      <c r="R28" s="151"/>
      <c r="S28" s="129"/>
      <c r="T28" s="129"/>
      <c r="U28" s="129"/>
    </row>
    <row r="29" spans="1:21" ht="27" thickBot="1" x14ac:dyDescent="0.3">
      <c r="A29" s="129"/>
      <c r="B29" s="152"/>
      <c r="C29" s="153"/>
      <c r="D29" s="154"/>
      <c r="E29" s="154"/>
      <c r="F29" s="154"/>
      <c r="G29" s="154"/>
      <c r="H29" s="154"/>
      <c r="I29" s="154"/>
      <c r="J29" s="154"/>
      <c r="K29" s="154"/>
      <c r="L29" s="154"/>
      <c r="M29" s="154"/>
      <c r="N29" s="154"/>
      <c r="O29" s="154"/>
      <c r="P29" s="155"/>
      <c r="Q29" s="154"/>
      <c r="R29" s="156"/>
      <c r="S29" s="129"/>
      <c r="T29" s="129"/>
      <c r="U29" s="129"/>
    </row>
    <row r="30" spans="1:21" ht="26.25" x14ac:dyDescent="0.25">
      <c r="A30" s="129"/>
      <c r="B30" s="129"/>
      <c r="C30" s="129"/>
      <c r="D30" s="129"/>
      <c r="E30" s="129"/>
      <c r="F30" s="129"/>
      <c r="G30" s="129"/>
      <c r="H30" s="129"/>
      <c r="I30" s="129"/>
      <c r="J30" s="129"/>
      <c r="K30" s="129"/>
      <c r="L30" s="129"/>
      <c r="M30" s="129"/>
      <c r="N30" s="129"/>
      <c r="O30" s="129"/>
      <c r="P30" s="129"/>
      <c r="Q30" s="129"/>
      <c r="R30" s="129"/>
      <c r="S30" s="129"/>
      <c r="T30" s="129"/>
      <c r="U30" s="129"/>
    </row>
    <row r="31" spans="1:21" ht="26.25" x14ac:dyDescent="0.25">
      <c r="A31" s="129"/>
      <c r="B31" s="129"/>
      <c r="C31" s="129"/>
      <c r="D31" s="129"/>
      <c r="E31" s="129"/>
      <c r="F31" s="129"/>
      <c r="G31" s="129"/>
      <c r="H31" s="129"/>
      <c r="I31" s="129"/>
      <c r="J31" s="129"/>
      <c r="K31" s="129"/>
      <c r="L31" s="129"/>
      <c r="M31" s="129"/>
      <c r="N31" s="129"/>
      <c r="O31" s="129"/>
      <c r="P31" s="129"/>
      <c r="Q31" s="129"/>
      <c r="R31" s="129"/>
      <c r="S31" s="129"/>
      <c r="T31" s="129"/>
      <c r="U31" s="129"/>
    </row>
    <row r="32" spans="1:21" ht="26.25" x14ac:dyDescent="0.3">
      <c r="A32" s="129"/>
    </row>
  </sheetData>
  <mergeCells count="89">
    <mergeCell ref="R22:R24"/>
    <mergeCell ref="P22:P24"/>
    <mergeCell ref="Q22:Q24"/>
    <mergeCell ref="B25:G25"/>
    <mergeCell ref="D28:E28"/>
    <mergeCell ref="G28:J28"/>
    <mergeCell ref="L28:O28"/>
    <mergeCell ref="D27:E27"/>
    <mergeCell ref="G27:J27"/>
    <mergeCell ref="L27:O27"/>
    <mergeCell ref="B21:O21"/>
    <mergeCell ref="B22:B24"/>
    <mergeCell ref="C22:C24"/>
    <mergeCell ref="D22:D24"/>
    <mergeCell ref="M22:M24"/>
    <mergeCell ref="N22:N24"/>
    <mergeCell ref="O22:O24"/>
    <mergeCell ref="K22:K24"/>
    <mergeCell ref="L22:L24"/>
    <mergeCell ref="E22:E24"/>
    <mergeCell ref="J22:J24"/>
    <mergeCell ref="G22:G24"/>
    <mergeCell ref="I22:I24"/>
    <mergeCell ref="F22:F24"/>
    <mergeCell ref="H22:H24"/>
    <mergeCell ref="R17:R19"/>
    <mergeCell ref="M17:M19"/>
    <mergeCell ref="N17:N19"/>
    <mergeCell ref="B17:B19"/>
    <mergeCell ref="C17:C19"/>
    <mergeCell ref="D17:D19"/>
    <mergeCell ref="E17:E19"/>
    <mergeCell ref="F17:F19"/>
    <mergeCell ref="Q8:Q12"/>
    <mergeCell ref="H17:H19"/>
    <mergeCell ref="J17:J19"/>
    <mergeCell ref="K17:K19"/>
    <mergeCell ref="L17:L19"/>
    <mergeCell ref="O17:O19"/>
    <mergeCell ref="P17:P19"/>
    <mergeCell ref="Q17:Q19"/>
    <mergeCell ref="B13:B16"/>
    <mergeCell ref="C13:C16"/>
    <mergeCell ref="D13:D16"/>
    <mergeCell ref="E13:E16"/>
    <mergeCell ref="R8:R12"/>
    <mergeCell ref="L8:L12"/>
    <mergeCell ref="M8:M12"/>
    <mergeCell ref="O13:O16"/>
    <mergeCell ref="P13:P16"/>
    <mergeCell ref="Q13:Q16"/>
    <mergeCell ref="R13:R16"/>
    <mergeCell ref="M13:M16"/>
    <mergeCell ref="N13:N16"/>
    <mergeCell ref="L13:L16"/>
    <mergeCell ref="N8:N12"/>
    <mergeCell ref="O8:O12"/>
    <mergeCell ref="E8:E12"/>
    <mergeCell ref="F8:F12"/>
    <mergeCell ref="H13:H16"/>
    <mergeCell ref="J13:J16"/>
    <mergeCell ref="K13:K16"/>
    <mergeCell ref="F1:F2"/>
    <mergeCell ref="H1:H2"/>
    <mergeCell ref="B4:R4"/>
    <mergeCell ref="B5:H5"/>
    <mergeCell ref="K5:N5"/>
    <mergeCell ref="O5:R5"/>
    <mergeCell ref="Q6:R6"/>
    <mergeCell ref="B20:G20"/>
    <mergeCell ref="B6:B7"/>
    <mergeCell ref="C6:C7"/>
    <mergeCell ref="D6:D7"/>
    <mergeCell ref="E6:E7"/>
    <mergeCell ref="F6:F7"/>
    <mergeCell ref="G6:G7"/>
    <mergeCell ref="F13:F16"/>
    <mergeCell ref="J8:J12"/>
    <mergeCell ref="K8:K12"/>
    <mergeCell ref="I15:I16"/>
    <mergeCell ref="B8:B12"/>
    <mergeCell ref="C8:C12"/>
    <mergeCell ref="D8:D12"/>
    <mergeCell ref="H8:H12"/>
    <mergeCell ref="H6:I7"/>
    <mergeCell ref="J6:N6"/>
    <mergeCell ref="O6:O7"/>
    <mergeCell ref="P6:P7"/>
    <mergeCell ref="P8:P12"/>
  </mergeCells>
  <conditionalFormatting sqref="O8 O13 O17">
    <cfRule type="cellIs" dxfId="1" priority="2" operator="greaterThan">
      <formula>100</formula>
    </cfRule>
  </conditionalFormatting>
  <conditionalFormatting sqref="O22">
    <cfRule type="cellIs" dxfId="0" priority="1" operator="greaterThan">
      <formula>100</formula>
    </cfRule>
  </conditionalFormatting>
  <dataValidations count="1">
    <dataValidation allowBlank="1" showInputMessage="1" showErrorMessage="1" errorTitle="error" error="solo datos númericos" sqref="H8:H19" xr:uid="{00000000-0002-0000-0B00-000000000000}"/>
  </dataValidations>
  <hyperlinks>
    <hyperlink ref="R8" r:id="rId1" xr:uid="{82871FCA-5AEC-4AC0-9F45-EF5C4FD71F24}"/>
    <hyperlink ref="R13" r:id="rId2" xr:uid="{F4D5A733-1E21-49BB-BBD1-6F1F4EE17B82}"/>
    <hyperlink ref="R17" r:id="rId3" xr:uid="{C7C5ACA7-3058-490E-9933-6B1E0000F928}"/>
    <hyperlink ref="R22" r:id="rId4" xr:uid="{E3243897-71F4-4FD9-86A4-63730DF062B6}"/>
  </hyperlinks>
  <printOptions horizontalCentered="1" verticalCentered="1"/>
  <pageMargins left="0.23622047244094491" right="0.23622047244094491" top="0.74803149606299213" bottom="0.74803149606299213" header="0.31496062992125984" footer="0.31496062992125984"/>
  <pageSetup paperSize="5" scale="25" orientation="landscape" r:id="rId5"/>
  <rowBreaks count="1" manualBreakCount="1">
    <brk id="29" max="17" man="1"/>
  </rowBreaks>
  <colBreaks count="1" manualBreakCount="1">
    <brk id="18" max="40" man="1"/>
  </colBreaks>
  <drawing r:id="rId6"/>
  <legacyDrawing r:id="rId7"/>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79998168889431442"/>
    <pageSetUpPr fitToPage="1"/>
  </sheetPr>
  <dimension ref="A1:M248"/>
  <sheetViews>
    <sheetView tabSelected="1" view="pageBreakPreview" topLeftCell="A48" zoomScale="121" zoomScaleNormal="121" zoomScaleSheetLayoutView="121" zoomScalePageLayoutView="121" workbookViewId="0">
      <selection activeCell="J64" sqref="J64"/>
    </sheetView>
  </sheetViews>
  <sheetFormatPr baseColWidth="10" defaultColWidth="10.85546875" defaultRowHeight="15" x14ac:dyDescent="0.25"/>
  <cols>
    <col min="1" max="1" width="2.42578125" style="59" customWidth="1"/>
    <col min="2" max="2" width="4" style="1" customWidth="1"/>
    <col min="3" max="3" width="24.7109375" style="1" customWidth="1"/>
    <col min="4" max="4" width="35.42578125" style="52" customWidth="1"/>
    <col min="5" max="5" width="12" style="1" customWidth="1"/>
    <col min="6" max="6" width="9.85546875" style="1" customWidth="1"/>
    <col min="7" max="7" width="12.7109375" style="1" customWidth="1"/>
    <col min="8" max="8" width="14.140625" style="1" customWidth="1"/>
    <col min="9" max="9" width="24.42578125" style="1" customWidth="1"/>
    <col min="10" max="10" width="32.140625" style="1" customWidth="1"/>
    <col min="11" max="11" width="1.7109375" style="59" customWidth="1"/>
    <col min="12" max="12" width="16.42578125" style="59" customWidth="1"/>
    <col min="13" max="16384" width="10.85546875" style="1"/>
  </cols>
  <sheetData>
    <row r="1" spans="1:12" ht="72" customHeight="1" thickBot="1" x14ac:dyDescent="0.3">
      <c r="B1" s="59"/>
      <c r="C1" s="59"/>
      <c r="D1" s="59"/>
      <c r="E1" s="59"/>
      <c r="F1" s="59"/>
      <c r="G1" s="59"/>
      <c r="H1" s="59"/>
      <c r="I1" s="59"/>
      <c r="J1" s="59"/>
      <c r="L1"/>
    </row>
    <row r="2" spans="1:12" ht="35.1" customHeight="1" thickBot="1" x14ac:dyDescent="0.3">
      <c r="A2" s="76"/>
      <c r="B2" s="567" t="s">
        <v>206</v>
      </c>
      <c r="C2" s="568"/>
      <c r="D2" s="568"/>
      <c r="E2" s="568"/>
      <c r="F2" s="568"/>
      <c r="G2" s="568"/>
      <c r="H2" s="568"/>
      <c r="I2" s="568"/>
      <c r="J2" s="569"/>
      <c r="K2" s="76"/>
      <c r="L2"/>
    </row>
    <row r="3" spans="1:12" ht="5.0999999999999996" customHeight="1" thickBot="1" x14ac:dyDescent="0.3">
      <c r="A3" s="76"/>
      <c r="B3" s="77"/>
      <c r="C3" s="77"/>
      <c r="D3" s="78"/>
      <c r="E3" s="77"/>
      <c r="F3" s="77"/>
      <c r="G3" s="77"/>
      <c r="H3" s="77"/>
      <c r="I3" s="77"/>
      <c r="J3" s="77"/>
      <c r="K3" s="76"/>
      <c r="L3"/>
    </row>
    <row r="4" spans="1:12" ht="21.95" customHeight="1" thickBot="1" x14ac:dyDescent="0.3">
      <c r="A4" s="76"/>
      <c r="B4" s="570" t="s">
        <v>207</v>
      </c>
      <c r="C4" s="571"/>
      <c r="D4" s="571"/>
      <c r="E4" s="571"/>
      <c r="F4" s="571"/>
      <c r="G4" s="571"/>
      <c r="H4" s="571"/>
      <c r="I4" s="571"/>
      <c r="J4" s="572"/>
      <c r="K4" s="76"/>
      <c r="L4"/>
    </row>
    <row r="5" spans="1:12" s="53" customFormat="1" ht="16.5" x14ac:dyDescent="0.3">
      <c r="A5" s="76"/>
      <c r="B5" s="79"/>
      <c r="C5" s="573" t="s">
        <v>208</v>
      </c>
      <c r="D5" s="573"/>
      <c r="E5" s="573"/>
      <c r="F5" s="573"/>
      <c r="G5" s="573"/>
      <c r="H5" s="573"/>
      <c r="I5" s="573"/>
      <c r="J5" s="80">
        <v>5</v>
      </c>
      <c r="K5" s="76"/>
      <c r="L5"/>
    </row>
    <row r="6" spans="1:12" s="53" customFormat="1" ht="16.5" x14ac:dyDescent="0.3">
      <c r="A6" s="76"/>
      <c r="B6" s="81"/>
      <c r="C6" s="566" t="s">
        <v>209</v>
      </c>
      <c r="D6" s="566"/>
      <c r="E6" s="566"/>
      <c r="F6" s="566"/>
      <c r="G6" s="566"/>
      <c r="H6" s="566"/>
      <c r="I6" s="566"/>
      <c r="J6" s="82">
        <v>4</v>
      </c>
      <c r="K6" s="76"/>
      <c r="L6"/>
    </row>
    <row r="7" spans="1:12" s="53" customFormat="1" ht="16.5" x14ac:dyDescent="0.3">
      <c r="A7" s="76"/>
      <c r="B7" s="81"/>
      <c r="C7" s="566" t="s">
        <v>87</v>
      </c>
      <c r="D7" s="566"/>
      <c r="E7" s="566"/>
      <c r="F7" s="566"/>
      <c r="G7" s="566"/>
      <c r="H7" s="566"/>
      <c r="I7" s="566"/>
      <c r="J7" s="82">
        <v>3</v>
      </c>
      <c r="K7" s="76"/>
      <c r="L7"/>
    </row>
    <row r="8" spans="1:12" s="53" customFormat="1" ht="16.5" x14ac:dyDescent="0.3">
      <c r="A8" s="76"/>
      <c r="B8" s="81"/>
      <c r="C8" s="566" t="s">
        <v>88</v>
      </c>
      <c r="D8" s="566"/>
      <c r="E8" s="566"/>
      <c r="F8" s="566"/>
      <c r="G8" s="566"/>
      <c r="H8" s="566"/>
      <c r="I8" s="566"/>
      <c r="J8" s="82">
        <v>2</v>
      </c>
      <c r="K8" s="76"/>
      <c r="L8"/>
    </row>
    <row r="9" spans="1:12" s="53" customFormat="1" ht="17.25" thickBot="1" x14ac:dyDescent="0.35">
      <c r="A9" s="76"/>
      <c r="B9" s="83"/>
      <c r="C9" s="553" t="s">
        <v>210</v>
      </c>
      <c r="D9" s="554"/>
      <c r="E9" s="554"/>
      <c r="F9" s="554"/>
      <c r="G9" s="554"/>
      <c r="H9" s="554"/>
      <c r="I9" s="554"/>
      <c r="J9" s="84">
        <v>1</v>
      </c>
      <c r="K9" s="76"/>
      <c r="L9"/>
    </row>
    <row r="10" spans="1:12" s="53" customFormat="1" ht="22.5" customHeight="1" thickBot="1" x14ac:dyDescent="0.35">
      <c r="A10" s="76"/>
      <c r="B10" s="76"/>
      <c r="C10" s="85"/>
      <c r="D10" s="85"/>
      <c r="E10" s="85"/>
      <c r="F10" s="85"/>
      <c r="G10" s="85"/>
      <c r="H10" s="85"/>
      <c r="I10" s="85"/>
      <c r="J10" s="86"/>
      <c r="K10" s="76"/>
      <c r="L10"/>
    </row>
    <row r="11" spans="1:12" ht="33" customHeight="1" x14ac:dyDescent="0.25">
      <c r="A11" s="76"/>
      <c r="B11" s="555" t="s">
        <v>211</v>
      </c>
      <c r="C11" s="556"/>
      <c r="D11" s="556" t="s">
        <v>212</v>
      </c>
      <c r="E11" s="556" t="s">
        <v>213</v>
      </c>
      <c r="F11" s="556"/>
      <c r="G11" s="556"/>
      <c r="H11" s="561" t="s">
        <v>214</v>
      </c>
      <c r="I11" s="564" t="s">
        <v>215</v>
      </c>
      <c r="J11" s="550" t="s">
        <v>216</v>
      </c>
      <c r="K11" s="60"/>
      <c r="L11"/>
    </row>
    <row r="12" spans="1:12" ht="27.75" customHeight="1" x14ac:dyDescent="0.25">
      <c r="A12" s="76"/>
      <c r="B12" s="557"/>
      <c r="C12" s="558"/>
      <c r="D12" s="558"/>
      <c r="E12" s="98" t="s">
        <v>217</v>
      </c>
      <c r="F12" s="98" t="s">
        <v>218</v>
      </c>
      <c r="G12" s="98" t="s">
        <v>219</v>
      </c>
      <c r="H12" s="562"/>
      <c r="I12" s="565"/>
      <c r="J12" s="551"/>
      <c r="K12" s="60"/>
      <c r="L12"/>
    </row>
    <row r="13" spans="1:12" ht="15.75" customHeight="1" x14ac:dyDescent="0.25">
      <c r="A13" s="76"/>
      <c r="B13" s="559"/>
      <c r="C13" s="560"/>
      <c r="D13" s="560"/>
      <c r="E13" s="54">
        <v>0.6</v>
      </c>
      <c r="F13" s="54">
        <v>0.2</v>
      </c>
      <c r="G13" s="54">
        <v>0.2</v>
      </c>
      <c r="H13" s="563"/>
      <c r="I13" s="565"/>
      <c r="J13" s="552"/>
      <c r="K13" s="60"/>
      <c r="L13"/>
    </row>
    <row r="14" spans="1:12" ht="22.5" x14ac:dyDescent="0.25">
      <c r="A14" s="76"/>
      <c r="B14" s="537">
        <v>1</v>
      </c>
      <c r="C14" s="537" t="s">
        <v>220</v>
      </c>
      <c r="D14" s="104" t="s">
        <v>221</v>
      </c>
      <c r="E14" s="88"/>
      <c r="F14" s="88"/>
      <c r="G14" s="88"/>
      <c r="H14" s="544"/>
      <c r="I14" s="544">
        <f>SUM(E21:G21)</f>
        <v>0</v>
      </c>
      <c r="J14" s="545"/>
      <c r="K14" s="60"/>
      <c r="L14"/>
    </row>
    <row r="15" spans="1:12" ht="67.5" x14ac:dyDescent="0.25">
      <c r="A15" s="76"/>
      <c r="B15" s="537"/>
      <c r="C15" s="537"/>
      <c r="D15" s="104" t="s">
        <v>222</v>
      </c>
      <c r="E15" s="88"/>
      <c r="F15" s="88"/>
      <c r="G15" s="88"/>
      <c r="H15" s="544"/>
      <c r="I15" s="544"/>
      <c r="J15" s="545"/>
      <c r="K15" s="60"/>
      <c r="L15"/>
    </row>
    <row r="16" spans="1:12" ht="33.75" x14ac:dyDescent="0.25">
      <c r="A16" s="76"/>
      <c r="B16" s="537"/>
      <c r="C16" s="537"/>
      <c r="D16" s="104" t="s">
        <v>223</v>
      </c>
      <c r="E16" s="88"/>
      <c r="F16" s="88"/>
      <c r="G16" s="88"/>
      <c r="H16" s="544"/>
      <c r="I16" s="544"/>
      <c r="J16" s="545"/>
      <c r="K16" s="60"/>
      <c r="L16"/>
    </row>
    <row r="17" spans="1:12" ht="33.75" x14ac:dyDescent="0.25">
      <c r="A17" s="76"/>
      <c r="B17" s="537"/>
      <c r="C17" s="537"/>
      <c r="D17" s="104" t="s">
        <v>224</v>
      </c>
      <c r="E17" s="88"/>
      <c r="F17" s="88"/>
      <c r="G17" s="88"/>
      <c r="H17" s="544"/>
      <c r="I17" s="544"/>
      <c r="J17" s="545"/>
      <c r="K17" s="60"/>
      <c r="L17"/>
    </row>
    <row r="18" spans="1:12" ht="45" x14ac:dyDescent="0.25">
      <c r="A18" s="76"/>
      <c r="B18" s="537"/>
      <c r="C18" s="537"/>
      <c r="D18" s="104" t="s">
        <v>225</v>
      </c>
      <c r="E18" s="88"/>
      <c r="F18" s="88"/>
      <c r="G18" s="88"/>
      <c r="H18" s="544"/>
      <c r="I18" s="544"/>
      <c r="J18" s="545"/>
      <c r="K18" s="60"/>
      <c r="L18"/>
    </row>
    <row r="19" spans="1:12" ht="45" x14ac:dyDescent="0.25">
      <c r="A19" s="76"/>
      <c r="B19" s="537"/>
      <c r="C19" s="537"/>
      <c r="D19" s="104" t="s">
        <v>226</v>
      </c>
      <c r="E19" s="88"/>
      <c r="F19" s="88"/>
      <c r="G19" s="88"/>
      <c r="H19" s="544"/>
      <c r="I19" s="544"/>
      <c r="J19" s="545"/>
      <c r="K19" s="60"/>
      <c r="L19"/>
    </row>
    <row r="20" spans="1:12" ht="33.75" x14ac:dyDescent="0.25">
      <c r="A20" s="76"/>
      <c r="B20" s="537"/>
      <c r="C20" s="537"/>
      <c r="D20" s="104" t="s">
        <v>227</v>
      </c>
      <c r="E20" s="88"/>
      <c r="F20" s="88"/>
      <c r="G20" s="88"/>
      <c r="H20" s="544"/>
      <c r="I20" s="544"/>
      <c r="J20" s="545"/>
      <c r="K20" s="60"/>
      <c r="L20"/>
    </row>
    <row r="21" spans="1:12" ht="24.75" customHeight="1" x14ac:dyDescent="0.25">
      <c r="A21" s="76"/>
      <c r="B21" s="531" t="s">
        <v>228</v>
      </c>
      <c r="C21" s="531"/>
      <c r="D21" s="531"/>
      <c r="E21" s="51">
        <f>SUM(E14:E20)/7*60%</f>
        <v>0</v>
      </c>
      <c r="F21" s="56">
        <f>SUM(F14:F20)/7*20%</f>
        <v>0</v>
      </c>
      <c r="G21" s="56">
        <f>SUM(G14:G20)/7*20%</f>
        <v>0</v>
      </c>
      <c r="H21" s="544"/>
      <c r="I21" s="544"/>
      <c r="J21" s="545"/>
      <c r="K21" s="60"/>
      <c r="L21"/>
    </row>
    <row r="22" spans="1:12" ht="45" x14ac:dyDescent="0.25">
      <c r="A22" s="76"/>
      <c r="B22" s="537">
        <v>2</v>
      </c>
      <c r="C22" s="537" t="s">
        <v>229</v>
      </c>
      <c r="D22" s="104" t="s">
        <v>230</v>
      </c>
      <c r="E22" s="99"/>
      <c r="F22" s="99"/>
      <c r="G22" s="99"/>
      <c r="H22" s="544"/>
      <c r="I22" s="544">
        <f>SUM(E27:G27)</f>
        <v>0</v>
      </c>
      <c r="J22" s="543"/>
      <c r="K22" s="60"/>
      <c r="L22"/>
    </row>
    <row r="23" spans="1:12" ht="45" x14ac:dyDescent="0.25">
      <c r="A23" s="76"/>
      <c r="B23" s="537"/>
      <c r="C23" s="537"/>
      <c r="D23" s="104" t="s">
        <v>231</v>
      </c>
      <c r="E23" s="99"/>
      <c r="F23" s="99"/>
      <c r="G23" s="99"/>
      <c r="H23" s="544"/>
      <c r="I23" s="544"/>
      <c r="J23" s="543"/>
      <c r="K23" s="60"/>
      <c r="L23"/>
    </row>
    <row r="24" spans="1:12" ht="56.25" x14ac:dyDescent="0.25">
      <c r="A24" s="76"/>
      <c r="B24" s="537"/>
      <c r="C24" s="537"/>
      <c r="D24" s="104" t="s">
        <v>232</v>
      </c>
      <c r="E24" s="99"/>
      <c r="F24" s="99"/>
      <c r="G24" s="99"/>
      <c r="H24" s="544"/>
      <c r="I24" s="544"/>
      <c r="J24" s="543"/>
      <c r="K24" s="60"/>
      <c r="L24"/>
    </row>
    <row r="25" spans="1:12" ht="33.75" x14ac:dyDescent="0.25">
      <c r="A25" s="76"/>
      <c r="B25" s="537"/>
      <c r="C25" s="537"/>
      <c r="D25" s="104" t="s">
        <v>233</v>
      </c>
      <c r="E25" s="99"/>
      <c r="F25" s="99"/>
      <c r="G25" s="99"/>
      <c r="H25" s="544"/>
      <c r="I25" s="544"/>
      <c r="J25" s="543"/>
      <c r="K25" s="60"/>
      <c r="L25"/>
    </row>
    <row r="26" spans="1:12" ht="22.5" x14ac:dyDescent="0.25">
      <c r="A26" s="76"/>
      <c r="B26" s="537"/>
      <c r="C26" s="537"/>
      <c r="D26" s="104" t="s">
        <v>234</v>
      </c>
      <c r="E26" s="99"/>
      <c r="F26" s="99"/>
      <c r="G26" s="99"/>
      <c r="H26" s="544"/>
      <c r="I26" s="544"/>
      <c r="J26" s="543"/>
      <c r="K26" s="60"/>
      <c r="L26"/>
    </row>
    <row r="27" spans="1:12" ht="24.75" customHeight="1" x14ac:dyDescent="0.25">
      <c r="A27" s="76"/>
      <c r="B27" s="531" t="s">
        <v>235</v>
      </c>
      <c r="C27" s="531"/>
      <c r="D27" s="531"/>
      <c r="E27" s="56">
        <f>SUM(E22:E26)/5*60%</f>
        <v>0</v>
      </c>
      <c r="F27" s="56">
        <f>SUM(F22:F26)/5*20%</f>
        <v>0</v>
      </c>
      <c r="G27" s="56">
        <f>SUM(G22:G26)/5*20%</f>
        <v>0</v>
      </c>
      <c r="H27" s="544"/>
      <c r="I27" s="544"/>
      <c r="J27" s="543"/>
      <c r="K27" s="60"/>
      <c r="L27"/>
    </row>
    <row r="28" spans="1:12" ht="15" customHeight="1" x14ac:dyDescent="0.25">
      <c r="A28" s="76"/>
      <c r="B28" s="537">
        <v>3</v>
      </c>
      <c r="C28" s="537" t="s">
        <v>236</v>
      </c>
      <c r="D28" s="104" t="s">
        <v>237</v>
      </c>
      <c r="E28" s="99"/>
      <c r="F28" s="99"/>
      <c r="G28" s="99"/>
      <c r="H28" s="539"/>
      <c r="I28" s="544">
        <f>SUM(E34:G34)</f>
        <v>0</v>
      </c>
      <c r="J28" s="543"/>
      <c r="K28" s="60"/>
      <c r="L28"/>
    </row>
    <row r="29" spans="1:12" ht="56.25" x14ac:dyDescent="0.25">
      <c r="A29" s="76"/>
      <c r="B29" s="537"/>
      <c r="C29" s="537"/>
      <c r="D29" s="104" t="s">
        <v>238</v>
      </c>
      <c r="E29" s="99"/>
      <c r="F29" s="99"/>
      <c r="G29" s="99"/>
      <c r="H29" s="539"/>
      <c r="I29" s="544"/>
      <c r="J29" s="543"/>
      <c r="K29" s="60"/>
      <c r="L29"/>
    </row>
    <row r="30" spans="1:12" ht="45" x14ac:dyDescent="0.25">
      <c r="A30" s="76"/>
      <c r="B30" s="537"/>
      <c r="C30" s="537"/>
      <c r="D30" s="104" t="s">
        <v>239</v>
      </c>
      <c r="E30" s="99"/>
      <c r="F30" s="99"/>
      <c r="G30" s="99"/>
      <c r="H30" s="539"/>
      <c r="I30" s="544"/>
      <c r="J30" s="543"/>
      <c r="K30" s="60"/>
      <c r="L30"/>
    </row>
    <row r="31" spans="1:12" ht="33.75" x14ac:dyDescent="0.25">
      <c r="A31" s="76"/>
      <c r="B31" s="537"/>
      <c r="C31" s="537"/>
      <c r="D31" s="104" t="s">
        <v>240</v>
      </c>
      <c r="E31" s="99"/>
      <c r="F31" s="99"/>
      <c r="G31" s="99"/>
      <c r="H31" s="539"/>
      <c r="I31" s="544"/>
      <c r="J31" s="543"/>
      <c r="K31" s="60"/>
      <c r="L31"/>
    </row>
    <row r="32" spans="1:12" ht="15" customHeight="1" x14ac:dyDescent="0.25">
      <c r="A32" s="76"/>
      <c r="B32" s="537"/>
      <c r="C32" s="537"/>
      <c r="D32" s="104" t="s">
        <v>241</v>
      </c>
      <c r="E32" s="99"/>
      <c r="F32" s="99"/>
      <c r="G32" s="99"/>
      <c r="H32" s="539"/>
      <c r="I32" s="544"/>
      <c r="J32" s="543"/>
      <c r="K32" s="60"/>
      <c r="L32"/>
    </row>
    <row r="33" spans="1:12" ht="22.5" x14ac:dyDescent="0.25">
      <c r="A33" s="76"/>
      <c r="B33" s="537"/>
      <c r="C33" s="537"/>
      <c r="D33" s="104" t="s">
        <v>242</v>
      </c>
      <c r="E33" s="99"/>
      <c r="F33" s="99"/>
      <c r="G33" s="99"/>
      <c r="H33" s="539"/>
      <c r="I33" s="544"/>
      <c r="J33" s="543"/>
      <c r="K33" s="60"/>
      <c r="L33"/>
    </row>
    <row r="34" spans="1:12" ht="24.75" customHeight="1" x14ac:dyDescent="0.25">
      <c r="A34" s="76"/>
      <c r="B34" s="531" t="s">
        <v>235</v>
      </c>
      <c r="C34" s="531"/>
      <c r="D34" s="531"/>
      <c r="E34" s="56">
        <f>SUM(E28:E33)/6*60%</f>
        <v>0</v>
      </c>
      <c r="F34" s="56">
        <f>SUM(F28:F33)/6*20%</f>
        <v>0</v>
      </c>
      <c r="G34" s="56">
        <f>SUM(G28:G33)/6*20%</f>
        <v>0</v>
      </c>
      <c r="H34" s="539"/>
      <c r="I34" s="544"/>
      <c r="J34" s="543"/>
      <c r="K34" s="60"/>
      <c r="L34"/>
    </row>
    <row r="35" spans="1:12" ht="45" x14ac:dyDescent="0.25">
      <c r="A35" s="76"/>
      <c r="B35" s="537">
        <v>4</v>
      </c>
      <c r="C35" s="537" t="s">
        <v>243</v>
      </c>
      <c r="D35" s="104" t="s">
        <v>244</v>
      </c>
      <c r="E35" s="100"/>
      <c r="F35" s="100"/>
      <c r="G35" s="100"/>
      <c r="H35" s="546"/>
      <c r="I35" s="540">
        <f>SUM(E41:G41)</f>
        <v>0</v>
      </c>
      <c r="J35" s="549"/>
      <c r="K35" s="60"/>
      <c r="L35"/>
    </row>
    <row r="36" spans="1:12" ht="45" x14ac:dyDescent="0.25">
      <c r="A36" s="76"/>
      <c r="B36" s="537"/>
      <c r="C36" s="537"/>
      <c r="D36" s="104" t="s">
        <v>245</v>
      </c>
      <c r="E36" s="100"/>
      <c r="F36" s="100"/>
      <c r="G36" s="100"/>
      <c r="H36" s="547"/>
      <c r="I36" s="541"/>
      <c r="J36" s="549"/>
      <c r="K36" s="60"/>
      <c r="L36"/>
    </row>
    <row r="37" spans="1:12" ht="33.75" x14ac:dyDescent="0.25">
      <c r="A37" s="76"/>
      <c r="B37" s="537"/>
      <c r="C37" s="537"/>
      <c r="D37" s="104" t="s">
        <v>246</v>
      </c>
      <c r="E37" s="100"/>
      <c r="F37" s="100"/>
      <c r="G37" s="100"/>
      <c r="H37" s="547"/>
      <c r="I37" s="541"/>
      <c r="J37" s="549"/>
      <c r="K37" s="60"/>
      <c r="L37"/>
    </row>
    <row r="38" spans="1:12" ht="45" x14ac:dyDescent="0.25">
      <c r="A38" s="76"/>
      <c r="B38" s="537"/>
      <c r="C38" s="537"/>
      <c r="D38" s="104" t="s">
        <v>247</v>
      </c>
      <c r="E38" s="100"/>
      <c r="F38" s="100"/>
      <c r="G38" s="100"/>
      <c r="H38" s="547"/>
      <c r="I38" s="541"/>
      <c r="J38" s="549"/>
      <c r="K38" s="60"/>
      <c r="L38"/>
    </row>
    <row r="39" spans="1:12" ht="22.5" x14ac:dyDescent="0.25">
      <c r="A39" s="76"/>
      <c r="B39" s="537"/>
      <c r="C39" s="537"/>
      <c r="D39" s="104" t="s">
        <v>248</v>
      </c>
      <c r="E39" s="100"/>
      <c r="F39" s="100"/>
      <c r="G39" s="100"/>
      <c r="H39" s="547"/>
      <c r="I39" s="541"/>
      <c r="J39" s="549"/>
      <c r="K39" s="60"/>
      <c r="L39"/>
    </row>
    <row r="40" spans="1:12" ht="15" customHeight="1" x14ac:dyDescent="0.25">
      <c r="A40" s="76"/>
      <c r="B40" s="537"/>
      <c r="C40" s="537"/>
      <c r="D40" s="104" t="s">
        <v>249</v>
      </c>
      <c r="E40" s="100"/>
      <c r="F40" s="100"/>
      <c r="G40" s="100"/>
      <c r="H40" s="547"/>
      <c r="I40" s="541"/>
      <c r="J40" s="549"/>
      <c r="K40" s="60"/>
      <c r="L40"/>
    </row>
    <row r="41" spans="1:12" ht="24.75" customHeight="1" x14ac:dyDescent="0.25">
      <c r="A41" s="76"/>
      <c r="B41" s="531" t="s">
        <v>235</v>
      </c>
      <c r="C41" s="531"/>
      <c r="D41" s="531"/>
      <c r="E41" s="56">
        <f>SUM(E35:E40)/6*60%</f>
        <v>0</v>
      </c>
      <c r="F41" s="56">
        <f>SUM(F35:F40)/6*20%</f>
        <v>0</v>
      </c>
      <c r="G41" s="56">
        <f>SUM(G35:G40)/6*20%</f>
        <v>0</v>
      </c>
      <c r="H41" s="548"/>
      <c r="I41" s="542"/>
      <c r="J41" s="549"/>
      <c r="K41" s="60"/>
      <c r="L41"/>
    </row>
    <row r="42" spans="1:12" ht="45" customHeight="1" x14ac:dyDescent="0.25">
      <c r="A42" s="76"/>
      <c r="B42" s="537">
        <v>5</v>
      </c>
      <c r="C42" s="537" t="s">
        <v>250</v>
      </c>
      <c r="D42" s="104" t="s">
        <v>251</v>
      </c>
      <c r="E42" s="88"/>
      <c r="F42" s="88"/>
      <c r="G42" s="88"/>
      <c r="H42" s="544"/>
      <c r="I42" s="544">
        <f>SUM(E48:G48)</f>
        <v>0</v>
      </c>
      <c r="J42" s="545"/>
      <c r="K42" s="60"/>
      <c r="L42"/>
    </row>
    <row r="43" spans="1:12" ht="45" x14ac:dyDescent="0.25">
      <c r="A43" s="76"/>
      <c r="B43" s="537"/>
      <c r="C43" s="537"/>
      <c r="D43" s="104" t="s">
        <v>252</v>
      </c>
      <c r="E43" s="88"/>
      <c r="F43" s="88"/>
      <c r="G43" s="88"/>
      <c r="H43" s="544"/>
      <c r="I43" s="544"/>
      <c r="J43" s="545"/>
      <c r="K43" s="60"/>
      <c r="L43"/>
    </row>
    <row r="44" spans="1:12" ht="45" x14ac:dyDescent="0.25">
      <c r="A44" s="76"/>
      <c r="B44" s="537"/>
      <c r="C44" s="537"/>
      <c r="D44" s="104" t="s">
        <v>253</v>
      </c>
      <c r="E44" s="88"/>
      <c r="F44" s="88"/>
      <c r="G44" s="88"/>
      <c r="H44" s="544"/>
      <c r="I44" s="544"/>
      <c r="J44" s="545"/>
      <c r="K44" s="60"/>
      <c r="L44"/>
    </row>
    <row r="45" spans="1:12" ht="22.5" x14ac:dyDescent="0.25">
      <c r="A45" s="76"/>
      <c r="B45" s="537"/>
      <c r="C45" s="537"/>
      <c r="D45" s="104" t="s">
        <v>254</v>
      </c>
      <c r="E45" s="88"/>
      <c r="F45" s="88"/>
      <c r="G45" s="88"/>
      <c r="H45" s="544"/>
      <c r="I45" s="544"/>
      <c r="J45" s="545"/>
      <c r="K45" s="60"/>
      <c r="L45"/>
    </row>
    <row r="46" spans="1:12" ht="45" x14ac:dyDescent="0.25">
      <c r="A46" s="76"/>
      <c r="B46" s="537"/>
      <c r="C46" s="537"/>
      <c r="D46" s="104" t="s">
        <v>255</v>
      </c>
      <c r="E46" s="88"/>
      <c r="F46" s="88"/>
      <c r="G46" s="88"/>
      <c r="H46" s="544"/>
      <c r="I46" s="544"/>
      <c r="J46" s="545"/>
      <c r="K46" s="60"/>
      <c r="L46"/>
    </row>
    <row r="47" spans="1:12" ht="26.25" customHeight="1" x14ac:dyDescent="0.25">
      <c r="A47" s="76"/>
      <c r="B47" s="537"/>
      <c r="C47" s="537"/>
      <c r="D47" s="104" t="s">
        <v>256</v>
      </c>
      <c r="E47" s="88"/>
      <c r="F47" s="88"/>
      <c r="G47" s="88"/>
      <c r="H47" s="544"/>
      <c r="I47" s="544"/>
      <c r="J47" s="545"/>
      <c r="K47" s="60"/>
      <c r="L47"/>
    </row>
    <row r="48" spans="1:12" ht="78.75" customHeight="1" x14ac:dyDescent="0.25">
      <c r="A48" s="76"/>
      <c r="B48" s="531" t="s">
        <v>235</v>
      </c>
      <c r="C48" s="531"/>
      <c r="D48" s="531"/>
      <c r="E48" s="56">
        <f>SUM(E42:E47)/6*60%</f>
        <v>0</v>
      </c>
      <c r="F48" s="56">
        <f>SUM(F42:F47)/6*20%</f>
        <v>0</v>
      </c>
      <c r="G48" s="56">
        <f>SUM(G42:G47)/6*20%</f>
        <v>0</v>
      </c>
      <c r="H48" s="544"/>
      <c r="I48" s="544"/>
      <c r="J48" s="545"/>
      <c r="K48" s="60"/>
      <c r="L48"/>
    </row>
    <row r="49" spans="1:13" ht="22.5" hidden="1" x14ac:dyDescent="0.25">
      <c r="A49" s="76"/>
      <c r="B49" s="537">
        <v>6</v>
      </c>
      <c r="C49" s="537" t="s">
        <v>257</v>
      </c>
      <c r="D49" s="104" t="s">
        <v>258</v>
      </c>
      <c r="E49" s="99"/>
      <c r="F49" s="99"/>
      <c r="G49" s="99"/>
      <c r="H49" s="544"/>
      <c r="I49" s="544">
        <f>SUM(E54:G54)</f>
        <v>0</v>
      </c>
      <c r="J49" s="543"/>
      <c r="K49" s="60"/>
      <c r="L49"/>
    </row>
    <row r="50" spans="1:13" ht="33.75" hidden="1" x14ac:dyDescent="0.25">
      <c r="A50" s="76"/>
      <c r="B50" s="537"/>
      <c r="C50" s="537"/>
      <c r="D50" s="104" t="s">
        <v>259</v>
      </c>
      <c r="E50" s="99"/>
      <c r="F50" s="99"/>
      <c r="G50" s="99"/>
      <c r="H50" s="544"/>
      <c r="I50" s="544"/>
      <c r="J50" s="543"/>
      <c r="K50" s="60"/>
      <c r="L50"/>
    </row>
    <row r="51" spans="1:13" ht="33.75" hidden="1" x14ac:dyDescent="0.25">
      <c r="A51" s="76"/>
      <c r="B51" s="537"/>
      <c r="C51" s="537"/>
      <c r="D51" s="104" t="s">
        <v>260</v>
      </c>
      <c r="E51" s="99"/>
      <c r="F51" s="99"/>
      <c r="G51" s="99"/>
      <c r="H51" s="544"/>
      <c r="I51" s="544"/>
      <c r="J51" s="543"/>
      <c r="K51" s="60"/>
      <c r="L51"/>
    </row>
    <row r="52" spans="1:13" ht="33.75" hidden="1" x14ac:dyDescent="0.25">
      <c r="A52" s="76"/>
      <c r="B52" s="537"/>
      <c r="C52" s="537"/>
      <c r="D52" s="104" t="s">
        <v>261</v>
      </c>
      <c r="E52" s="99"/>
      <c r="F52" s="99"/>
      <c r="G52" s="99"/>
      <c r="H52" s="544"/>
      <c r="I52" s="544"/>
      <c r="J52" s="543"/>
      <c r="K52" s="60"/>
      <c r="L52"/>
    </row>
    <row r="53" spans="1:13" ht="45" hidden="1" x14ac:dyDescent="0.25">
      <c r="A53" s="76"/>
      <c r="B53" s="537"/>
      <c r="C53" s="537"/>
      <c r="D53" s="104" t="s">
        <v>262</v>
      </c>
      <c r="E53" s="99"/>
      <c r="F53" s="99"/>
      <c r="G53" s="99"/>
      <c r="H53" s="544"/>
      <c r="I53" s="544"/>
      <c r="J53" s="543"/>
      <c r="K53" s="60"/>
      <c r="L53"/>
    </row>
    <row r="54" spans="1:13" ht="24.75" hidden="1" customHeight="1" x14ac:dyDescent="0.25">
      <c r="A54" s="76"/>
      <c r="B54" s="531" t="s">
        <v>235</v>
      </c>
      <c r="C54" s="531"/>
      <c r="D54" s="531"/>
      <c r="E54" s="56">
        <f>SUM(E49:E53)/5*60%</f>
        <v>0</v>
      </c>
      <c r="F54" s="56">
        <f>SUM(F49:F53)/5*20%</f>
        <v>0</v>
      </c>
      <c r="G54" s="56">
        <f>SUM(G49:G53)/5*20%</f>
        <v>0</v>
      </c>
      <c r="H54" s="544"/>
      <c r="I54" s="544"/>
      <c r="J54" s="543"/>
      <c r="K54" s="60"/>
      <c r="L54"/>
    </row>
    <row r="55" spans="1:13" ht="24.75" hidden="1" customHeight="1" x14ac:dyDescent="0.25">
      <c r="A55" s="76"/>
      <c r="B55" s="537">
        <v>7</v>
      </c>
      <c r="C55" s="538" t="s">
        <v>263</v>
      </c>
      <c r="D55" s="55" t="s">
        <v>264</v>
      </c>
      <c r="E55" s="99"/>
      <c r="F55" s="99"/>
      <c r="G55" s="99"/>
      <c r="H55" s="539"/>
      <c r="I55" s="540">
        <f>SUM(E59:G59)</f>
        <v>0</v>
      </c>
      <c r="J55" s="543"/>
      <c r="K55" s="60"/>
      <c r="L55"/>
    </row>
    <row r="56" spans="1:13" ht="47.25" hidden="1" customHeight="1" x14ac:dyDescent="0.25">
      <c r="A56" s="76"/>
      <c r="B56" s="537"/>
      <c r="C56" s="538"/>
      <c r="D56" s="55" t="s">
        <v>265</v>
      </c>
      <c r="E56" s="99"/>
      <c r="F56" s="99"/>
      <c r="G56" s="99"/>
      <c r="H56" s="539"/>
      <c r="I56" s="541"/>
      <c r="J56" s="543"/>
      <c r="K56" s="60"/>
      <c r="L56"/>
    </row>
    <row r="57" spans="1:13" ht="14.25" hidden="1" customHeight="1" x14ac:dyDescent="0.25">
      <c r="A57" s="76"/>
      <c r="B57" s="537"/>
      <c r="C57" s="538"/>
      <c r="D57" s="55" t="s">
        <v>266</v>
      </c>
      <c r="E57" s="99"/>
      <c r="F57" s="99"/>
      <c r="G57" s="99"/>
      <c r="H57" s="539"/>
      <c r="I57" s="541"/>
      <c r="J57" s="543"/>
      <c r="K57" s="60"/>
      <c r="L57"/>
    </row>
    <row r="58" spans="1:13" ht="27" hidden="1" customHeight="1" x14ac:dyDescent="0.25">
      <c r="A58" s="76"/>
      <c r="B58" s="537"/>
      <c r="C58" s="538"/>
      <c r="D58" s="55" t="s">
        <v>267</v>
      </c>
      <c r="E58" s="99"/>
      <c r="F58" s="99"/>
      <c r="G58" s="99"/>
      <c r="H58" s="539"/>
      <c r="I58" s="541"/>
      <c r="J58" s="543"/>
      <c r="K58" s="60"/>
      <c r="L58"/>
    </row>
    <row r="59" spans="1:13" ht="24.75" customHeight="1" x14ac:dyDescent="0.25">
      <c r="A59" s="76"/>
      <c r="B59" s="531" t="s">
        <v>235</v>
      </c>
      <c r="C59" s="531"/>
      <c r="D59" s="531"/>
      <c r="E59" s="56">
        <f>SUM(E55:E58)/4*60%</f>
        <v>0</v>
      </c>
      <c r="F59" s="56">
        <f>SUM(F55:F58)/4*20%</f>
        <v>0</v>
      </c>
      <c r="G59" s="56">
        <f>SUM(G55:G58)/4*20%</f>
        <v>0</v>
      </c>
      <c r="H59" s="539"/>
      <c r="I59" s="542"/>
      <c r="J59" s="543"/>
      <c r="K59" s="60"/>
      <c r="L59"/>
    </row>
    <row r="60" spans="1:13" x14ac:dyDescent="0.25">
      <c r="A60" s="76"/>
      <c r="B60" s="531" t="s">
        <v>268</v>
      </c>
      <c r="C60" s="531"/>
      <c r="D60" s="531"/>
      <c r="E60" s="97">
        <f>AVERAGE(E59,E54,E48,E41,E34,E27,E21)</f>
        <v>0</v>
      </c>
      <c r="F60" s="97">
        <f t="shared" ref="F60:G60" si="0">AVERAGE(F59,F54,F48,F41,F34,F27,F21)</f>
        <v>0</v>
      </c>
      <c r="G60" s="97">
        <f t="shared" si="0"/>
        <v>0</v>
      </c>
      <c r="H60" s="60"/>
      <c r="I60" s="60"/>
      <c r="J60" s="60"/>
      <c r="K60" s="60"/>
      <c r="L60"/>
    </row>
    <row r="61" spans="1:13" ht="15.75" thickBot="1" x14ac:dyDescent="0.3">
      <c r="A61" s="76"/>
      <c r="B61" s="60"/>
      <c r="C61" s="60"/>
      <c r="D61" s="61"/>
      <c r="E61" s="96"/>
      <c r="F61" s="96"/>
      <c r="G61" s="96"/>
      <c r="H61" s="60"/>
      <c r="I61" s="60"/>
      <c r="J61" s="60"/>
      <c r="K61" s="60"/>
      <c r="L61"/>
    </row>
    <row r="62" spans="1:13" ht="18.75" customHeight="1" thickBot="1" x14ac:dyDescent="0.3">
      <c r="A62" s="76"/>
      <c r="B62" s="62"/>
      <c r="C62" s="62"/>
      <c r="D62" s="62"/>
      <c r="E62" s="532" t="s">
        <v>269</v>
      </c>
      <c r="F62" s="533"/>
      <c r="G62" s="534"/>
      <c r="H62" s="106"/>
      <c r="I62" s="107">
        <f>AVERAGE(I14:I48)</f>
        <v>0</v>
      </c>
      <c r="J62" s="108">
        <f>I62/5*100%</f>
        <v>0</v>
      </c>
      <c r="K62" s="60"/>
      <c r="L62"/>
    </row>
    <row r="63" spans="1:13" ht="36" customHeight="1" x14ac:dyDescent="0.25">
      <c r="A63" s="76"/>
      <c r="B63" s="76"/>
      <c r="C63" s="76"/>
      <c r="D63" s="87"/>
      <c r="E63" s="76"/>
      <c r="F63" s="76"/>
      <c r="G63" s="76"/>
      <c r="H63" s="76"/>
      <c r="I63" s="76"/>
      <c r="J63" s="76"/>
      <c r="K63" s="60"/>
      <c r="L63"/>
      <c r="M63"/>
    </row>
    <row r="64" spans="1:13" ht="30" customHeight="1" x14ac:dyDescent="0.25">
      <c r="A64" s="76"/>
      <c r="B64" s="76"/>
      <c r="C64" s="101" t="s">
        <v>201</v>
      </c>
      <c r="D64" s="203">
        <f>+OAP!D27</f>
        <v>44953</v>
      </c>
      <c r="E64" s="76"/>
      <c r="F64" s="76"/>
      <c r="G64" s="76"/>
      <c r="H64" s="535" t="str">
        <f>+'ANEXO 1'!L27</f>
        <v>Juan Carlos Arias Escobar</v>
      </c>
      <c r="I64" s="535"/>
      <c r="J64" s="224" t="str">
        <f>+'ANEXO 1'!G27</f>
        <v>Francisco Augusto Giuseppe Rossi Buenaventura</v>
      </c>
      <c r="K64" s="60"/>
      <c r="L64"/>
      <c r="M64"/>
    </row>
    <row r="65" spans="1:13" ht="30" customHeight="1" x14ac:dyDescent="0.25">
      <c r="A65" s="76"/>
      <c r="B65" s="76"/>
      <c r="C65" s="101" t="s">
        <v>202</v>
      </c>
      <c r="D65" s="101" t="s">
        <v>304</v>
      </c>
      <c r="E65" s="76"/>
      <c r="F65" s="76"/>
      <c r="G65" s="76"/>
      <c r="H65" s="536" t="s">
        <v>205</v>
      </c>
      <c r="I65" s="536"/>
      <c r="J65" s="170" t="s">
        <v>270</v>
      </c>
      <c r="K65" s="60"/>
      <c r="L65"/>
      <c r="M65"/>
    </row>
    <row r="66" spans="1:13" x14ac:dyDescent="0.25">
      <c r="A66" s="76"/>
      <c r="B66" s="76"/>
      <c r="C66" s="76"/>
      <c r="D66" s="76"/>
      <c r="E66" s="76"/>
      <c r="F66" s="76"/>
      <c r="G66" s="76"/>
      <c r="H66" s="76"/>
      <c r="I66" s="76"/>
      <c r="J66" s="76"/>
      <c r="K66" s="76"/>
      <c r="L66"/>
      <c r="M66"/>
    </row>
    <row r="67" spans="1:13" x14ac:dyDescent="0.25">
      <c r="A67"/>
      <c r="K67"/>
      <c r="L67"/>
    </row>
    <row r="68" spans="1:13" x14ac:dyDescent="0.25">
      <c r="A68"/>
      <c r="K68"/>
      <c r="L68"/>
    </row>
    <row r="69" spans="1:13" x14ac:dyDescent="0.25">
      <c r="A69"/>
      <c r="K69"/>
      <c r="L69"/>
    </row>
    <row r="70" spans="1:13" x14ac:dyDescent="0.25">
      <c r="A70"/>
      <c r="K70"/>
      <c r="L70"/>
    </row>
    <row r="71" spans="1:13" x14ac:dyDescent="0.25">
      <c r="A71"/>
      <c r="K71"/>
      <c r="L71"/>
    </row>
    <row r="72" spans="1:13" x14ac:dyDescent="0.25">
      <c r="A72"/>
      <c r="K72"/>
      <c r="L72"/>
    </row>
    <row r="73" spans="1:13" x14ac:dyDescent="0.25">
      <c r="A73"/>
      <c r="K73"/>
      <c r="L73"/>
    </row>
    <row r="74" spans="1:13" x14ac:dyDescent="0.25">
      <c r="A74"/>
      <c r="K74"/>
      <c r="L74"/>
    </row>
    <row r="75" spans="1:13" x14ac:dyDescent="0.25">
      <c r="A75"/>
      <c r="K75"/>
      <c r="L75"/>
    </row>
    <row r="76" spans="1:13" x14ac:dyDescent="0.25">
      <c r="A76"/>
      <c r="K76"/>
      <c r="L76"/>
    </row>
    <row r="77" spans="1:13" x14ac:dyDescent="0.25">
      <c r="A77"/>
      <c r="K77"/>
      <c r="L77"/>
    </row>
    <row r="78" spans="1:13" x14ac:dyDescent="0.25">
      <c r="A78"/>
      <c r="K78"/>
      <c r="L78"/>
    </row>
    <row r="79" spans="1:13" x14ac:dyDescent="0.25">
      <c r="A79"/>
      <c r="K79"/>
      <c r="L79"/>
    </row>
    <row r="80" spans="1:13" x14ac:dyDescent="0.25">
      <c r="A80"/>
      <c r="K80"/>
      <c r="L80"/>
    </row>
    <row r="81" spans="1:12" x14ac:dyDescent="0.25">
      <c r="A81"/>
      <c r="K81"/>
      <c r="L81"/>
    </row>
    <row r="82" spans="1:12" x14ac:dyDescent="0.25">
      <c r="A82"/>
      <c r="K82"/>
      <c r="L82"/>
    </row>
    <row r="83" spans="1:12" x14ac:dyDescent="0.25">
      <c r="A83"/>
      <c r="K83"/>
      <c r="L83"/>
    </row>
    <row r="84" spans="1:12" x14ac:dyDescent="0.25">
      <c r="A84"/>
      <c r="K84"/>
      <c r="L84"/>
    </row>
    <row r="85" spans="1:12" x14ac:dyDescent="0.25">
      <c r="A85"/>
      <c r="K85"/>
      <c r="L85"/>
    </row>
    <row r="86" spans="1:12" x14ac:dyDescent="0.25">
      <c r="A86"/>
      <c r="K86"/>
      <c r="L86"/>
    </row>
    <row r="87" spans="1:12" x14ac:dyDescent="0.25">
      <c r="A87"/>
      <c r="K87"/>
      <c r="L87"/>
    </row>
    <row r="88" spans="1:12" x14ac:dyDescent="0.25">
      <c r="A88"/>
      <c r="K88"/>
      <c r="L88"/>
    </row>
    <row r="89" spans="1:12" x14ac:dyDescent="0.25">
      <c r="A89"/>
      <c r="K89"/>
      <c r="L89"/>
    </row>
    <row r="90" spans="1:12" x14ac:dyDescent="0.25">
      <c r="A90"/>
      <c r="K90"/>
      <c r="L90"/>
    </row>
    <row r="91" spans="1:12" x14ac:dyDescent="0.25">
      <c r="A91"/>
      <c r="K91"/>
      <c r="L91"/>
    </row>
    <row r="92" spans="1:12" x14ac:dyDescent="0.25">
      <c r="A92"/>
      <c r="K92"/>
      <c r="L92"/>
    </row>
    <row r="93" spans="1:12" x14ac:dyDescent="0.25">
      <c r="A93"/>
      <c r="K93"/>
      <c r="L93"/>
    </row>
    <row r="94" spans="1:12" x14ac:dyDescent="0.25">
      <c r="A94"/>
      <c r="K94"/>
      <c r="L94"/>
    </row>
    <row r="95" spans="1:12" x14ac:dyDescent="0.25">
      <c r="A95"/>
      <c r="K95"/>
      <c r="L95"/>
    </row>
    <row r="96" spans="1:12" x14ac:dyDescent="0.25">
      <c r="A96"/>
      <c r="K96"/>
      <c r="L96"/>
    </row>
    <row r="97" spans="1:12" x14ac:dyDescent="0.25">
      <c r="A97"/>
      <c r="K97"/>
      <c r="L97"/>
    </row>
    <row r="98" spans="1:12" x14ac:dyDescent="0.25">
      <c r="A98"/>
      <c r="K98"/>
      <c r="L98"/>
    </row>
    <row r="99" spans="1:12" x14ac:dyDescent="0.25">
      <c r="A99"/>
      <c r="K99"/>
      <c r="L99"/>
    </row>
    <row r="100" spans="1:12" x14ac:dyDescent="0.25">
      <c r="A100"/>
      <c r="K100"/>
      <c r="L100"/>
    </row>
    <row r="101" spans="1:12" x14ac:dyDescent="0.25">
      <c r="A101"/>
      <c r="K101"/>
      <c r="L101"/>
    </row>
    <row r="102" spans="1:12" x14ac:dyDescent="0.25">
      <c r="A102"/>
      <c r="K102"/>
      <c r="L102"/>
    </row>
    <row r="103" spans="1:12" x14ac:dyDescent="0.25">
      <c r="A103"/>
      <c r="K103"/>
      <c r="L103"/>
    </row>
    <row r="104" spans="1:12" x14ac:dyDescent="0.25">
      <c r="A104"/>
      <c r="K104"/>
      <c r="L104"/>
    </row>
    <row r="105" spans="1:12" x14ac:dyDescent="0.25">
      <c r="A105"/>
      <c r="K105"/>
      <c r="L105"/>
    </row>
    <row r="106" spans="1:12" x14ac:dyDescent="0.25">
      <c r="A106"/>
      <c r="K106"/>
      <c r="L106"/>
    </row>
    <row r="107" spans="1:12" x14ac:dyDescent="0.25">
      <c r="A107"/>
      <c r="K107"/>
      <c r="L107"/>
    </row>
    <row r="108" spans="1:12" x14ac:dyDescent="0.25">
      <c r="A108"/>
      <c r="K108"/>
      <c r="L108"/>
    </row>
    <row r="109" spans="1:12" x14ac:dyDescent="0.25">
      <c r="A109"/>
      <c r="K109"/>
      <c r="L109"/>
    </row>
    <row r="110" spans="1:12" x14ac:dyDescent="0.25">
      <c r="A110"/>
      <c r="K110"/>
      <c r="L110"/>
    </row>
    <row r="111" spans="1:12" x14ac:dyDescent="0.25">
      <c r="A111"/>
      <c r="K111"/>
      <c r="L111"/>
    </row>
    <row r="112" spans="1:12" x14ac:dyDescent="0.25">
      <c r="A112"/>
      <c r="K112"/>
      <c r="L112"/>
    </row>
    <row r="113" spans="1:12" x14ac:dyDescent="0.25">
      <c r="A113"/>
      <c r="K113"/>
      <c r="L113"/>
    </row>
    <row r="114" spans="1:12" x14ac:dyDescent="0.25">
      <c r="A114"/>
      <c r="K114"/>
      <c r="L114"/>
    </row>
    <row r="115" spans="1:12" x14ac:dyDescent="0.25">
      <c r="A115"/>
      <c r="K115"/>
      <c r="L115"/>
    </row>
    <row r="116" spans="1:12" x14ac:dyDescent="0.25">
      <c r="A116"/>
      <c r="K116"/>
      <c r="L116"/>
    </row>
    <row r="117" spans="1:12" x14ac:dyDescent="0.25">
      <c r="A117"/>
      <c r="K117"/>
      <c r="L117"/>
    </row>
    <row r="118" spans="1:12" x14ac:dyDescent="0.25">
      <c r="A118"/>
      <c r="K118"/>
      <c r="L118"/>
    </row>
    <row r="119" spans="1:12" x14ac:dyDescent="0.25">
      <c r="A119"/>
      <c r="K119"/>
      <c r="L119"/>
    </row>
    <row r="120" spans="1:12" x14ac:dyDescent="0.25">
      <c r="A120"/>
      <c r="K120"/>
      <c r="L120"/>
    </row>
    <row r="121" spans="1:12" x14ac:dyDescent="0.25">
      <c r="A121"/>
      <c r="K121"/>
      <c r="L121"/>
    </row>
    <row r="122" spans="1:12" x14ac:dyDescent="0.25">
      <c r="A122"/>
      <c r="K122"/>
      <c r="L122"/>
    </row>
    <row r="123" spans="1:12" x14ac:dyDescent="0.25">
      <c r="A123"/>
      <c r="K123"/>
      <c r="L123"/>
    </row>
    <row r="124" spans="1:12" x14ac:dyDescent="0.25">
      <c r="A124"/>
      <c r="K124"/>
      <c r="L124"/>
    </row>
    <row r="125" spans="1:12" x14ac:dyDescent="0.25">
      <c r="A125"/>
      <c r="K125"/>
      <c r="L125"/>
    </row>
    <row r="126" spans="1:12" x14ac:dyDescent="0.25">
      <c r="A126"/>
      <c r="K126"/>
      <c r="L126"/>
    </row>
    <row r="127" spans="1:12" x14ac:dyDescent="0.25">
      <c r="A127"/>
      <c r="K127"/>
      <c r="L127"/>
    </row>
    <row r="128" spans="1:12" x14ac:dyDescent="0.25">
      <c r="A128"/>
      <c r="K128"/>
      <c r="L128"/>
    </row>
    <row r="129" spans="1:12" x14ac:dyDescent="0.25">
      <c r="A129"/>
      <c r="K129"/>
      <c r="L129"/>
    </row>
    <row r="130" spans="1:12" x14ac:dyDescent="0.25">
      <c r="A130"/>
      <c r="K130"/>
      <c r="L130"/>
    </row>
    <row r="131" spans="1:12" x14ac:dyDescent="0.25">
      <c r="A131"/>
      <c r="K131"/>
      <c r="L131"/>
    </row>
    <row r="132" spans="1:12" x14ac:dyDescent="0.25">
      <c r="A132"/>
      <c r="K132"/>
      <c r="L132"/>
    </row>
    <row r="133" spans="1:12" x14ac:dyDescent="0.25">
      <c r="A133"/>
      <c r="K133"/>
      <c r="L133"/>
    </row>
    <row r="134" spans="1:12" x14ac:dyDescent="0.25">
      <c r="A134"/>
      <c r="K134"/>
      <c r="L134"/>
    </row>
    <row r="135" spans="1:12" x14ac:dyDescent="0.25">
      <c r="A135"/>
      <c r="K135"/>
      <c r="L135"/>
    </row>
    <row r="136" spans="1:12" x14ac:dyDescent="0.25">
      <c r="K136"/>
      <c r="L136"/>
    </row>
    <row r="137" spans="1:12" x14ac:dyDescent="0.25">
      <c r="K137"/>
      <c r="L137"/>
    </row>
    <row r="138" spans="1:12" x14ac:dyDescent="0.25">
      <c r="K138"/>
      <c r="L138"/>
    </row>
    <row r="139" spans="1:12" x14ac:dyDescent="0.25">
      <c r="K139"/>
      <c r="L139"/>
    </row>
    <row r="140" spans="1:12" x14ac:dyDescent="0.25">
      <c r="K140"/>
      <c r="L140"/>
    </row>
    <row r="141" spans="1:12" x14ac:dyDescent="0.25">
      <c r="K141"/>
      <c r="L141"/>
    </row>
    <row r="142" spans="1:12" x14ac:dyDescent="0.25">
      <c r="K142"/>
      <c r="L142"/>
    </row>
    <row r="143" spans="1:12" x14ac:dyDescent="0.25">
      <c r="K143"/>
      <c r="L143"/>
    </row>
    <row r="144" spans="1:12" x14ac:dyDescent="0.25">
      <c r="K144"/>
      <c r="L144"/>
    </row>
    <row r="145" spans="11:12" x14ac:dyDescent="0.25">
      <c r="K145"/>
      <c r="L145"/>
    </row>
    <row r="146" spans="11:12" x14ac:dyDescent="0.25">
      <c r="K146"/>
      <c r="L146"/>
    </row>
    <row r="147" spans="11:12" x14ac:dyDescent="0.25">
      <c r="K147"/>
      <c r="L147"/>
    </row>
    <row r="148" spans="11:12" x14ac:dyDescent="0.25">
      <c r="K148"/>
      <c r="L148"/>
    </row>
    <row r="149" spans="11:12" x14ac:dyDescent="0.25">
      <c r="K149"/>
      <c r="L149"/>
    </row>
    <row r="150" spans="11:12" x14ac:dyDescent="0.25">
      <c r="K150"/>
      <c r="L150"/>
    </row>
    <row r="151" spans="11:12" x14ac:dyDescent="0.25">
      <c r="K151"/>
      <c r="L151"/>
    </row>
    <row r="152" spans="11:12" x14ac:dyDescent="0.25">
      <c r="K152"/>
      <c r="L152"/>
    </row>
    <row r="153" spans="11:12" x14ac:dyDescent="0.25">
      <c r="K153"/>
      <c r="L153"/>
    </row>
    <row r="154" spans="11:12" x14ac:dyDescent="0.25">
      <c r="K154"/>
      <c r="L154"/>
    </row>
    <row r="155" spans="11:12" x14ac:dyDescent="0.25">
      <c r="K155"/>
      <c r="L155"/>
    </row>
    <row r="156" spans="11:12" x14ac:dyDescent="0.25">
      <c r="K156"/>
      <c r="L156"/>
    </row>
    <row r="157" spans="11:12" x14ac:dyDescent="0.25">
      <c r="K157"/>
      <c r="L157"/>
    </row>
    <row r="158" spans="11:12" x14ac:dyDescent="0.25">
      <c r="K158"/>
      <c r="L158"/>
    </row>
    <row r="159" spans="11:12" x14ac:dyDescent="0.25">
      <c r="K159"/>
      <c r="L159"/>
    </row>
    <row r="160" spans="11:12" x14ac:dyDescent="0.25">
      <c r="K160"/>
      <c r="L160"/>
    </row>
    <row r="161" spans="11:12" x14ac:dyDescent="0.25">
      <c r="K161"/>
      <c r="L161"/>
    </row>
    <row r="162" spans="11:12" x14ac:dyDescent="0.25">
      <c r="K162"/>
      <c r="L162"/>
    </row>
    <row r="163" spans="11:12" x14ac:dyDescent="0.25">
      <c r="K163"/>
      <c r="L163"/>
    </row>
    <row r="164" spans="11:12" x14ac:dyDescent="0.25">
      <c r="K164"/>
      <c r="L164"/>
    </row>
    <row r="165" spans="11:12" x14ac:dyDescent="0.25">
      <c r="K165"/>
      <c r="L165"/>
    </row>
    <row r="166" spans="11:12" x14ac:dyDescent="0.25">
      <c r="K166"/>
      <c r="L166"/>
    </row>
    <row r="167" spans="11:12" x14ac:dyDescent="0.25">
      <c r="K167"/>
      <c r="L167"/>
    </row>
    <row r="168" spans="11:12" x14ac:dyDescent="0.25">
      <c r="K168"/>
      <c r="L168"/>
    </row>
    <row r="169" spans="11:12" x14ac:dyDescent="0.25">
      <c r="K169"/>
      <c r="L169"/>
    </row>
    <row r="170" spans="11:12" x14ac:dyDescent="0.25">
      <c r="K170"/>
      <c r="L170"/>
    </row>
    <row r="171" spans="11:12" x14ac:dyDescent="0.25">
      <c r="K171"/>
      <c r="L171"/>
    </row>
    <row r="172" spans="11:12" x14ac:dyDescent="0.25">
      <c r="K172"/>
      <c r="L172"/>
    </row>
    <row r="173" spans="11:12" x14ac:dyDescent="0.25">
      <c r="K173"/>
      <c r="L173"/>
    </row>
    <row r="174" spans="11:12" x14ac:dyDescent="0.25">
      <c r="K174"/>
      <c r="L174"/>
    </row>
    <row r="175" spans="11:12" x14ac:dyDescent="0.25">
      <c r="K175"/>
      <c r="L175"/>
    </row>
    <row r="176" spans="11:12" x14ac:dyDescent="0.25">
      <c r="K176"/>
      <c r="L176"/>
    </row>
    <row r="177" spans="11:12" x14ac:dyDescent="0.25">
      <c r="K177"/>
      <c r="L177"/>
    </row>
    <row r="178" spans="11:12" x14ac:dyDescent="0.25">
      <c r="K178"/>
      <c r="L178"/>
    </row>
    <row r="179" spans="11:12" x14ac:dyDescent="0.25">
      <c r="K179"/>
      <c r="L179"/>
    </row>
    <row r="180" spans="11:12" x14ac:dyDescent="0.25">
      <c r="K180"/>
      <c r="L180"/>
    </row>
    <row r="181" spans="11:12" x14ac:dyDescent="0.25">
      <c r="K181"/>
      <c r="L181"/>
    </row>
    <row r="182" spans="11:12" x14ac:dyDescent="0.25">
      <c r="K182"/>
      <c r="L182"/>
    </row>
    <row r="183" spans="11:12" x14ac:dyDescent="0.25">
      <c r="K183"/>
      <c r="L183"/>
    </row>
    <row r="184" spans="11:12" x14ac:dyDescent="0.25">
      <c r="K184"/>
      <c r="L184"/>
    </row>
    <row r="185" spans="11:12" x14ac:dyDescent="0.25">
      <c r="K185"/>
      <c r="L185"/>
    </row>
    <row r="186" spans="11:12" x14ac:dyDescent="0.25">
      <c r="K186"/>
      <c r="L186"/>
    </row>
    <row r="187" spans="11:12" x14ac:dyDescent="0.25">
      <c r="K187"/>
      <c r="L187"/>
    </row>
    <row r="188" spans="11:12" x14ac:dyDescent="0.25">
      <c r="K188"/>
      <c r="L188"/>
    </row>
    <row r="189" spans="11:12" x14ac:dyDescent="0.25">
      <c r="K189"/>
      <c r="L189"/>
    </row>
    <row r="190" spans="11:12" x14ac:dyDescent="0.25">
      <c r="K190"/>
      <c r="L190"/>
    </row>
    <row r="191" spans="11:12" x14ac:dyDescent="0.25">
      <c r="K191"/>
      <c r="L191"/>
    </row>
    <row r="192" spans="11:12" x14ac:dyDescent="0.25">
      <c r="K192"/>
      <c r="L192"/>
    </row>
    <row r="193" spans="11:12" x14ac:dyDescent="0.25">
      <c r="K193"/>
      <c r="L193"/>
    </row>
    <row r="194" spans="11:12" x14ac:dyDescent="0.25">
      <c r="K194"/>
      <c r="L194"/>
    </row>
    <row r="195" spans="11:12" x14ac:dyDescent="0.25">
      <c r="K195"/>
      <c r="L195"/>
    </row>
    <row r="196" spans="11:12" x14ac:dyDescent="0.25">
      <c r="K196"/>
      <c r="L196"/>
    </row>
    <row r="197" spans="11:12" x14ac:dyDescent="0.25">
      <c r="K197"/>
      <c r="L197"/>
    </row>
    <row r="198" spans="11:12" x14ac:dyDescent="0.25">
      <c r="K198"/>
      <c r="L198"/>
    </row>
    <row r="199" spans="11:12" x14ac:dyDescent="0.25">
      <c r="K199"/>
      <c r="L199"/>
    </row>
    <row r="200" spans="11:12" x14ac:dyDescent="0.25">
      <c r="K200"/>
      <c r="L200"/>
    </row>
    <row r="201" spans="11:12" x14ac:dyDescent="0.25">
      <c r="K201"/>
      <c r="L201"/>
    </row>
    <row r="202" spans="11:12" x14ac:dyDescent="0.25">
      <c r="K202"/>
      <c r="L202"/>
    </row>
    <row r="203" spans="11:12" x14ac:dyDescent="0.25">
      <c r="K203"/>
      <c r="L203"/>
    </row>
    <row r="204" spans="11:12" x14ac:dyDescent="0.25">
      <c r="K204"/>
      <c r="L204"/>
    </row>
    <row r="205" spans="11:12" x14ac:dyDescent="0.25">
      <c r="K205"/>
      <c r="L205"/>
    </row>
    <row r="206" spans="11:12" x14ac:dyDescent="0.25">
      <c r="K206"/>
      <c r="L206"/>
    </row>
    <row r="207" spans="11:12" x14ac:dyDescent="0.25">
      <c r="K207"/>
      <c r="L207"/>
    </row>
    <row r="208" spans="11:12" x14ac:dyDescent="0.25">
      <c r="K208"/>
      <c r="L208"/>
    </row>
    <row r="209" spans="11:12" x14ac:dyDescent="0.25">
      <c r="K209"/>
      <c r="L209"/>
    </row>
    <row r="210" spans="11:12" x14ac:dyDescent="0.25">
      <c r="K210"/>
      <c r="L210"/>
    </row>
    <row r="211" spans="11:12" x14ac:dyDescent="0.25">
      <c r="K211"/>
      <c r="L211"/>
    </row>
    <row r="212" spans="11:12" x14ac:dyDescent="0.25">
      <c r="K212"/>
      <c r="L212"/>
    </row>
    <row r="213" spans="11:12" x14ac:dyDescent="0.25">
      <c r="K213"/>
      <c r="L213"/>
    </row>
    <row r="214" spans="11:12" x14ac:dyDescent="0.25">
      <c r="K214"/>
      <c r="L214"/>
    </row>
    <row r="215" spans="11:12" x14ac:dyDescent="0.25">
      <c r="K215"/>
      <c r="L215"/>
    </row>
    <row r="216" spans="11:12" x14ac:dyDescent="0.25">
      <c r="K216"/>
      <c r="L216"/>
    </row>
    <row r="217" spans="11:12" x14ac:dyDescent="0.25">
      <c r="K217"/>
      <c r="L217"/>
    </row>
    <row r="218" spans="11:12" x14ac:dyDescent="0.25">
      <c r="K218"/>
      <c r="L218"/>
    </row>
    <row r="219" spans="11:12" x14ac:dyDescent="0.25">
      <c r="K219"/>
      <c r="L219"/>
    </row>
    <row r="220" spans="11:12" x14ac:dyDescent="0.25">
      <c r="K220"/>
      <c r="L220"/>
    </row>
    <row r="221" spans="11:12" x14ac:dyDescent="0.25">
      <c r="K221"/>
      <c r="L221"/>
    </row>
    <row r="222" spans="11:12" x14ac:dyDescent="0.25">
      <c r="K222"/>
      <c r="L222"/>
    </row>
    <row r="223" spans="11:12" x14ac:dyDescent="0.25">
      <c r="K223"/>
      <c r="L223"/>
    </row>
    <row r="224" spans="11:12" x14ac:dyDescent="0.25">
      <c r="K224"/>
      <c r="L224"/>
    </row>
    <row r="225" spans="11:12" x14ac:dyDescent="0.25">
      <c r="K225"/>
      <c r="L225"/>
    </row>
    <row r="226" spans="11:12" x14ac:dyDescent="0.25">
      <c r="K226"/>
      <c r="L226"/>
    </row>
    <row r="227" spans="11:12" x14ac:dyDescent="0.25">
      <c r="K227"/>
      <c r="L227"/>
    </row>
    <row r="228" spans="11:12" x14ac:dyDescent="0.25">
      <c r="K228"/>
      <c r="L228"/>
    </row>
    <row r="229" spans="11:12" x14ac:dyDescent="0.25">
      <c r="K229"/>
      <c r="L229"/>
    </row>
    <row r="230" spans="11:12" x14ac:dyDescent="0.25">
      <c r="K230"/>
      <c r="L230"/>
    </row>
    <row r="231" spans="11:12" x14ac:dyDescent="0.25">
      <c r="K231"/>
      <c r="L231"/>
    </row>
    <row r="232" spans="11:12" x14ac:dyDescent="0.25">
      <c r="K232"/>
      <c r="L232"/>
    </row>
    <row r="233" spans="11:12" x14ac:dyDescent="0.25">
      <c r="K233"/>
      <c r="L233"/>
    </row>
    <row r="234" spans="11:12" x14ac:dyDescent="0.25">
      <c r="K234"/>
      <c r="L234"/>
    </row>
    <row r="235" spans="11:12" x14ac:dyDescent="0.25">
      <c r="K235"/>
      <c r="L235"/>
    </row>
    <row r="236" spans="11:12" x14ac:dyDescent="0.25">
      <c r="K236"/>
      <c r="L236"/>
    </row>
    <row r="237" spans="11:12" x14ac:dyDescent="0.25">
      <c r="K237"/>
      <c r="L237"/>
    </row>
    <row r="238" spans="11:12" x14ac:dyDescent="0.25">
      <c r="K238"/>
      <c r="L238"/>
    </row>
    <row r="239" spans="11:12" x14ac:dyDescent="0.25">
      <c r="K239"/>
      <c r="L239"/>
    </row>
    <row r="240" spans="11:12" x14ac:dyDescent="0.25">
      <c r="K240"/>
      <c r="L240"/>
    </row>
    <row r="241" spans="11:12" x14ac:dyDescent="0.25">
      <c r="K241"/>
      <c r="L241"/>
    </row>
    <row r="242" spans="11:12" x14ac:dyDescent="0.25">
      <c r="K242"/>
      <c r="L242"/>
    </row>
    <row r="243" spans="11:12" x14ac:dyDescent="0.25">
      <c r="K243"/>
      <c r="L243"/>
    </row>
    <row r="244" spans="11:12" x14ac:dyDescent="0.25">
      <c r="K244"/>
      <c r="L244"/>
    </row>
    <row r="245" spans="11:12" x14ac:dyDescent="0.25">
      <c r="K245"/>
      <c r="L245"/>
    </row>
    <row r="246" spans="11:12" x14ac:dyDescent="0.25">
      <c r="K246"/>
      <c r="L246"/>
    </row>
    <row r="247" spans="11:12" x14ac:dyDescent="0.25">
      <c r="K247"/>
      <c r="L247"/>
    </row>
    <row r="248" spans="11:12" x14ac:dyDescent="0.25">
      <c r="K248"/>
      <c r="L248"/>
    </row>
  </sheetData>
  <mergeCells count="59">
    <mergeCell ref="C8:I8"/>
    <mergeCell ref="B2:J2"/>
    <mergeCell ref="B4:J4"/>
    <mergeCell ref="C5:I5"/>
    <mergeCell ref="C6:I6"/>
    <mergeCell ref="C7:I7"/>
    <mergeCell ref="C9:I9"/>
    <mergeCell ref="B11:C13"/>
    <mergeCell ref="D11:D13"/>
    <mergeCell ref="E11:G11"/>
    <mergeCell ref="H11:H13"/>
    <mergeCell ref="I11:I13"/>
    <mergeCell ref="J11:J13"/>
    <mergeCell ref="B14:B20"/>
    <mergeCell ref="C14:C20"/>
    <mergeCell ref="H14:H21"/>
    <mergeCell ref="I14:I21"/>
    <mergeCell ref="J14:J21"/>
    <mergeCell ref="B21:D21"/>
    <mergeCell ref="B22:B26"/>
    <mergeCell ref="C22:C26"/>
    <mergeCell ref="H22:H27"/>
    <mergeCell ref="I22:I27"/>
    <mergeCell ref="J22:J27"/>
    <mergeCell ref="B27:D27"/>
    <mergeCell ref="B28:B33"/>
    <mergeCell ref="C28:C33"/>
    <mergeCell ref="H28:H34"/>
    <mergeCell ref="I28:I34"/>
    <mergeCell ref="J28:J34"/>
    <mergeCell ref="B34:D34"/>
    <mergeCell ref="B35:B40"/>
    <mergeCell ref="C35:C40"/>
    <mergeCell ref="H35:H41"/>
    <mergeCell ref="I35:I41"/>
    <mergeCell ref="J35:J41"/>
    <mergeCell ref="B41:D41"/>
    <mergeCell ref="B42:B47"/>
    <mergeCell ref="C42:C47"/>
    <mergeCell ref="H42:H48"/>
    <mergeCell ref="I42:I48"/>
    <mergeCell ref="J42:J48"/>
    <mergeCell ref="B48:D48"/>
    <mergeCell ref="J55:J59"/>
    <mergeCell ref="B59:D59"/>
    <mergeCell ref="B49:B53"/>
    <mergeCell ref="C49:C53"/>
    <mergeCell ref="H49:H54"/>
    <mergeCell ref="I49:I54"/>
    <mergeCell ref="J49:J54"/>
    <mergeCell ref="B54:D54"/>
    <mergeCell ref="B60:D60"/>
    <mergeCell ref="E62:G62"/>
    <mergeCell ref="H64:I64"/>
    <mergeCell ref="H65:I65"/>
    <mergeCell ref="B55:B58"/>
    <mergeCell ref="C55:C58"/>
    <mergeCell ref="H55:H59"/>
    <mergeCell ref="I55:I59"/>
  </mergeCells>
  <dataValidations count="2">
    <dataValidation type="whole" allowBlank="1" showInputMessage="1" showErrorMessage="1" sqref="E55:G58" xr:uid="{00000000-0002-0000-0C00-000000000000}">
      <formula1>1</formula1>
      <formula2>5</formula2>
    </dataValidation>
    <dataValidation type="whole" showInputMessage="1" showErrorMessage="1" sqref="E14:G20 E22:G26 E28:G33 E35:G40 E42:G47 E49:G53" xr:uid="{00000000-0002-0000-0C00-000001000000}">
      <formula1>1</formula1>
      <formula2>5</formula2>
    </dataValidation>
  </dataValidations>
  <printOptions horizontalCentered="1" verticalCentered="1"/>
  <pageMargins left="0.23622047244094491" right="0.23622047244094491" top="0.74803149606299213" bottom="0.74803149606299213" header="0.31496062992125984" footer="0.31496062992125984"/>
  <pageSetup paperSize="5" scale="52" orientation="portrait"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I36"/>
  <sheetViews>
    <sheetView view="pageBreakPreview" topLeftCell="A10" zoomScale="80" zoomScaleNormal="95" zoomScaleSheetLayoutView="80" zoomScalePageLayoutView="95" workbookViewId="0">
      <selection activeCell="B4" sqref="B4:H4"/>
    </sheetView>
  </sheetViews>
  <sheetFormatPr baseColWidth="10" defaultColWidth="11.42578125" defaultRowHeight="18" x14ac:dyDescent="0.25"/>
  <cols>
    <col min="1" max="1" width="1.85546875" style="110" customWidth="1"/>
    <col min="2" max="2" width="4.7109375" style="110" customWidth="1"/>
    <col min="3" max="3" width="57.28515625" style="110" customWidth="1"/>
    <col min="4" max="4" width="59.28515625" style="110" customWidth="1"/>
    <col min="5" max="5" width="37.42578125" style="110" customWidth="1"/>
    <col min="6" max="6" width="40.85546875" style="110" customWidth="1"/>
    <col min="7" max="7" width="37.85546875" style="110" customWidth="1"/>
    <col min="8" max="8" width="7" style="110" customWidth="1"/>
    <col min="9" max="9" width="1.28515625" style="110" customWidth="1"/>
    <col min="10" max="10" width="24.7109375" style="110" bestFit="1" customWidth="1"/>
    <col min="11" max="16384" width="11.42578125" style="110"/>
  </cols>
  <sheetData>
    <row r="2" spans="1:9" ht="30" customHeight="1" x14ac:dyDescent="0.25">
      <c r="A2" s="109"/>
      <c r="B2" s="109"/>
      <c r="C2" s="109"/>
      <c r="D2" s="109"/>
      <c r="E2" s="109"/>
      <c r="F2" s="109"/>
      <c r="G2" s="109"/>
      <c r="H2" s="109"/>
      <c r="I2" s="109"/>
    </row>
    <row r="3" spans="1:9" ht="18" customHeight="1" thickBot="1" x14ac:dyDescent="0.3">
      <c r="A3" s="109"/>
      <c r="B3" s="109"/>
      <c r="C3" s="109"/>
      <c r="D3" s="109"/>
      <c r="E3" s="109"/>
      <c r="F3" s="109"/>
      <c r="G3" s="109"/>
      <c r="H3" s="109"/>
      <c r="I3" s="109"/>
    </row>
    <row r="4" spans="1:9" ht="36.75" customHeight="1" thickBot="1" x14ac:dyDescent="0.3">
      <c r="A4" s="109"/>
      <c r="B4" s="410" t="s">
        <v>271</v>
      </c>
      <c r="C4" s="411"/>
      <c r="D4" s="411"/>
      <c r="E4" s="411"/>
      <c r="F4" s="411"/>
      <c r="G4" s="411"/>
      <c r="H4" s="412"/>
      <c r="I4" s="109"/>
    </row>
    <row r="5" spans="1:9" x14ac:dyDescent="0.25">
      <c r="A5" s="109"/>
      <c r="B5" s="111"/>
      <c r="C5" s="112"/>
      <c r="D5" s="577"/>
      <c r="E5" s="577"/>
      <c r="F5" s="577"/>
      <c r="G5" s="577"/>
      <c r="H5" s="113"/>
      <c r="I5" s="109"/>
    </row>
    <row r="6" spans="1:9" x14ac:dyDescent="0.25">
      <c r="A6" s="109"/>
      <c r="B6" s="111"/>
      <c r="C6" s="112" t="s">
        <v>272</v>
      </c>
      <c r="D6" s="578" t="s">
        <v>298</v>
      </c>
      <c r="E6" s="578"/>
      <c r="F6" s="578"/>
      <c r="G6" s="578"/>
      <c r="H6" s="113"/>
      <c r="I6" s="109"/>
    </row>
    <row r="7" spans="1:9" x14ac:dyDescent="0.25">
      <c r="A7" s="109"/>
      <c r="B7" s="111"/>
      <c r="C7" s="112" t="s">
        <v>273</v>
      </c>
      <c r="D7" s="579" t="s">
        <v>299</v>
      </c>
      <c r="E7" s="579"/>
      <c r="F7" s="579"/>
      <c r="G7" s="579"/>
      <c r="H7" s="113"/>
      <c r="I7" s="109"/>
    </row>
    <row r="8" spans="1:9" x14ac:dyDescent="0.25">
      <c r="A8" s="109"/>
      <c r="B8" s="111"/>
      <c r="C8" s="112" t="s">
        <v>274</v>
      </c>
      <c r="D8" s="580">
        <f>+'ANEXO 1'!D27</f>
        <v>44953</v>
      </c>
      <c r="E8" s="579"/>
      <c r="F8" s="579"/>
      <c r="G8" s="579"/>
      <c r="H8" s="113"/>
      <c r="I8" s="109"/>
    </row>
    <row r="9" spans="1:9" ht="18.75" thickBot="1" x14ac:dyDescent="0.3">
      <c r="A9" s="109"/>
      <c r="B9" s="111"/>
      <c r="C9" s="112"/>
      <c r="D9" s="114"/>
      <c r="E9" s="114"/>
      <c r="F9" s="114"/>
      <c r="G9" s="114"/>
      <c r="H9" s="113"/>
      <c r="I9" s="109"/>
    </row>
    <row r="10" spans="1:9" ht="36" customHeight="1" thickBot="1" x14ac:dyDescent="0.3">
      <c r="A10" s="109"/>
      <c r="B10" s="574" t="s">
        <v>275</v>
      </c>
      <c r="C10" s="575"/>
      <c r="D10" s="575"/>
      <c r="E10" s="575"/>
      <c r="F10" s="575"/>
      <c r="G10" s="575"/>
      <c r="H10" s="576"/>
      <c r="I10" s="109"/>
    </row>
    <row r="11" spans="1:9" x14ac:dyDescent="0.25">
      <c r="A11" s="109"/>
      <c r="B11" s="111"/>
      <c r="C11" s="109"/>
      <c r="D11" s="109"/>
      <c r="E11" s="109"/>
      <c r="F11" s="109"/>
      <c r="G11" s="109"/>
      <c r="H11" s="113"/>
      <c r="I11" s="109"/>
    </row>
    <row r="12" spans="1:9" x14ac:dyDescent="0.25">
      <c r="A12" s="109"/>
      <c r="B12" s="111"/>
      <c r="C12" s="582" t="s">
        <v>276</v>
      </c>
      <c r="D12" s="115"/>
      <c r="E12" s="115"/>
      <c r="F12" s="577"/>
      <c r="G12" s="577"/>
      <c r="H12" s="583"/>
      <c r="I12" s="109"/>
    </row>
    <row r="13" spans="1:9" x14ac:dyDescent="0.25">
      <c r="A13" s="109"/>
      <c r="B13" s="111"/>
      <c r="C13" s="582"/>
      <c r="D13" s="116">
        <f>OAP!Q20</f>
        <v>0.99999999999999989</v>
      </c>
      <c r="E13" s="584">
        <f>(D13*D14)/100%</f>
        <v>0.79999999999999993</v>
      </c>
      <c r="F13" s="577"/>
      <c r="G13" s="577"/>
      <c r="H13" s="583"/>
      <c r="I13" s="109"/>
    </row>
    <row r="14" spans="1:9" ht="40.5" customHeight="1" x14ac:dyDescent="0.25">
      <c r="A14" s="109"/>
      <c r="B14" s="111"/>
      <c r="C14" s="117" t="s">
        <v>277</v>
      </c>
      <c r="D14" s="118">
        <v>0.8</v>
      </c>
      <c r="E14" s="584"/>
      <c r="F14" s="577"/>
      <c r="G14" s="577"/>
      <c r="H14" s="583"/>
      <c r="I14" s="109"/>
    </row>
    <row r="15" spans="1:9" x14ac:dyDescent="0.25">
      <c r="A15" s="109"/>
      <c r="B15" s="111"/>
      <c r="C15" s="115" t="s">
        <v>278</v>
      </c>
      <c r="D15" s="119">
        <f>'ANEXO 2'!I62</f>
        <v>0</v>
      </c>
      <c r="E15" s="584">
        <f>(D15*D16)/5</f>
        <v>0</v>
      </c>
      <c r="F15" s="577"/>
      <c r="G15" s="577"/>
      <c r="H15" s="583"/>
      <c r="I15" s="109"/>
    </row>
    <row r="16" spans="1:9" x14ac:dyDescent="0.25">
      <c r="A16" s="109"/>
      <c r="B16" s="111"/>
      <c r="C16" s="115" t="s">
        <v>279</v>
      </c>
      <c r="D16" s="118">
        <v>0.2</v>
      </c>
      <c r="E16" s="584"/>
      <c r="F16" s="577"/>
      <c r="G16" s="577"/>
      <c r="H16" s="583"/>
      <c r="I16" s="109"/>
    </row>
    <row r="17" spans="1:9" x14ac:dyDescent="0.25">
      <c r="A17" s="109"/>
      <c r="B17" s="111"/>
      <c r="C17" s="115"/>
      <c r="D17" s="118"/>
      <c r="E17" s="120"/>
      <c r="F17" s="577"/>
      <c r="G17" s="577"/>
      <c r="H17" s="583"/>
      <c r="I17" s="109"/>
    </row>
    <row r="18" spans="1:9" x14ac:dyDescent="0.25">
      <c r="A18" s="109"/>
      <c r="B18" s="111"/>
      <c r="C18" s="115" t="s">
        <v>280</v>
      </c>
      <c r="D18" s="118"/>
      <c r="E18" s="116">
        <f>SUM(E13:E16)</f>
        <v>0.79999999999999993</v>
      </c>
      <c r="F18" s="577"/>
      <c r="G18" s="577"/>
      <c r="H18" s="583"/>
      <c r="I18" s="109"/>
    </row>
    <row r="19" spans="1:9" x14ac:dyDescent="0.25">
      <c r="A19" s="109"/>
      <c r="B19" s="111"/>
      <c r="C19" s="109"/>
      <c r="D19" s="109"/>
      <c r="E19" s="109"/>
      <c r="F19" s="109"/>
      <c r="G19" s="577"/>
      <c r="H19" s="583"/>
      <c r="I19" s="109"/>
    </row>
    <row r="20" spans="1:9" x14ac:dyDescent="0.25">
      <c r="A20" s="109"/>
      <c r="B20" s="111"/>
      <c r="C20" s="585" t="s">
        <v>281</v>
      </c>
      <c r="D20" s="587">
        <v>0.05</v>
      </c>
      <c r="E20" s="589">
        <f>'ANEXO 1'!P22</f>
        <v>0.05</v>
      </c>
      <c r="F20" s="109"/>
      <c r="G20" s="577"/>
      <c r="H20" s="583"/>
      <c r="I20" s="109"/>
    </row>
    <row r="21" spans="1:9" x14ac:dyDescent="0.25">
      <c r="A21" s="109"/>
      <c r="B21" s="111"/>
      <c r="C21" s="586"/>
      <c r="D21" s="588"/>
      <c r="E21" s="590"/>
      <c r="F21" s="109"/>
      <c r="G21" s="121"/>
      <c r="H21" s="122"/>
      <c r="I21" s="109"/>
    </row>
    <row r="22" spans="1:9" ht="18.75" thickBot="1" x14ac:dyDescent="0.3">
      <c r="A22" s="109"/>
      <c r="B22" s="111"/>
      <c r="C22" s="109"/>
      <c r="D22" s="109"/>
      <c r="E22" s="109"/>
      <c r="F22" s="109"/>
      <c r="G22" s="121"/>
      <c r="H22" s="122"/>
      <c r="I22" s="109"/>
    </row>
    <row r="23" spans="1:9" ht="24.95" customHeight="1" thickBot="1" x14ac:dyDescent="0.3">
      <c r="A23" s="109"/>
      <c r="B23" s="111"/>
      <c r="C23" s="109"/>
      <c r="D23" s="123" t="s">
        <v>282</v>
      </c>
      <c r="E23" s="124">
        <f>E18+E20</f>
        <v>0.85</v>
      </c>
      <c r="F23" s="109"/>
      <c r="G23" s="121"/>
      <c r="H23" s="122"/>
      <c r="I23" s="109"/>
    </row>
    <row r="24" spans="1:9" x14ac:dyDescent="0.25">
      <c r="A24" s="109"/>
      <c r="B24" s="111"/>
      <c r="C24" s="109"/>
      <c r="D24" s="109"/>
      <c r="E24" s="109"/>
      <c r="F24" s="109"/>
      <c r="G24" s="109"/>
      <c r="H24" s="113"/>
      <c r="I24" s="109"/>
    </row>
    <row r="25" spans="1:9" x14ac:dyDescent="0.25">
      <c r="A25" s="109"/>
      <c r="B25" s="111"/>
      <c r="C25" s="109"/>
      <c r="D25" s="109"/>
      <c r="E25" s="109"/>
      <c r="F25" s="109"/>
      <c r="G25" s="109"/>
      <c r="H25" s="113"/>
      <c r="I25" s="109"/>
    </row>
    <row r="26" spans="1:9" x14ac:dyDescent="0.25">
      <c r="A26" s="109"/>
      <c r="B26" s="111"/>
      <c r="C26" s="109"/>
      <c r="D26" s="109"/>
      <c r="E26" s="109"/>
      <c r="F26" s="109"/>
      <c r="G26" s="109"/>
      <c r="H26" s="113"/>
      <c r="I26" s="109"/>
    </row>
    <row r="27" spans="1:9" x14ac:dyDescent="0.25">
      <c r="A27" s="109"/>
      <c r="B27" s="111"/>
      <c r="C27" s="109"/>
      <c r="D27" s="109"/>
      <c r="E27" s="109"/>
      <c r="F27" s="109"/>
      <c r="G27" s="109"/>
      <c r="H27" s="113"/>
      <c r="I27" s="109"/>
    </row>
    <row r="28" spans="1:9" x14ac:dyDescent="0.25">
      <c r="A28" s="109"/>
      <c r="B28" s="111"/>
      <c r="C28" s="591" t="str">
        <f>+'ANEXO 2'!J64</f>
        <v>Francisco Augusto Giuseppe Rossi Buenaventura</v>
      </c>
      <c r="D28" s="591"/>
      <c r="E28" s="109"/>
      <c r="F28" s="591" t="str">
        <f>+'ANEXO 2'!H64</f>
        <v>Juan Carlos Arias Escobar</v>
      </c>
      <c r="G28" s="591"/>
      <c r="H28" s="113"/>
      <c r="I28" s="109"/>
    </row>
    <row r="29" spans="1:9" x14ac:dyDescent="0.25">
      <c r="A29" s="109"/>
      <c r="B29" s="111"/>
      <c r="C29" s="581" t="s">
        <v>204</v>
      </c>
      <c r="D29" s="581"/>
      <c r="E29" s="109"/>
      <c r="F29" s="581" t="s">
        <v>283</v>
      </c>
      <c r="G29" s="581"/>
      <c r="H29" s="122"/>
      <c r="I29" s="109"/>
    </row>
    <row r="30" spans="1:9" x14ac:dyDescent="0.25">
      <c r="A30" s="109"/>
      <c r="B30" s="111"/>
      <c r="C30" s="109"/>
      <c r="D30" s="109"/>
      <c r="E30" s="109"/>
      <c r="F30" s="109"/>
      <c r="G30" s="109"/>
      <c r="H30" s="113"/>
      <c r="I30" s="109"/>
    </row>
    <row r="31" spans="1:9" x14ac:dyDescent="0.25">
      <c r="A31" s="109"/>
      <c r="B31" s="111"/>
      <c r="C31" s="109"/>
      <c r="D31" s="109"/>
      <c r="E31" s="109"/>
      <c r="F31" s="109"/>
      <c r="G31" s="109"/>
      <c r="H31" s="113"/>
      <c r="I31" s="109"/>
    </row>
    <row r="32" spans="1:9" x14ac:dyDescent="0.25">
      <c r="A32" s="109"/>
      <c r="B32" s="111"/>
      <c r="C32" s="109"/>
      <c r="D32" s="109"/>
      <c r="E32" s="109"/>
      <c r="F32" s="109"/>
      <c r="G32" s="109"/>
      <c r="H32" s="113"/>
      <c r="I32" s="109"/>
    </row>
    <row r="33" spans="1:9" x14ac:dyDescent="0.25">
      <c r="A33" s="109"/>
      <c r="B33" s="111"/>
      <c r="C33" s="109"/>
      <c r="D33" s="125" t="s">
        <v>284</v>
      </c>
      <c r="E33" s="204">
        <f>+'ANEXO 1'!D27</f>
        <v>44953</v>
      </c>
      <c r="F33" s="109"/>
      <c r="G33" s="109"/>
      <c r="H33" s="113"/>
      <c r="I33" s="109"/>
    </row>
    <row r="34" spans="1:9" x14ac:dyDescent="0.25">
      <c r="A34" s="109"/>
      <c r="B34" s="111"/>
      <c r="C34" s="109"/>
      <c r="D34" s="125" t="s">
        <v>285</v>
      </c>
      <c r="E34" s="169" t="str">
        <f>+'ANEXO 1'!D28</f>
        <v>02/03/2022 al 31/12/2022</v>
      </c>
      <c r="F34" s="109"/>
      <c r="G34" s="109"/>
      <c r="H34" s="113"/>
      <c r="I34" s="109"/>
    </row>
    <row r="35" spans="1:9" ht="18.75" thickBot="1" x14ac:dyDescent="0.3">
      <c r="A35" s="109"/>
      <c r="B35" s="126"/>
      <c r="C35" s="127"/>
      <c r="D35" s="127"/>
      <c r="E35" s="127"/>
      <c r="F35" s="127"/>
      <c r="G35" s="127"/>
      <c r="H35" s="128"/>
      <c r="I35" s="109"/>
    </row>
    <row r="36" spans="1:9" ht="13.35" customHeight="1" x14ac:dyDescent="0.25">
      <c r="A36" s="109"/>
      <c r="B36" s="109"/>
      <c r="C36" s="109"/>
      <c r="D36" s="109"/>
      <c r="E36" s="109"/>
      <c r="F36" s="109"/>
      <c r="G36" s="109"/>
      <c r="H36" s="109"/>
      <c r="I36" s="109"/>
    </row>
  </sheetData>
  <mergeCells count="18">
    <mergeCell ref="C29:D29"/>
    <mergeCell ref="F29:G29"/>
    <mergeCell ref="C12:C13"/>
    <mergeCell ref="F12:H18"/>
    <mergeCell ref="E13:E14"/>
    <mergeCell ref="E15:E16"/>
    <mergeCell ref="G19:H20"/>
    <mergeCell ref="C20:C21"/>
    <mergeCell ref="D20:D21"/>
    <mergeCell ref="E20:E21"/>
    <mergeCell ref="C28:D28"/>
    <mergeCell ref="F28:G28"/>
    <mergeCell ref="B10:H10"/>
    <mergeCell ref="B4:H4"/>
    <mergeCell ref="D5:G5"/>
    <mergeCell ref="D6:G6"/>
    <mergeCell ref="D7:G7"/>
    <mergeCell ref="D8:G8"/>
  </mergeCells>
  <printOptions horizontalCentered="1" verticalCentered="1"/>
  <pageMargins left="0.35433070866141736" right="0.31496062992125984" top="0.35433070866141736" bottom="0.39370078740157483" header="0.31496062992125984" footer="0.31496062992125984"/>
  <pageSetup paperSize="171" scale="1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19"/>
  <sheetViews>
    <sheetView view="pageBreakPreview" topLeftCell="A20" zoomScale="86" zoomScaleNormal="86" zoomScalePageLayoutView="86" workbookViewId="0">
      <selection activeCell="M22" sqref="M22:M24"/>
    </sheetView>
  </sheetViews>
  <sheetFormatPr baseColWidth="10" defaultColWidth="10.85546875" defaultRowHeight="15.75" x14ac:dyDescent="0.25"/>
  <cols>
    <col min="1" max="1" width="3.28515625" style="57" customWidth="1"/>
    <col min="2" max="2" width="38.28515625" style="57" customWidth="1"/>
    <col min="3" max="3" width="15.28515625" style="57" bestFit="1" customWidth="1"/>
    <col min="4" max="8" width="10.85546875" style="57"/>
    <col min="9" max="9" width="17.85546875" style="57" customWidth="1"/>
    <col min="10" max="10" width="3.140625" style="57" customWidth="1"/>
    <col min="11" max="11" width="3.42578125" style="57" customWidth="1"/>
    <col min="12" max="12" width="38.42578125" style="57" customWidth="1"/>
    <col min="13" max="13" width="15.28515625" style="57" customWidth="1"/>
    <col min="14" max="16" width="10.85546875" style="57"/>
    <col min="17" max="17" width="11.42578125" style="57" customWidth="1"/>
    <col min="18" max="19" width="10.85546875" style="57"/>
    <col min="20" max="20" width="17.85546875" style="57" customWidth="1"/>
    <col min="21" max="21" width="3.28515625" style="57" customWidth="1"/>
    <col min="22" max="16384" width="10.85546875" style="57"/>
  </cols>
  <sheetData>
    <row r="1" spans="1:12" x14ac:dyDescent="0.25">
      <c r="A1" s="58"/>
      <c r="B1" s="58"/>
      <c r="C1" s="58"/>
      <c r="D1" s="58"/>
      <c r="E1" s="58"/>
      <c r="F1" s="58"/>
      <c r="G1" s="58"/>
      <c r="H1" s="58"/>
      <c r="I1" s="58"/>
      <c r="J1" s="58"/>
      <c r="K1" s="58"/>
    </row>
    <row r="2" spans="1:12" x14ac:dyDescent="0.25">
      <c r="A2" s="58"/>
      <c r="B2" s="58"/>
      <c r="C2" s="58"/>
      <c r="D2" s="58"/>
      <c r="E2" s="58"/>
      <c r="F2" s="58"/>
      <c r="G2" s="58"/>
      <c r="H2" s="58"/>
      <c r="I2" s="58"/>
      <c r="J2" s="58"/>
      <c r="K2" s="58"/>
    </row>
    <row r="3" spans="1:12" x14ac:dyDescent="0.25">
      <c r="A3" s="58"/>
      <c r="B3" s="58"/>
      <c r="C3" s="58"/>
      <c r="D3" s="58"/>
      <c r="E3" s="58"/>
      <c r="F3" s="58"/>
      <c r="G3" s="58"/>
      <c r="H3" s="58"/>
      <c r="I3" s="58"/>
      <c r="J3" s="58"/>
      <c r="K3" s="58"/>
    </row>
    <row r="4" spans="1:12" ht="24.75" customHeight="1" x14ac:dyDescent="0.25">
      <c r="A4" s="159"/>
      <c r="B4" s="58"/>
      <c r="C4" s="58"/>
      <c r="D4" s="58"/>
      <c r="E4" s="58"/>
      <c r="F4" s="58"/>
      <c r="G4" s="58"/>
      <c r="H4" s="58"/>
      <c r="I4" s="58"/>
      <c r="J4" s="58"/>
      <c r="K4" s="58"/>
      <c r="L4" s="63"/>
    </row>
    <row r="5" spans="1:12" x14ac:dyDescent="0.25">
      <c r="A5" s="63"/>
      <c r="B5" s="58"/>
      <c r="C5" s="58"/>
      <c r="D5" s="58"/>
      <c r="E5" s="58"/>
      <c r="F5" s="58"/>
      <c r="G5" s="58"/>
      <c r="H5" s="58"/>
      <c r="I5" s="58"/>
      <c r="J5" s="58"/>
      <c r="K5" s="58"/>
      <c r="L5" s="63"/>
    </row>
    <row r="6" spans="1:12" ht="12" customHeight="1" x14ac:dyDescent="0.25">
      <c r="A6" s="63"/>
      <c r="B6" s="160"/>
      <c r="C6" s="160"/>
      <c r="D6" s="160"/>
      <c r="E6" s="160"/>
      <c r="F6" s="160"/>
      <c r="G6" s="160"/>
      <c r="H6" s="160"/>
      <c r="I6" s="160"/>
      <c r="J6" s="160"/>
      <c r="K6" s="64"/>
      <c r="L6" s="63"/>
    </row>
    <row r="7" spans="1:12" ht="24" customHeight="1" x14ac:dyDescent="0.4">
      <c r="A7" s="63"/>
      <c r="B7" s="261" t="s">
        <v>51</v>
      </c>
      <c r="C7" s="261"/>
      <c r="D7" s="261"/>
      <c r="E7" s="261"/>
      <c r="F7" s="261"/>
      <c r="G7" s="261"/>
      <c r="H7" s="261"/>
      <c r="I7" s="261"/>
      <c r="J7" s="161"/>
      <c r="K7" s="64"/>
      <c r="L7" s="63"/>
    </row>
    <row r="8" spans="1:12" ht="12.95" customHeight="1" x14ac:dyDescent="0.25">
      <c r="A8" s="63"/>
      <c r="B8" s="64"/>
      <c r="C8" s="64"/>
      <c r="D8" s="162"/>
      <c r="E8" s="64"/>
      <c r="F8" s="64"/>
      <c r="G8" s="162"/>
      <c r="H8" s="64"/>
      <c r="I8" s="64"/>
      <c r="J8" s="64"/>
      <c r="K8" s="64"/>
      <c r="L8" s="63"/>
    </row>
    <row r="9" spans="1:12" ht="26.25" customHeight="1" x14ac:dyDescent="0.25">
      <c r="A9" s="63"/>
      <c r="B9" s="262" t="s">
        <v>52</v>
      </c>
      <c r="C9" s="262"/>
      <c r="D9" s="262"/>
      <c r="E9" s="262"/>
      <c r="F9" s="262"/>
      <c r="G9" s="262"/>
      <c r="H9" s="262"/>
      <c r="I9" s="262"/>
      <c r="J9" s="163"/>
      <c r="K9" s="64"/>
      <c r="L9" s="63"/>
    </row>
    <row r="10" spans="1:12" ht="15.95" customHeight="1" thickBot="1" x14ac:dyDescent="0.3">
      <c r="A10" s="63"/>
      <c r="B10" s="64"/>
      <c r="C10" s="64"/>
      <c r="D10" s="64"/>
      <c r="E10" s="64"/>
      <c r="F10" s="64"/>
      <c r="G10" s="64"/>
      <c r="H10" s="64"/>
      <c r="I10" s="64"/>
      <c r="J10" s="64"/>
      <c r="K10" s="64"/>
      <c r="L10" s="63"/>
    </row>
    <row r="11" spans="1:12" ht="66.75" customHeight="1" thickBot="1" x14ac:dyDescent="0.3">
      <c r="A11" s="63"/>
      <c r="B11" s="65" t="s">
        <v>53</v>
      </c>
      <c r="C11" s="258" t="s">
        <v>54</v>
      </c>
      <c r="D11" s="259"/>
      <c r="E11" s="259"/>
      <c r="F11" s="259"/>
      <c r="G11" s="259"/>
      <c r="H11" s="259"/>
      <c r="I11" s="260"/>
      <c r="J11" s="164"/>
      <c r="K11" s="64"/>
      <c r="L11" s="63"/>
    </row>
    <row r="12" spans="1:12" ht="24.75" customHeight="1" x14ac:dyDescent="0.25">
      <c r="A12" s="63"/>
      <c r="B12" s="263" t="s">
        <v>55</v>
      </c>
      <c r="C12" s="266" t="s">
        <v>56</v>
      </c>
      <c r="D12" s="267"/>
      <c r="E12" s="267"/>
      <c r="F12" s="267"/>
      <c r="G12" s="267"/>
      <c r="H12" s="267"/>
      <c r="I12" s="268"/>
      <c r="J12" s="164"/>
      <c r="K12" s="64"/>
      <c r="L12" s="63"/>
    </row>
    <row r="13" spans="1:12" ht="51.75" customHeight="1" x14ac:dyDescent="0.25">
      <c r="A13" s="63"/>
      <c r="B13" s="264"/>
      <c r="C13" s="269"/>
      <c r="D13" s="270"/>
      <c r="E13" s="270"/>
      <c r="F13" s="270"/>
      <c r="G13" s="270"/>
      <c r="H13" s="270"/>
      <c r="I13" s="271"/>
      <c r="J13" s="164"/>
      <c r="K13" s="64"/>
      <c r="L13" s="63"/>
    </row>
    <row r="14" spans="1:12" ht="42" customHeight="1" thickBot="1" x14ac:dyDescent="0.3">
      <c r="A14" s="63"/>
      <c r="B14" s="265"/>
      <c r="C14" s="272"/>
      <c r="D14" s="273"/>
      <c r="E14" s="273"/>
      <c r="F14" s="273"/>
      <c r="G14" s="273"/>
      <c r="H14" s="273"/>
      <c r="I14" s="274"/>
      <c r="J14" s="164"/>
      <c r="K14" s="64"/>
      <c r="L14" s="63"/>
    </row>
    <row r="15" spans="1:12" ht="90" customHeight="1" thickBot="1" x14ac:dyDescent="0.3">
      <c r="A15" s="63"/>
      <c r="B15" s="165" t="s">
        <v>57</v>
      </c>
      <c r="C15" s="258" t="s">
        <v>58</v>
      </c>
      <c r="D15" s="259"/>
      <c r="E15" s="259"/>
      <c r="F15" s="259"/>
      <c r="G15" s="259"/>
      <c r="H15" s="259"/>
      <c r="I15" s="260"/>
      <c r="J15" s="164"/>
      <c r="K15" s="64"/>
      <c r="L15" s="63"/>
    </row>
    <row r="16" spans="1:12" ht="48.75" customHeight="1" x14ac:dyDescent="0.25">
      <c r="A16" s="63"/>
      <c r="B16" s="263" t="s">
        <v>59</v>
      </c>
      <c r="C16" s="266" t="s">
        <v>60</v>
      </c>
      <c r="D16" s="267"/>
      <c r="E16" s="267"/>
      <c r="F16" s="267"/>
      <c r="G16" s="267"/>
      <c r="H16" s="267"/>
      <c r="I16" s="268"/>
      <c r="J16" s="164"/>
      <c r="K16" s="64"/>
      <c r="L16" s="63"/>
    </row>
    <row r="17" spans="1:21" ht="38.25" customHeight="1" thickBot="1" x14ac:dyDescent="0.3">
      <c r="A17" s="63"/>
      <c r="B17" s="265"/>
      <c r="C17" s="272"/>
      <c r="D17" s="273"/>
      <c r="E17" s="273"/>
      <c r="F17" s="273"/>
      <c r="G17" s="273"/>
      <c r="H17" s="273"/>
      <c r="I17" s="274"/>
      <c r="J17" s="164"/>
      <c r="K17" s="64"/>
      <c r="L17" s="63"/>
    </row>
    <row r="18" spans="1:21" ht="15" customHeight="1" x14ac:dyDescent="0.25">
      <c r="A18" s="63"/>
      <c r="B18" s="263" t="s">
        <v>61</v>
      </c>
      <c r="C18" s="266" t="s">
        <v>62</v>
      </c>
      <c r="D18" s="267"/>
      <c r="E18" s="267"/>
      <c r="F18" s="267"/>
      <c r="G18" s="267"/>
      <c r="H18" s="267"/>
      <c r="I18" s="268"/>
      <c r="J18" s="164"/>
      <c r="K18" s="64"/>
      <c r="L18" s="63"/>
    </row>
    <row r="19" spans="1:21" ht="59.25" customHeight="1" x14ac:dyDescent="0.25">
      <c r="A19" s="63"/>
      <c r="B19" s="264"/>
      <c r="C19" s="269"/>
      <c r="D19" s="270"/>
      <c r="E19" s="270"/>
      <c r="F19" s="270"/>
      <c r="G19" s="270"/>
      <c r="H19" s="270"/>
      <c r="I19" s="271"/>
      <c r="J19" s="164"/>
      <c r="K19" s="64"/>
      <c r="L19" s="63"/>
    </row>
    <row r="20" spans="1:21" ht="39" customHeight="1" thickBot="1" x14ac:dyDescent="0.3">
      <c r="A20" s="63"/>
      <c r="B20" s="265"/>
      <c r="C20" s="272"/>
      <c r="D20" s="273"/>
      <c r="E20" s="273"/>
      <c r="F20" s="273"/>
      <c r="G20" s="273"/>
      <c r="H20" s="273"/>
      <c r="I20" s="274"/>
      <c r="J20" s="164"/>
      <c r="K20" s="64"/>
      <c r="L20" s="63"/>
    </row>
    <row r="21" spans="1:21" ht="90" customHeight="1" x14ac:dyDescent="0.25">
      <c r="A21" s="63"/>
      <c r="B21" s="263" t="s">
        <v>63</v>
      </c>
      <c r="C21" s="266" t="s">
        <v>64</v>
      </c>
      <c r="D21" s="267"/>
      <c r="E21" s="267"/>
      <c r="F21" s="267"/>
      <c r="G21" s="267"/>
      <c r="H21" s="267"/>
      <c r="I21" s="268"/>
      <c r="J21" s="164"/>
      <c r="K21" s="64"/>
      <c r="L21" s="63"/>
    </row>
    <row r="22" spans="1:21" ht="54.75" customHeight="1" x14ac:dyDescent="0.25">
      <c r="A22" s="63"/>
      <c r="B22" s="264"/>
      <c r="C22" s="269"/>
      <c r="D22" s="270"/>
      <c r="E22" s="270"/>
      <c r="F22" s="270"/>
      <c r="G22" s="270"/>
      <c r="H22" s="270"/>
      <c r="I22" s="271"/>
      <c r="J22" s="164"/>
      <c r="K22" s="64"/>
      <c r="L22" s="63"/>
    </row>
    <row r="23" spans="1:21" ht="65.25" customHeight="1" x14ac:dyDescent="0.25">
      <c r="A23" s="63"/>
      <c r="B23" s="264"/>
      <c r="C23" s="269"/>
      <c r="D23" s="270"/>
      <c r="E23" s="270"/>
      <c r="F23" s="270"/>
      <c r="G23" s="270"/>
      <c r="H23" s="270"/>
      <c r="I23" s="271"/>
      <c r="J23" s="164"/>
      <c r="K23" s="64"/>
      <c r="L23" s="63"/>
    </row>
    <row r="24" spans="1:21" ht="55.5" customHeight="1" thickBot="1" x14ac:dyDescent="0.3">
      <c r="A24" s="63"/>
      <c r="B24" s="264"/>
      <c r="C24" s="269"/>
      <c r="D24" s="270"/>
      <c r="E24" s="270"/>
      <c r="F24" s="270"/>
      <c r="G24" s="270"/>
      <c r="H24" s="270"/>
      <c r="I24" s="271"/>
      <c r="J24" s="164"/>
      <c r="K24" s="64"/>
      <c r="L24" s="63"/>
    </row>
    <row r="25" spans="1:21" ht="57" customHeight="1" thickBot="1" x14ac:dyDescent="0.3">
      <c r="A25" s="63"/>
      <c r="B25" s="166" t="s">
        <v>65</v>
      </c>
      <c r="C25" s="258" t="s">
        <v>66</v>
      </c>
      <c r="D25" s="259"/>
      <c r="E25" s="259"/>
      <c r="F25" s="259"/>
      <c r="G25" s="259"/>
      <c r="H25" s="259"/>
      <c r="I25" s="260"/>
      <c r="J25" s="164"/>
      <c r="K25" s="64"/>
      <c r="L25" s="63"/>
    </row>
    <row r="26" spans="1:21" ht="24.75" customHeight="1" x14ac:dyDescent="0.25">
      <c r="A26" s="63"/>
      <c r="B26" s="263" t="s">
        <v>67</v>
      </c>
      <c r="C26" s="266" t="s">
        <v>68</v>
      </c>
      <c r="D26" s="267"/>
      <c r="E26" s="267"/>
      <c r="F26" s="267"/>
      <c r="G26" s="267"/>
      <c r="H26" s="267"/>
      <c r="I26" s="268"/>
      <c r="J26" s="164"/>
      <c r="K26" s="64"/>
      <c r="L26" s="63"/>
    </row>
    <row r="27" spans="1:21" ht="54.95" customHeight="1" thickBot="1" x14ac:dyDescent="0.3">
      <c r="A27" s="63"/>
      <c r="B27" s="265"/>
      <c r="C27" s="269"/>
      <c r="D27" s="270"/>
      <c r="E27" s="270"/>
      <c r="F27" s="270"/>
      <c r="G27" s="270"/>
      <c r="H27" s="270"/>
      <c r="I27" s="271"/>
      <c r="J27" s="164"/>
      <c r="K27" s="64"/>
      <c r="L27" s="63"/>
    </row>
    <row r="28" spans="1:21" ht="30" customHeight="1" x14ac:dyDescent="0.25">
      <c r="A28" s="63"/>
      <c r="B28" s="263" t="s">
        <v>69</v>
      </c>
      <c r="C28" s="266" t="s">
        <v>70</v>
      </c>
      <c r="D28" s="267"/>
      <c r="E28" s="267"/>
      <c r="F28" s="267"/>
      <c r="G28" s="267"/>
      <c r="H28" s="267"/>
      <c r="I28" s="268"/>
      <c r="J28" s="164"/>
      <c r="K28" s="75"/>
      <c r="L28" s="75"/>
      <c r="M28" s="75"/>
      <c r="N28" s="75"/>
      <c r="O28" s="75"/>
      <c r="P28" s="75"/>
      <c r="Q28" s="75"/>
      <c r="R28" s="75"/>
      <c r="S28" s="75"/>
      <c r="T28" s="75"/>
      <c r="U28" s="63"/>
    </row>
    <row r="29" spans="1:21" ht="42.75" customHeight="1" thickBot="1" x14ac:dyDescent="0.3">
      <c r="A29" s="63"/>
      <c r="B29" s="265"/>
      <c r="C29" s="272"/>
      <c r="D29" s="273"/>
      <c r="E29" s="273"/>
      <c r="F29" s="273"/>
      <c r="G29" s="273"/>
      <c r="H29" s="273"/>
      <c r="I29" s="274"/>
      <c r="J29" s="164"/>
      <c r="K29" s="75"/>
      <c r="L29" s="75"/>
      <c r="M29" s="75"/>
      <c r="N29" s="75"/>
      <c r="O29" s="75"/>
      <c r="P29" s="75"/>
      <c r="Q29" s="75"/>
      <c r="R29" s="75"/>
      <c r="S29" s="75"/>
      <c r="T29" s="75"/>
      <c r="U29" s="63"/>
    </row>
    <row r="30" spans="1:21" ht="59.25" customHeight="1" thickBot="1" x14ac:dyDescent="0.3">
      <c r="A30" s="63"/>
      <c r="B30" s="166" t="s">
        <v>71</v>
      </c>
      <c r="C30" s="258" t="s">
        <v>72</v>
      </c>
      <c r="D30" s="259"/>
      <c r="E30" s="259"/>
      <c r="F30" s="259"/>
      <c r="G30" s="259"/>
      <c r="H30" s="259"/>
      <c r="I30" s="260"/>
      <c r="J30" s="164"/>
      <c r="K30" s="75"/>
      <c r="L30" s="75"/>
      <c r="M30" s="75"/>
      <c r="N30" s="75"/>
      <c r="O30" s="75"/>
      <c r="P30" s="75"/>
      <c r="Q30" s="75"/>
      <c r="R30" s="75"/>
      <c r="S30" s="75"/>
      <c r="T30" s="75"/>
      <c r="U30" s="63"/>
    </row>
    <row r="31" spans="1:21" ht="15" customHeight="1" x14ac:dyDescent="0.25">
      <c r="A31" s="63"/>
      <c r="B31" s="263" t="s">
        <v>73</v>
      </c>
      <c r="C31" s="266" t="s">
        <v>74</v>
      </c>
      <c r="D31" s="267"/>
      <c r="E31" s="267"/>
      <c r="F31" s="267"/>
      <c r="G31" s="267"/>
      <c r="H31" s="267"/>
      <c r="I31" s="268"/>
      <c r="J31" s="164"/>
      <c r="K31" s="75"/>
      <c r="L31" s="75"/>
      <c r="M31" s="75"/>
      <c r="N31" s="75"/>
      <c r="O31" s="75"/>
      <c r="P31" s="75"/>
      <c r="Q31" s="75"/>
      <c r="R31" s="75"/>
      <c r="S31" s="75"/>
      <c r="T31" s="75"/>
      <c r="U31" s="63"/>
    </row>
    <row r="32" spans="1:21" ht="15" customHeight="1" x14ac:dyDescent="0.25">
      <c r="A32" s="63"/>
      <c r="B32" s="264"/>
      <c r="C32" s="269"/>
      <c r="D32" s="270"/>
      <c r="E32" s="270"/>
      <c r="F32" s="270"/>
      <c r="G32" s="270"/>
      <c r="H32" s="270"/>
      <c r="I32" s="271"/>
      <c r="J32" s="164"/>
      <c r="K32" s="75"/>
      <c r="L32" s="75"/>
      <c r="M32" s="75"/>
      <c r="N32" s="75"/>
      <c r="O32" s="75"/>
      <c r="P32" s="75"/>
      <c r="Q32" s="75"/>
      <c r="R32" s="75"/>
      <c r="S32" s="75"/>
      <c r="T32" s="75"/>
      <c r="U32" s="63"/>
    </row>
    <row r="33" spans="1:21" ht="15" customHeight="1" x14ac:dyDescent="0.25">
      <c r="A33" s="63"/>
      <c r="B33" s="264"/>
      <c r="C33" s="269"/>
      <c r="D33" s="270"/>
      <c r="E33" s="270"/>
      <c r="F33" s="270"/>
      <c r="G33" s="270"/>
      <c r="H33" s="270"/>
      <c r="I33" s="271"/>
      <c r="J33" s="164"/>
      <c r="K33" s="75"/>
      <c r="L33" s="75"/>
      <c r="M33" s="75"/>
      <c r="N33" s="75"/>
      <c r="O33" s="75"/>
      <c r="P33" s="75"/>
      <c r="Q33" s="75"/>
      <c r="R33" s="75"/>
      <c r="S33" s="75"/>
      <c r="T33" s="75"/>
      <c r="U33" s="63"/>
    </row>
    <row r="34" spans="1:21" ht="50.25" customHeight="1" thickBot="1" x14ac:dyDescent="0.3">
      <c r="A34" s="63"/>
      <c r="B34" s="265"/>
      <c r="C34" s="272"/>
      <c r="D34" s="273"/>
      <c r="E34" s="273"/>
      <c r="F34" s="273"/>
      <c r="G34" s="273"/>
      <c r="H34" s="273"/>
      <c r="I34" s="274"/>
      <c r="J34" s="164"/>
      <c r="K34" s="75"/>
      <c r="L34" s="75"/>
      <c r="M34" s="75"/>
      <c r="N34" s="75"/>
      <c r="O34" s="75"/>
      <c r="P34" s="75"/>
      <c r="Q34" s="75"/>
      <c r="R34" s="75"/>
      <c r="S34" s="75"/>
      <c r="T34" s="75"/>
      <c r="U34" s="63"/>
    </row>
    <row r="35" spans="1:21" ht="41.25" customHeight="1" thickBot="1" x14ac:dyDescent="0.3">
      <c r="A35" s="63"/>
      <c r="B35" s="166" t="s">
        <v>75</v>
      </c>
      <c r="C35" s="258" t="s">
        <v>76</v>
      </c>
      <c r="D35" s="259"/>
      <c r="E35" s="259"/>
      <c r="F35" s="259"/>
      <c r="G35" s="259"/>
      <c r="H35" s="259"/>
      <c r="I35" s="260"/>
      <c r="J35" s="164"/>
      <c r="K35" s="75"/>
      <c r="L35" s="63"/>
      <c r="M35" s="63"/>
      <c r="N35" s="63"/>
      <c r="O35" s="63"/>
      <c r="P35" s="63"/>
      <c r="Q35" s="63"/>
      <c r="R35" s="63"/>
      <c r="S35" s="63"/>
      <c r="U35" s="63"/>
    </row>
    <row r="36" spans="1:21" ht="51.75" customHeight="1" thickBot="1" x14ac:dyDescent="0.3">
      <c r="A36" s="63"/>
      <c r="B36" s="165" t="s">
        <v>77</v>
      </c>
      <c r="C36" s="258" t="s">
        <v>78</v>
      </c>
      <c r="D36" s="259"/>
      <c r="E36" s="259"/>
      <c r="F36" s="259"/>
      <c r="G36" s="259"/>
      <c r="H36" s="259"/>
      <c r="I36" s="260"/>
      <c r="J36" s="164"/>
      <c r="K36" s="75"/>
      <c r="L36" s="63"/>
      <c r="M36" s="63"/>
      <c r="N36" s="63"/>
      <c r="O36" s="63"/>
      <c r="P36" s="63"/>
      <c r="Q36" s="63"/>
      <c r="R36" s="63"/>
      <c r="S36" s="63"/>
      <c r="T36" s="63"/>
      <c r="U36" s="63"/>
    </row>
    <row r="37" spans="1:21" ht="15" customHeight="1" x14ac:dyDescent="0.25">
      <c r="A37" s="63"/>
      <c r="B37" s="263" t="s">
        <v>79</v>
      </c>
      <c r="C37" s="266" t="s">
        <v>80</v>
      </c>
      <c r="D37" s="267"/>
      <c r="E37" s="267"/>
      <c r="F37" s="267"/>
      <c r="G37" s="267"/>
      <c r="H37" s="267"/>
      <c r="I37" s="268"/>
      <c r="J37" s="164"/>
      <c r="K37" s="75"/>
      <c r="L37" s="63"/>
      <c r="M37" s="63"/>
      <c r="N37" s="63"/>
      <c r="O37" s="63"/>
      <c r="P37" s="63"/>
      <c r="Q37" s="63"/>
      <c r="R37" s="63"/>
      <c r="S37" s="63"/>
      <c r="T37" s="63"/>
      <c r="U37" s="63"/>
    </row>
    <row r="38" spans="1:21" ht="39" customHeight="1" x14ac:dyDescent="0.25">
      <c r="A38" s="63"/>
      <c r="B38" s="264"/>
      <c r="C38" s="269"/>
      <c r="D38" s="270"/>
      <c r="E38" s="270"/>
      <c r="F38" s="270"/>
      <c r="G38" s="270"/>
      <c r="H38" s="270"/>
      <c r="I38" s="271"/>
      <c r="J38" s="164"/>
      <c r="K38" s="63"/>
      <c r="L38" s="63"/>
      <c r="M38" s="63"/>
      <c r="N38" s="63"/>
      <c r="O38" s="63"/>
      <c r="P38" s="63"/>
      <c r="Q38" s="63"/>
      <c r="R38" s="63"/>
      <c r="S38" s="63"/>
      <c r="T38" s="63"/>
      <c r="U38" s="63"/>
    </row>
    <row r="39" spans="1:21" ht="27" customHeight="1" x14ac:dyDescent="0.25">
      <c r="A39" s="63"/>
      <c r="B39" s="264"/>
      <c r="C39" s="269"/>
      <c r="D39" s="270"/>
      <c r="E39" s="270"/>
      <c r="F39" s="270"/>
      <c r="G39" s="270"/>
      <c r="H39" s="270"/>
      <c r="I39" s="271"/>
      <c r="J39" s="164"/>
      <c r="K39" s="63"/>
      <c r="L39" s="63"/>
      <c r="M39" s="63"/>
      <c r="N39" s="63"/>
      <c r="O39" s="63"/>
      <c r="P39" s="63"/>
      <c r="Q39" s="63"/>
      <c r="R39" s="63"/>
      <c r="S39" s="63"/>
      <c r="T39" s="63"/>
      <c r="U39" s="63"/>
    </row>
    <row r="40" spans="1:21" ht="24.75" customHeight="1" thickBot="1" x14ac:dyDescent="0.3">
      <c r="A40" s="63"/>
      <c r="B40" s="265"/>
      <c r="C40" s="272"/>
      <c r="D40" s="273"/>
      <c r="E40" s="273"/>
      <c r="F40" s="273"/>
      <c r="G40" s="273"/>
      <c r="H40" s="273"/>
      <c r="I40" s="274"/>
      <c r="J40" s="164"/>
      <c r="K40" s="63"/>
      <c r="L40" s="63"/>
      <c r="M40" s="63"/>
      <c r="N40" s="63"/>
      <c r="O40" s="63"/>
      <c r="P40" s="63"/>
      <c r="Q40" s="63"/>
      <c r="R40" s="63"/>
      <c r="S40" s="63"/>
      <c r="T40" s="63"/>
      <c r="U40" s="63"/>
    </row>
    <row r="41" spans="1:21" ht="36.75" customHeight="1" x14ac:dyDescent="0.25">
      <c r="A41" s="63"/>
      <c r="B41" s="75"/>
      <c r="C41" s="75"/>
      <c r="D41" s="75"/>
      <c r="E41" s="75"/>
      <c r="F41" s="75"/>
      <c r="G41" s="75"/>
      <c r="H41" s="75"/>
      <c r="I41" s="75"/>
      <c r="J41" s="75"/>
      <c r="K41" s="63"/>
      <c r="L41" s="63"/>
      <c r="M41" s="63"/>
      <c r="N41" s="63"/>
      <c r="O41" s="63"/>
      <c r="P41" s="63"/>
      <c r="Q41" s="63"/>
      <c r="R41" s="63"/>
      <c r="S41" s="63"/>
      <c r="T41" s="63"/>
      <c r="U41" s="63"/>
    </row>
    <row r="42" spans="1:21" ht="15" customHeight="1" x14ac:dyDescent="0.25">
      <c r="A42" s="63"/>
      <c r="B42" s="63"/>
      <c r="C42" s="63"/>
      <c r="D42" s="63"/>
      <c r="E42" s="63"/>
      <c r="F42" s="63"/>
      <c r="G42" s="63"/>
      <c r="H42" s="63"/>
      <c r="I42" s="63"/>
      <c r="J42" s="63"/>
      <c r="K42" s="63"/>
      <c r="U42" s="63"/>
    </row>
    <row r="43" spans="1:21" ht="15" customHeight="1" x14ac:dyDescent="0.25">
      <c r="A43" s="63"/>
      <c r="B43" s="63"/>
      <c r="C43" s="63"/>
      <c r="D43" s="63"/>
      <c r="E43" s="63"/>
      <c r="F43" s="63"/>
      <c r="G43" s="63"/>
      <c r="H43" s="63"/>
      <c r="I43" s="63"/>
      <c r="J43" s="63"/>
      <c r="K43" s="63"/>
      <c r="U43" s="63"/>
    </row>
    <row r="44" spans="1:21" ht="15" customHeight="1" x14ac:dyDescent="0.25">
      <c r="A44" s="63"/>
      <c r="B44" s="63"/>
      <c r="C44" s="63"/>
      <c r="D44" s="63"/>
      <c r="E44" s="63"/>
      <c r="F44" s="63"/>
      <c r="G44" s="63"/>
      <c r="H44" s="63"/>
      <c r="I44" s="63"/>
      <c r="J44" s="63"/>
      <c r="K44" s="63"/>
      <c r="U44" s="63"/>
    </row>
    <row r="45" spans="1:21" ht="15" customHeight="1" x14ac:dyDescent="0.25">
      <c r="A45" s="63"/>
      <c r="B45" s="63"/>
      <c r="C45" s="63"/>
      <c r="D45" s="63"/>
      <c r="E45" s="63"/>
      <c r="F45" s="63"/>
      <c r="G45" s="63"/>
      <c r="H45" s="63"/>
      <c r="I45" s="63"/>
      <c r="J45" s="63"/>
    </row>
    <row r="46" spans="1:21" ht="15" customHeight="1" x14ac:dyDescent="0.25">
      <c r="A46" s="63"/>
      <c r="B46" s="63"/>
      <c r="C46" s="63"/>
      <c r="D46" s="63"/>
      <c r="E46" s="63"/>
      <c r="F46" s="63"/>
      <c r="G46" s="63"/>
      <c r="H46" s="63"/>
      <c r="I46" s="63"/>
      <c r="J46" s="63"/>
    </row>
    <row r="47" spans="1:21" ht="15" customHeight="1" x14ac:dyDescent="0.25">
      <c r="A47" s="63"/>
      <c r="B47" s="63"/>
      <c r="C47" s="63"/>
      <c r="D47" s="63"/>
      <c r="E47" s="63"/>
      <c r="F47" s="63"/>
      <c r="G47" s="63"/>
      <c r="H47" s="63"/>
      <c r="I47" s="63"/>
      <c r="J47" s="63"/>
    </row>
    <row r="48" spans="1:21" ht="15" customHeight="1" x14ac:dyDescent="0.25">
      <c r="A48" s="63"/>
      <c r="B48" s="63"/>
      <c r="C48" s="63"/>
      <c r="D48" s="63"/>
      <c r="E48" s="63"/>
      <c r="F48" s="63"/>
      <c r="G48" s="63"/>
      <c r="H48" s="63"/>
      <c r="I48" s="63"/>
      <c r="J48" s="63"/>
    </row>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sheetData>
  <mergeCells count="24">
    <mergeCell ref="B31:B34"/>
    <mergeCell ref="C31:I34"/>
    <mergeCell ref="C35:I35"/>
    <mergeCell ref="C36:I36"/>
    <mergeCell ref="B37:B40"/>
    <mergeCell ref="C37:I40"/>
    <mergeCell ref="C30:I30"/>
    <mergeCell ref="B16:B17"/>
    <mergeCell ref="C16:I17"/>
    <mergeCell ref="B18:B20"/>
    <mergeCell ref="C18:I20"/>
    <mergeCell ref="B21:B24"/>
    <mergeCell ref="C21:I24"/>
    <mergeCell ref="C25:I25"/>
    <mergeCell ref="B26:B27"/>
    <mergeCell ref="C26:I27"/>
    <mergeCell ref="B28:B29"/>
    <mergeCell ref="C28:I29"/>
    <mergeCell ref="C15:I15"/>
    <mergeCell ref="B7:I7"/>
    <mergeCell ref="B9:I9"/>
    <mergeCell ref="C11:I11"/>
    <mergeCell ref="B12:B14"/>
    <mergeCell ref="C12:I14"/>
  </mergeCells>
  <pageMargins left="0.7" right="0.7" top="0.75" bottom="0.75" header="0.3" footer="0.3"/>
  <pageSetup scale="59" orientation="portrait" r:id="rId1"/>
  <rowBreaks count="1" manualBreakCount="1">
    <brk id="25" max="9" man="1"/>
  </rowBreaks>
  <colBreaks count="1" manualBreakCount="1">
    <brk id="1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23"/>
  <sheetViews>
    <sheetView view="pageBreakPreview" topLeftCell="B6" zoomScaleSheetLayoutView="100" workbookViewId="0">
      <selection activeCell="M22" sqref="M22:M24"/>
    </sheetView>
  </sheetViews>
  <sheetFormatPr baseColWidth="10" defaultColWidth="10.85546875" defaultRowHeight="15.75" x14ac:dyDescent="0.25"/>
  <cols>
    <col min="1" max="1" width="2.85546875" style="57" customWidth="1"/>
    <col min="2" max="2" width="18.140625" style="57" customWidth="1"/>
    <col min="3" max="6" width="10.85546875" style="57"/>
    <col min="7" max="7" width="17.85546875" style="57" customWidth="1"/>
    <col min="8" max="8" width="3.140625" style="57" customWidth="1"/>
    <col min="9" max="9" width="3.42578125" style="57" customWidth="1"/>
    <col min="10" max="10" width="37.85546875" style="57" customWidth="1"/>
    <col min="11" max="11" width="15.28515625" style="57" customWidth="1"/>
    <col min="12" max="14" width="10.85546875" style="57"/>
    <col min="15" max="15" width="11.42578125" style="57" customWidth="1"/>
    <col min="16" max="17" width="10.85546875" style="57"/>
    <col min="18" max="18" width="17.85546875" style="57" customWidth="1"/>
    <col min="19" max="19" width="3.28515625" style="57" customWidth="1"/>
    <col min="20" max="16384" width="10.85546875" style="57"/>
  </cols>
  <sheetData>
    <row r="1" spans="1:11" x14ac:dyDescent="0.25">
      <c r="A1" s="58"/>
      <c r="B1" s="58"/>
      <c r="C1" s="58"/>
      <c r="D1" s="58"/>
      <c r="E1" s="58"/>
      <c r="F1" s="58"/>
      <c r="G1" s="58"/>
      <c r="H1" s="58"/>
      <c r="I1" s="58"/>
      <c r="J1" s="58"/>
    </row>
    <row r="2" spans="1:11" ht="44.1" customHeight="1" x14ac:dyDescent="0.25">
      <c r="A2" s="58"/>
      <c r="B2" s="58"/>
      <c r="C2" s="58"/>
      <c r="D2" s="58"/>
      <c r="E2" s="58"/>
      <c r="F2" s="58"/>
      <c r="G2" s="58"/>
      <c r="H2" s="58"/>
      <c r="I2" s="58"/>
      <c r="J2" s="58"/>
    </row>
    <row r="3" spans="1:11" ht="18.95" customHeight="1" x14ac:dyDescent="0.3">
      <c r="A3" s="58"/>
      <c r="B3" s="275" t="s">
        <v>51</v>
      </c>
      <c r="C3" s="275"/>
      <c r="D3" s="275"/>
      <c r="E3" s="275"/>
      <c r="F3" s="275"/>
      <c r="G3" s="275"/>
      <c r="H3" s="275"/>
      <c r="I3" s="275"/>
      <c r="J3" s="275"/>
    </row>
    <row r="4" spans="1:11" ht="24.75" customHeight="1" x14ac:dyDescent="0.25">
      <c r="A4" s="58"/>
      <c r="B4" s="276" t="s">
        <v>81</v>
      </c>
      <c r="C4" s="276"/>
      <c r="D4" s="276"/>
      <c r="E4" s="276"/>
      <c r="F4" s="276"/>
      <c r="G4" s="276"/>
      <c r="H4" s="276"/>
      <c r="I4" s="276"/>
      <c r="J4" s="276"/>
      <c r="K4" s="63"/>
    </row>
    <row r="5" spans="1:11" ht="16.5" thickBot="1" x14ac:dyDescent="0.3">
      <c r="A5" s="58"/>
      <c r="B5" s="64"/>
      <c r="C5" s="64"/>
      <c r="D5" s="64"/>
      <c r="E5" s="64"/>
      <c r="F5" s="64"/>
      <c r="G5" s="64"/>
      <c r="H5" s="64"/>
      <c r="I5" s="64"/>
      <c r="J5" s="64"/>
      <c r="K5" s="63"/>
    </row>
    <row r="6" spans="1:11" x14ac:dyDescent="0.25">
      <c r="A6" s="64"/>
      <c r="B6" s="277" t="s">
        <v>82</v>
      </c>
      <c r="C6" s="278"/>
      <c r="D6" s="278"/>
      <c r="E6" s="278"/>
      <c r="F6" s="278"/>
      <c r="G6" s="278"/>
      <c r="H6" s="278"/>
      <c r="I6" s="278"/>
      <c r="J6" s="279"/>
      <c r="K6" s="63"/>
    </row>
    <row r="7" spans="1:11" ht="66.95" customHeight="1" x14ac:dyDescent="0.25">
      <c r="A7" s="64"/>
      <c r="B7" s="280"/>
      <c r="C7" s="281"/>
      <c r="D7" s="281"/>
      <c r="E7" s="281"/>
      <c r="F7" s="281"/>
      <c r="G7" s="281"/>
      <c r="H7" s="281"/>
      <c r="I7" s="281"/>
      <c r="J7" s="282"/>
      <c r="K7" s="63"/>
    </row>
    <row r="8" spans="1:11" ht="35.25" customHeight="1" thickBot="1" x14ac:dyDescent="0.3">
      <c r="A8" s="64"/>
      <c r="B8" s="280"/>
      <c r="C8" s="281"/>
      <c r="D8" s="281"/>
      <c r="E8" s="281"/>
      <c r="F8" s="281"/>
      <c r="G8" s="281"/>
      <c r="H8" s="281"/>
      <c r="I8" s="281"/>
      <c r="J8" s="282"/>
      <c r="K8" s="63"/>
    </row>
    <row r="9" spans="1:11" ht="32.25" customHeight="1" thickBot="1" x14ac:dyDescent="0.3">
      <c r="A9" s="64"/>
      <c r="B9" s="66"/>
      <c r="C9" s="283" t="s">
        <v>83</v>
      </c>
      <c r="D9" s="284"/>
      <c r="E9" s="284"/>
      <c r="F9" s="285"/>
      <c r="G9" s="65" t="s">
        <v>84</v>
      </c>
      <c r="H9" s="64"/>
      <c r="I9" s="64"/>
      <c r="J9" s="67"/>
      <c r="K9" s="63"/>
    </row>
    <row r="10" spans="1:11" ht="81.95" customHeight="1" thickBot="1" x14ac:dyDescent="0.3">
      <c r="A10" s="64"/>
      <c r="B10" s="66"/>
      <c r="C10" s="258" t="s">
        <v>85</v>
      </c>
      <c r="D10" s="259"/>
      <c r="E10" s="259"/>
      <c r="F10" s="260"/>
      <c r="G10" s="68">
        <v>5</v>
      </c>
      <c r="H10" s="64"/>
      <c r="I10" s="64"/>
      <c r="J10" s="67"/>
      <c r="K10" s="63"/>
    </row>
    <row r="11" spans="1:11" ht="26.25" customHeight="1" x14ac:dyDescent="0.25">
      <c r="A11" s="64"/>
      <c r="B11" s="66"/>
      <c r="C11" s="266" t="s">
        <v>86</v>
      </c>
      <c r="D11" s="267"/>
      <c r="E11" s="267"/>
      <c r="F11" s="268"/>
      <c r="G11" s="286">
        <v>4</v>
      </c>
      <c r="H11" s="64"/>
      <c r="I11" s="64"/>
      <c r="J11" s="67"/>
      <c r="K11" s="63"/>
    </row>
    <row r="12" spans="1:11" ht="38.25" customHeight="1" thickBot="1" x14ac:dyDescent="0.3">
      <c r="A12" s="64"/>
      <c r="B12" s="66"/>
      <c r="C12" s="272"/>
      <c r="D12" s="273"/>
      <c r="E12" s="273"/>
      <c r="F12" s="274"/>
      <c r="G12" s="287"/>
      <c r="H12" s="64"/>
      <c r="I12" s="64"/>
      <c r="J12" s="67"/>
      <c r="K12" s="63"/>
    </row>
    <row r="13" spans="1:11" ht="66.75" customHeight="1" x14ac:dyDescent="0.25">
      <c r="A13" s="64"/>
      <c r="B13" s="66"/>
      <c r="C13" s="266" t="s">
        <v>87</v>
      </c>
      <c r="D13" s="267"/>
      <c r="E13" s="267"/>
      <c r="F13" s="268"/>
      <c r="G13" s="286">
        <v>3</v>
      </c>
      <c r="H13" s="64"/>
      <c r="I13" s="64"/>
      <c r="J13" s="67"/>
      <c r="K13" s="63"/>
    </row>
    <row r="14" spans="1:11" ht="14.1" customHeight="1" thickBot="1" x14ac:dyDescent="0.3">
      <c r="A14" s="64"/>
      <c r="B14" s="66"/>
      <c r="C14" s="272"/>
      <c r="D14" s="273"/>
      <c r="E14" s="273"/>
      <c r="F14" s="274"/>
      <c r="G14" s="287"/>
      <c r="H14" s="64"/>
      <c r="I14" s="64"/>
      <c r="J14" s="67"/>
      <c r="K14" s="63"/>
    </row>
    <row r="15" spans="1:11" ht="51.75" customHeight="1" thickBot="1" x14ac:dyDescent="0.3">
      <c r="A15" s="64"/>
      <c r="B15" s="66"/>
      <c r="C15" s="258" t="s">
        <v>88</v>
      </c>
      <c r="D15" s="259"/>
      <c r="E15" s="259"/>
      <c r="F15" s="260"/>
      <c r="G15" s="68">
        <v>2</v>
      </c>
      <c r="H15" s="64"/>
      <c r="I15" s="64"/>
      <c r="J15" s="67"/>
      <c r="K15" s="63"/>
    </row>
    <row r="16" spans="1:11" ht="61.5" customHeight="1" thickBot="1" x14ac:dyDescent="0.3">
      <c r="A16" s="64"/>
      <c r="B16" s="69"/>
      <c r="C16" s="258" t="s">
        <v>89</v>
      </c>
      <c r="D16" s="259"/>
      <c r="E16" s="259"/>
      <c r="F16" s="260"/>
      <c r="G16" s="68">
        <v>1</v>
      </c>
      <c r="H16" s="102"/>
      <c r="I16" s="102"/>
      <c r="J16" s="103"/>
      <c r="K16" s="63"/>
    </row>
    <row r="17" spans="1:11" ht="63.95" customHeight="1" x14ac:dyDescent="0.25">
      <c r="A17" s="64"/>
      <c r="B17" s="300" t="s">
        <v>90</v>
      </c>
      <c r="C17" s="301"/>
      <c r="D17" s="301"/>
      <c r="E17" s="301"/>
      <c r="F17" s="301"/>
      <c r="G17" s="301"/>
      <c r="H17" s="301"/>
      <c r="I17" s="301"/>
      <c r="J17" s="302"/>
      <c r="K17" s="63"/>
    </row>
    <row r="18" spans="1:11" ht="48.75" customHeight="1" x14ac:dyDescent="0.25">
      <c r="A18" s="64"/>
      <c r="B18" s="70" t="s">
        <v>91</v>
      </c>
      <c r="C18" s="291" t="s">
        <v>92</v>
      </c>
      <c r="D18" s="292"/>
      <c r="E18" s="292"/>
      <c r="F18" s="292"/>
      <c r="G18" s="292"/>
      <c r="H18" s="292"/>
      <c r="I18" s="292"/>
      <c r="J18" s="293"/>
      <c r="K18" s="63"/>
    </row>
    <row r="19" spans="1:11" ht="20.100000000000001" customHeight="1" x14ac:dyDescent="0.25">
      <c r="A19" s="64"/>
      <c r="B19" s="71"/>
      <c r="C19" s="294"/>
      <c r="D19" s="295"/>
      <c r="E19" s="295"/>
      <c r="F19" s="295"/>
      <c r="G19" s="295"/>
      <c r="H19" s="295"/>
      <c r="I19" s="295"/>
      <c r="J19" s="296"/>
      <c r="K19" s="63"/>
    </row>
    <row r="20" spans="1:11" ht="15" customHeight="1" x14ac:dyDescent="0.25">
      <c r="A20" s="64"/>
      <c r="B20" s="303" t="s">
        <v>93</v>
      </c>
      <c r="C20" s="291" t="s">
        <v>94</v>
      </c>
      <c r="D20" s="292"/>
      <c r="E20" s="292"/>
      <c r="F20" s="292"/>
      <c r="G20" s="292"/>
      <c r="H20" s="292"/>
      <c r="I20" s="292"/>
      <c r="J20" s="293"/>
      <c r="K20" s="63"/>
    </row>
    <row r="21" spans="1:11" ht="59.25" customHeight="1" x14ac:dyDescent="0.25">
      <c r="A21" s="64"/>
      <c r="B21" s="304"/>
      <c r="C21" s="294"/>
      <c r="D21" s="295"/>
      <c r="E21" s="295"/>
      <c r="F21" s="295"/>
      <c r="G21" s="295"/>
      <c r="H21" s="295"/>
      <c r="I21" s="295"/>
      <c r="J21" s="296"/>
      <c r="K21" s="63"/>
    </row>
    <row r="22" spans="1:11" ht="75" customHeight="1" x14ac:dyDescent="0.25">
      <c r="A22" s="64"/>
      <c r="B22" s="105" t="s">
        <v>95</v>
      </c>
      <c r="C22" s="288" t="s">
        <v>96</v>
      </c>
      <c r="D22" s="289"/>
      <c r="E22" s="289"/>
      <c r="F22" s="289"/>
      <c r="G22" s="289"/>
      <c r="H22" s="289"/>
      <c r="I22" s="289"/>
      <c r="J22" s="290"/>
      <c r="K22" s="63"/>
    </row>
    <row r="23" spans="1:11" ht="78" customHeight="1" x14ac:dyDescent="0.25">
      <c r="A23" s="64"/>
      <c r="B23" s="72" t="s">
        <v>97</v>
      </c>
      <c r="C23" s="291" t="s">
        <v>98</v>
      </c>
      <c r="D23" s="292"/>
      <c r="E23" s="292"/>
      <c r="F23" s="292"/>
      <c r="G23" s="292"/>
      <c r="H23" s="292"/>
      <c r="I23" s="292"/>
      <c r="J23" s="293"/>
      <c r="K23" s="63"/>
    </row>
    <row r="24" spans="1:11" ht="9" customHeight="1" x14ac:dyDescent="0.25">
      <c r="A24" s="64"/>
      <c r="B24" s="73"/>
      <c r="C24" s="294"/>
      <c r="D24" s="295"/>
      <c r="E24" s="295"/>
      <c r="F24" s="295"/>
      <c r="G24" s="295"/>
      <c r="H24" s="295"/>
      <c r="I24" s="295"/>
      <c r="J24" s="296"/>
      <c r="K24" s="63"/>
    </row>
    <row r="25" spans="1:11" ht="65.25" customHeight="1" x14ac:dyDescent="0.25">
      <c r="A25" s="64"/>
      <c r="B25" s="72" t="s">
        <v>99</v>
      </c>
      <c r="C25" s="291" t="s">
        <v>100</v>
      </c>
      <c r="D25" s="292"/>
      <c r="E25" s="292"/>
      <c r="F25" s="292"/>
      <c r="G25" s="292"/>
      <c r="H25" s="292"/>
      <c r="I25" s="292"/>
      <c r="J25" s="293"/>
      <c r="K25" s="63"/>
    </row>
    <row r="26" spans="1:11" ht="21.95" customHeight="1" thickBot="1" x14ac:dyDescent="0.3">
      <c r="A26" s="64"/>
      <c r="B26" s="74"/>
      <c r="C26" s="297"/>
      <c r="D26" s="298"/>
      <c r="E26" s="298"/>
      <c r="F26" s="298"/>
      <c r="G26" s="298"/>
      <c r="H26" s="298"/>
      <c r="I26" s="298"/>
      <c r="J26" s="299"/>
      <c r="K26" s="63"/>
    </row>
    <row r="27" spans="1:11" ht="57" customHeight="1" x14ac:dyDescent="0.25">
      <c r="A27" s="64"/>
      <c r="B27" s="75"/>
      <c r="C27" s="75"/>
      <c r="D27" s="75"/>
      <c r="E27" s="75"/>
      <c r="F27" s="75"/>
      <c r="G27" s="75"/>
      <c r="H27" s="75"/>
      <c r="I27" s="75"/>
      <c r="J27" s="75"/>
      <c r="K27" s="63"/>
    </row>
    <row r="28" spans="1:11" ht="24.75" customHeight="1" x14ac:dyDescent="0.25">
      <c r="A28" s="64"/>
      <c r="B28" s="75"/>
      <c r="C28" s="75"/>
      <c r="D28" s="75"/>
      <c r="E28" s="75"/>
      <c r="F28" s="75"/>
      <c r="G28" s="75"/>
      <c r="H28" s="75"/>
      <c r="I28" s="75"/>
      <c r="J28" s="75"/>
      <c r="K28" s="63"/>
    </row>
    <row r="29" spans="1:11" ht="102" customHeight="1" x14ac:dyDescent="0.25">
      <c r="A29" s="64"/>
      <c r="B29" s="75"/>
      <c r="C29" s="75"/>
      <c r="D29" s="75"/>
      <c r="E29" s="75"/>
      <c r="F29" s="75"/>
      <c r="G29" s="75"/>
      <c r="H29" s="75"/>
      <c r="I29" s="75"/>
      <c r="J29" s="75"/>
      <c r="K29" s="63"/>
    </row>
    <row r="30" spans="1:11" ht="63" customHeight="1" x14ac:dyDescent="0.25">
      <c r="A30" s="75"/>
      <c r="B30" s="75"/>
      <c r="C30" s="75"/>
      <c r="D30" s="75"/>
      <c r="E30" s="75"/>
      <c r="F30" s="75"/>
      <c r="G30" s="75"/>
      <c r="H30" s="75"/>
      <c r="I30" s="75"/>
      <c r="J30" s="75"/>
      <c r="K30" s="63"/>
    </row>
    <row r="31" spans="1:11" ht="15.75" customHeight="1" x14ac:dyDescent="0.25">
      <c r="A31" s="75"/>
      <c r="B31" s="75"/>
      <c r="C31" s="75"/>
      <c r="D31" s="75"/>
      <c r="E31" s="75"/>
      <c r="F31" s="75"/>
      <c r="G31" s="75"/>
      <c r="H31" s="75"/>
      <c r="I31" s="75"/>
      <c r="J31" s="75"/>
      <c r="K31" s="63"/>
    </row>
    <row r="32" spans="1:11" ht="30" customHeight="1" x14ac:dyDescent="0.25">
      <c r="A32" s="75"/>
      <c r="B32" s="75"/>
      <c r="C32" s="75"/>
      <c r="D32" s="75"/>
      <c r="E32" s="75"/>
      <c r="F32" s="75"/>
      <c r="G32" s="75"/>
      <c r="H32" s="75"/>
      <c r="I32" s="75"/>
      <c r="J32" s="75"/>
      <c r="K32" s="63"/>
    </row>
    <row r="33" spans="1:11" ht="42.75" customHeight="1" x14ac:dyDescent="0.25">
      <c r="A33" s="75"/>
      <c r="B33" s="75"/>
      <c r="C33" s="75"/>
      <c r="D33" s="75"/>
      <c r="E33" s="75"/>
      <c r="F33" s="75"/>
      <c r="G33" s="75"/>
      <c r="H33" s="75"/>
      <c r="I33" s="75"/>
      <c r="J33" s="75"/>
      <c r="K33" s="63"/>
    </row>
    <row r="34" spans="1:11" ht="59.25" customHeight="1" x14ac:dyDescent="0.25">
      <c r="A34" s="75"/>
      <c r="B34" s="75"/>
      <c r="C34" s="75"/>
      <c r="D34" s="75"/>
      <c r="E34" s="75"/>
      <c r="F34" s="75"/>
      <c r="G34" s="75"/>
      <c r="H34" s="75"/>
      <c r="I34" s="75"/>
      <c r="J34" s="75"/>
      <c r="K34" s="63"/>
    </row>
    <row r="35" spans="1:11" ht="15" customHeight="1" x14ac:dyDescent="0.25">
      <c r="A35" s="75"/>
      <c r="B35" s="75"/>
      <c r="C35" s="75"/>
      <c r="D35" s="75"/>
      <c r="E35" s="75"/>
      <c r="F35" s="75"/>
      <c r="G35" s="75"/>
      <c r="H35" s="75"/>
      <c r="I35" s="75"/>
      <c r="J35" s="75"/>
      <c r="K35" s="63"/>
    </row>
    <row r="36" spans="1:11" ht="15" customHeight="1" x14ac:dyDescent="0.25">
      <c r="A36" s="75"/>
      <c r="B36" s="75"/>
      <c r="C36" s="75"/>
      <c r="D36" s="75"/>
      <c r="E36" s="75"/>
      <c r="F36" s="75"/>
      <c r="G36" s="75"/>
      <c r="H36" s="75"/>
      <c r="I36" s="75"/>
      <c r="J36" s="75"/>
      <c r="K36" s="63"/>
    </row>
    <row r="37" spans="1:11" ht="15" customHeight="1" x14ac:dyDescent="0.25">
      <c r="A37" s="75"/>
      <c r="B37" s="75"/>
      <c r="C37" s="75"/>
      <c r="D37" s="75"/>
      <c r="E37" s="75"/>
      <c r="F37" s="75"/>
      <c r="G37" s="75"/>
      <c r="H37" s="75"/>
      <c r="I37" s="75"/>
      <c r="J37" s="75"/>
      <c r="K37" s="63"/>
    </row>
    <row r="38" spans="1:11" ht="50.25" customHeight="1" x14ac:dyDescent="0.25">
      <c r="A38" s="75"/>
      <c r="B38" s="75"/>
      <c r="C38" s="75"/>
      <c r="D38" s="75"/>
      <c r="E38" s="75"/>
      <c r="F38" s="75"/>
      <c r="G38" s="75"/>
      <c r="H38" s="75"/>
      <c r="I38" s="75"/>
      <c r="J38" s="75"/>
      <c r="K38" s="63"/>
    </row>
    <row r="39" spans="1:11" ht="41.25" customHeight="1" x14ac:dyDescent="0.25">
      <c r="A39" s="75"/>
      <c r="B39" s="63"/>
      <c r="C39" s="63"/>
      <c r="D39" s="63"/>
      <c r="E39" s="63"/>
      <c r="F39" s="63"/>
      <c r="G39" s="63"/>
      <c r="H39" s="63"/>
      <c r="I39" s="63"/>
      <c r="K39" s="63"/>
    </row>
    <row r="40" spans="1:11" ht="51.75" customHeight="1" x14ac:dyDescent="0.25">
      <c r="A40" s="75"/>
      <c r="B40" s="63"/>
      <c r="C40" s="63"/>
      <c r="D40" s="63"/>
      <c r="E40" s="63"/>
      <c r="F40" s="63"/>
      <c r="G40" s="63"/>
      <c r="H40" s="63"/>
      <c r="I40" s="63"/>
      <c r="J40" s="63"/>
      <c r="K40" s="63"/>
    </row>
    <row r="41" spans="1:11" ht="15" customHeight="1" x14ac:dyDescent="0.25">
      <c r="A41" s="75"/>
      <c r="B41" s="63"/>
      <c r="C41" s="63"/>
      <c r="D41" s="63"/>
      <c r="E41" s="63"/>
      <c r="F41" s="63"/>
      <c r="G41" s="63"/>
      <c r="H41" s="63"/>
      <c r="I41" s="63"/>
      <c r="J41" s="63"/>
      <c r="K41" s="63"/>
    </row>
    <row r="42" spans="1:11" ht="39" customHeight="1" x14ac:dyDescent="0.25">
      <c r="A42" s="63"/>
      <c r="B42" s="63"/>
      <c r="C42" s="63"/>
      <c r="D42" s="63"/>
      <c r="E42" s="63"/>
      <c r="F42" s="63"/>
      <c r="G42" s="63"/>
      <c r="H42" s="63"/>
      <c r="I42" s="63"/>
      <c r="J42" s="63"/>
      <c r="K42" s="63"/>
    </row>
    <row r="43" spans="1:11" ht="27" customHeight="1" x14ac:dyDescent="0.25">
      <c r="A43" s="63"/>
      <c r="B43" s="63"/>
      <c r="C43" s="63"/>
      <c r="D43" s="63"/>
      <c r="E43" s="63"/>
      <c r="F43" s="63"/>
      <c r="G43" s="63"/>
      <c r="H43" s="63"/>
      <c r="I43" s="63"/>
      <c r="J43" s="63"/>
      <c r="K43" s="63"/>
    </row>
    <row r="44" spans="1:11" ht="24.75" customHeight="1" x14ac:dyDescent="0.25">
      <c r="A44" s="63"/>
      <c r="B44" s="63"/>
      <c r="C44" s="63"/>
      <c r="D44" s="63"/>
      <c r="E44" s="63"/>
      <c r="F44" s="63"/>
      <c r="G44" s="63"/>
      <c r="H44" s="63"/>
      <c r="I44" s="63"/>
      <c r="J44" s="63"/>
      <c r="K44" s="63"/>
    </row>
    <row r="45" spans="1:11" ht="36.75" customHeight="1" x14ac:dyDescent="0.25">
      <c r="A45" s="63"/>
      <c r="B45" s="63"/>
      <c r="C45" s="63"/>
      <c r="D45" s="63"/>
      <c r="E45" s="63"/>
      <c r="F45" s="63"/>
      <c r="G45" s="63"/>
      <c r="H45" s="63"/>
      <c r="I45" s="63"/>
      <c r="J45" s="63"/>
      <c r="K45" s="63"/>
    </row>
    <row r="46" spans="1:11" ht="15" customHeight="1" x14ac:dyDescent="0.25">
      <c r="A46" s="63"/>
      <c r="K46" s="63"/>
    </row>
    <row r="47" spans="1:11" ht="15" customHeight="1" x14ac:dyDescent="0.25">
      <c r="A47" s="63"/>
      <c r="K47" s="63"/>
    </row>
    <row r="48" spans="1:11" ht="15" customHeight="1" x14ac:dyDescent="0.25">
      <c r="A48" s="63"/>
      <c r="K48" s="63"/>
    </row>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sheetData>
  <mergeCells count="18">
    <mergeCell ref="G13:G14"/>
    <mergeCell ref="G11:G12"/>
    <mergeCell ref="C22:J22"/>
    <mergeCell ref="C23:J24"/>
    <mergeCell ref="C25:J26"/>
    <mergeCell ref="C18:J19"/>
    <mergeCell ref="C20:J21"/>
    <mergeCell ref="C11:F12"/>
    <mergeCell ref="C13:F14"/>
    <mergeCell ref="C15:F15"/>
    <mergeCell ref="C16:F16"/>
    <mergeCell ref="B17:J17"/>
    <mergeCell ref="B20:B21"/>
    <mergeCell ref="B3:J3"/>
    <mergeCell ref="B4:J4"/>
    <mergeCell ref="B6:J8"/>
    <mergeCell ref="C10:F10"/>
    <mergeCell ref="C9:F9"/>
  </mergeCells>
  <pageMargins left="0.7" right="0.7" top="0.75" bottom="0.75" header="0.3" footer="0.3"/>
  <pageSetup scale="59" orientation="portrait" r:id="rId1"/>
  <colBreaks count="1" manualBreakCount="1">
    <brk id="10" max="44"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38"/>
  <sheetViews>
    <sheetView zoomScale="80" zoomScaleNormal="80" zoomScalePageLayoutView="80" workbookViewId="0">
      <selection activeCell="D11" sqref="D11"/>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2.7109375" style="1" customWidth="1"/>
    <col min="10" max="10" width="13" style="1" customWidth="1"/>
    <col min="11" max="11" width="11.28515625" style="1" customWidth="1"/>
    <col min="12" max="13" width="15.42578125" style="1" customWidth="1"/>
    <col min="14" max="14" width="45.7109375" style="1" customWidth="1"/>
    <col min="15" max="18" width="35.7109375" style="1" customWidth="1"/>
    <col min="19" max="16384" width="10.85546875" style="1"/>
  </cols>
  <sheetData>
    <row r="2" spans="1:18" x14ac:dyDescent="0.25">
      <c r="B2" s="225" t="s">
        <v>101</v>
      </c>
      <c r="C2" s="225"/>
      <c r="D2" s="225"/>
      <c r="E2" s="225"/>
      <c r="F2" s="310"/>
      <c r="G2" s="310"/>
      <c r="H2" s="310"/>
      <c r="I2" s="310"/>
      <c r="J2" s="310"/>
      <c r="K2" s="310"/>
      <c r="L2" s="310"/>
      <c r="M2" s="310"/>
      <c r="N2" s="310"/>
      <c r="O2" s="310"/>
      <c r="P2" s="310"/>
      <c r="Q2" s="310"/>
      <c r="R2" s="310"/>
    </row>
    <row r="3" spans="1:18" x14ac:dyDescent="0.25">
      <c r="B3" s="241" t="s">
        <v>1</v>
      </c>
      <c r="C3" s="241"/>
      <c r="D3" s="241"/>
      <c r="E3" s="241"/>
      <c r="F3" s="31"/>
      <c r="G3" s="31"/>
      <c r="H3" s="31"/>
      <c r="I3" s="31"/>
      <c r="J3" s="31"/>
      <c r="K3" s="31"/>
      <c r="L3" s="31"/>
      <c r="M3" s="31"/>
      <c r="N3" s="31"/>
      <c r="O3" s="31"/>
      <c r="P3" s="31"/>
      <c r="Q3" s="31"/>
      <c r="R3" s="31"/>
    </row>
    <row r="4" spans="1:18" ht="27" customHeight="1" x14ac:dyDescent="0.25">
      <c r="C4" s="2" t="s">
        <v>2</v>
      </c>
      <c r="D4" s="5" t="str">
        <f>'Concertacion '!D4</f>
        <v xml:space="preserve">Departamento Administrativo de la Funcion Publica </v>
      </c>
    </row>
    <row r="5" spans="1:18" x14ac:dyDescent="0.25">
      <c r="C5" s="2" t="s">
        <v>4</v>
      </c>
      <c r="D5" s="5" t="str">
        <f>'Concertacion '!D5</f>
        <v xml:space="preserve">Direccion de Empleo Publico </v>
      </c>
    </row>
    <row r="6" spans="1:18" x14ac:dyDescent="0.25">
      <c r="C6" s="4" t="s">
        <v>6</v>
      </c>
      <c r="D6" s="5" t="str">
        <f>'Concertacion '!D6</f>
        <v>Alex Rios</v>
      </c>
    </row>
    <row r="7" spans="1:18" x14ac:dyDescent="0.25">
      <c r="C7" s="4" t="s">
        <v>8</v>
      </c>
      <c r="D7" s="5" t="str">
        <f>'Concertacion '!D7</f>
        <v>Daniel Gomez</v>
      </c>
    </row>
    <row r="8" spans="1:18" x14ac:dyDescent="0.25">
      <c r="C8" s="4" t="s">
        <v>102</v>
      </c>
      <c r="D8" s="6">
        <v>41715</v>
      </c>
      <c r="F8" s="7"/>
    </row>
    <row r="9" spans="1:18" x14ac:dyDescent="0.25">
      <c r="C9" s="235" t="s">
        <v>103</v>
      </c>
      <c r="D9" s="5" t="s">
        <v>104</v>
      </c>
      <c r="G9" s="7"/>
    </row>
    <row r="10" spans="1:18" x14ac:dyDescent="0.25">
      <c r="C10" s="235"/>
      <c r="D10" s="5" t="s">
        <v>13</v>
      </c>
    </row>
    <row r="11" spans="1:18" x14ac:dyDescent="0.25">
      <c r="C11" s="2" t="s">
        <v>105</v>
      </c>
      <c r="D11" s="5" t="s">
        <v>104</v>
      </c>
    </row>
    <row r="12" spans="1:18" x14ac:dyDescent="0.25">
      <c r="C12" s="2"/>
      <c r="D12" s="5" t="s">
        <v>106</v>
      </c>
    </row>
    <row r="13" spans="1:18" x14ac:dyDescent="0.25">
      <c r="D13" s="26"/>
    </row>
    <row r="14" spans="1:18" ht="15.75" thickBot="1" x14ac:dyDescent="0.3"/>
    <row r="15" spans="1:18" ht="15.75" thickBot="1" x14ac:dyDescent="0.3">
      <c r="A15" s="311" t="s">
        <v>14</v>
      </c>
      <c r="B15" s="312"/>
      <c r="C15" s="312"/>
      <c r="D15" s="312"/>
      <c r="E15" s="312"/>
      <c r="F15" s="312"/>
      <c r="G15" s="312"/>
      <c r="H15" s="313" t="s">
        <v>107</v>
      </c>
      <c r="I15" s="314"/>
      <c r="J15" s="314"/>
      <c r="K15" s="314"/>
      <c r="L15" s="314"/>
      <c r="M15" s="314"/>
      <c r="N15" s="314"/>
      <c r="O15" s="314"/>
      <c r="P15" s="314"/>
      <c r="Q15" s="314"/>
      <c r="R15" s="315"/>
    </row>
    <row r="16" spans="1:18" ht="28.5" customHeight="1" x14ac:dyDescent="0.25">
      <c r="A16" s="91" t="s">
        <v>17</v>
      </c>
      <c r="B16" s="91" t="s">
        <v>18</v>
      </c>
      <c r="C16" s="95" t="s">
        <v>19</v>
      </c>
      <c r="D16" s="91" t="s">
        <v>20</v>
      </c>
      <c r="E16" s="91" t="s">
        <v>108</v>
      </c>
      <c r="F16" s="91" t="s">
        <v>22</v>
      </c>
      <c r="G16" s="32" t="s">
        <v>23</v>
      </c>
      <c r="H16" s="305" t="s">
        <v>109</v>
      </c>
      <c r="I16" s="306"/>
      <c r="J16" s="306"/>
      <c r="K16" s="307"/>
      <c r="L16" s="91" t="s">
        <v>110</v>
      </c>
      <c r="M16" s="308" t="s">
        <v>111</v>
      </c>
      <c r="N16" s="246" t="s">
        <v>112</v>
      </c>
      <c r="O16" s="305" t="s">
        <v>113</v>
      </c>
      <c r="P16" s="307"/>
      <c r="Q16" s="305" t="s">
        <v>16</v>
      </c>
      <c r="R16" s="307"/>
    </row>
    <row r="17" spans="1:18" ht="30" customHeight="1" x14ac:dyDescent="0.25">
      <c r="A17" s="239" t="s">
        <v>26</v>
      </c>
      <c r="B17" s="240">
        <v>0.3</v>
      </c>
      <c r="C17" s="226" t="s">
        <v>27</v>
      </c>
      <c r="D17" s="9" t="s">
        <v>28</v>
      </c>
      <c r="E17" s="226">
        <v>4</v>
      </c>
      <c r="F17" s="226" t="s">
        <v>29</v>
      </c>
      <c r="G17" s="232" t="s">
        <v>30</v>
      </c>
      <c r="H17" s="89" t="s">
        <v>114</v>
      </c>
      <c r="I17" s="89" t="s">
        <v>115</v>
      </c>
      <c r="J17" s="89" t="s">
        <v>116</v>
      </c>
      <c r="K17" s="89" t="s">
        <v>117</v>
      </c>
      <c r="L17" s="8" t="s">
        <v>118</v>
      </c>
      <c r="M17" s="309"/>
      <c r="N17" s="247"/>
      <c r="O17" s="19" t="s">
        <v>119</v>
      </c>
      <c r="P17" s="19" t="s">
        <v>120</v>
      </c>
      <c r="Q17" s="19" t="s">
        <v>24</v>
      </c>
      <c r="R17" s="19" t="s">
        <v>25</v>
      </c>
    </row>
    <row r="18" spans="1:18" ht="45" customHeight="1" x14ac:dyDescent="0.25">
      <c r="A18" s="239"/>
      <c r="B18" s="239"/>
      <c r="C18" s="227"/>
      <c r="D18" s="10" t="s">
        <v>31</v>
      </c>
      <c r="E18" s="227"/>
      <c r="F18" s="227"/>
      <c r="G18" s="232"/>
      <c r="H18" s="319">
        <v>0.25</v>
      </c>
      <c r="I18" s="319">
        <f>1/E17</f>
        <v>0.25</v>
      </c>
      <c r="J18" s="319"/>
      <c r="K18" s="319"/>
      <c r="L18" s="316">
        <f>SUM(H18:K18)</f>
        <v>0.5</v>
      </c>
      <c r="M18" s="316">
        <f>2*B17/E17</f>
        <v>0.15</v>
      </c>
      <c r="N18" s="324" t="s">
        <v>121</v>
      </c>
      <c r="O18" s="324" t="s">
        <v>122</v>
      </c>
      <c r="P18" s="226" t="s">
        <v>123</v>
      </c>
      <c r="Q18" s="324" t="s">
        <v>124</v>
      </c>
      <c r="R18" s="226"/>
    </row>
    <row r="19" spans="1:18" ht="35.25" customHeight="1" x14ac:dyDescent="0.25">
      <c r="A19" s="239"/>
      <c r="B19" s="239"/>
      <c r="C19" s="227"/>
      <c r="D19" s="10" t="s">
        <v>32</v>
      </c>
      <c r="E19" s="227"/>
      <c r="F19" s="227"/>
      <c r="G19" s="232"/>
      <c r="H19" s="320"/>
      <c r="I19" s="322"/>
      <c r="J19" s="322"/>
      <c r="K19" s="322"/>
      <c r="L19" s="317"/>
      <c r="M19" s="317"/>
      <c r="N19" s="325"/>
      <c r="O19" s="325"/>
      <c r="P19" s="227"/>
      <c r="Q19" s="325"/>
      <c r="R19" s="227"/>
    </row>
    <row r="20" spans="1:18" ht="39.75" customHeight="1" x14ac:dyDescent="0.25">
      <c r="A20" s="239"/>
      <c r="B20" s="239"/>
      <c r="C20" s="228"/>
      <c r="D20" s="10" t="s">
        <v>33</v>
      </c>
      <c r="E20" s="228"/>
      <c r="F20" s="228"/>
      <c r="G20" s="232"/>
      <c r="H20" s="321"/>
      <c r="I20" s="323"/>
      <c r="J20" s="323"/>
      <c r="K20" s="323"/>
      <c r="L20" s="318"/>
      <c r="M20" s="318"/>
      <c r="N20" s="326"/>
      <c r="O20" s="326"/>
      <c r="P20" s="228"/>
      <c r="Q20" s="326"/>
      <c r="R20" s="228"/>
    </row>
    <row r="21" spans="1:18" ht="56.25" customHeight="1" x14ac:dyDescent="0.25">
      <c r="A21" s="245" t="s">
        <v>34</v>
      </c>
      <c r="B21" s="229">
        <v>0.4</v>
      </c>
      <c r="C21" s="226" t="s">
        <v>35</v>
      </c>
      <c r="D21" s="10" t="s">
        <v>125</v>
      </c>
      <c r="E21" s="226">
        <v>20</v>
      </c>
      <c r="F21" s="226" t="s">
        <v>37</v>
      </c>
      <c r="G21" s="226" t="s">
        <v>126</v>
      </c>
      <c r="H21" s="319">
        <v>0.08</v>
      </c>
      <c r="I21" s="319">
        <f>7/E21</f>
        <v>0.35</v>
      </c>
      <c r="J21" s="327"/>
      <c r="K21" s="226"/>
      <c r="L21" s="327">
        <f>+H21+I21+J21+K21</f>
        <v>0.43</v>
      </c>
      <c r="M21" s="327">
        <f>9*B21/E21</f>
        <v>0.18</v>
      </c>
      <c r="N21" s="226"/>
      <c r="O21" s="226"/>
      <c r="P21" s="226"/>
      <c r="Q21" s="226"/>
      <c r="R21" s="249"/>
    </row>
    <row r="22" spans="1:18" ht="47.25" customHeight="1" x14ac:dyDescent="0.25">
      <c r="A22" s="246"/>
      <c r="B22" s="230"/>
      <c r="C22" s="227"/>
      <c r="D22" s="10" t="s">
        <v>39</v>
      </c>
      <c r="E22" s="227"/>
      <c r="F22" s="227"/>
      <c r="G22" s="227"/>
      <c r="H22" s="322"/>
      <c r="I22" s="322"/>
      <c r="J22" s="227"/>
      <c r="K22" s="227"/>
      <c r="L22" s="328"/>
      <c r="M22" s="328"/>
      <c r="N22" s="227"/>
      <c r="O22" s="227"/>
      <c r="P22" s="227"/>
      <c r="Q22" s="227"/>
      <c r="R22" s="250"/>
    </row>
    <row r="23" spans="1:18" ht="57" customHeight="1" x14ac:dyDescent="0.25">
      <c r="A23" s="247"/>
      <c r="B23" s="231"/>
      <c r="C23" s="228"/>
      <c r="D23" s="10" t="s">
        <v>41</v>
      </c>
      <c r="E23" s="227"/>
      <c r="F23" s="228"/>
      <c r="G23" s="228"/>
      <c r="H23" s="323"/>
      <c r="I23" s="323"/>
      <c r="J23" s="228"/>
      <c r="K23" s="228"/>
      <c r="L23" s="329"/>
      <c r="M23" s="329"/>
      <c r="N23" s="228"/>
      <c r="O23" s="228"/>
      <c r="P23" s="228"/>
      <c r="Q23" s="228"/>
      <c r="R23" s="251"/>
    </row>
    <row r="24" spans="1:18" ht="55.5" customHeight="1" x14ac:dyDescent="0.25">
      <c r="A24" s="245" t="s">
        <v>43</v>
      </c>
      <c r="B24" s="229">
        <v>0.3</v>
      </c>
      <c r="C24" s="226" t="s">
        <v>44</v>
      </c>
      <c r="D24" s="10" t="s">
        <v>45</v>
      </c>
      <c r="E24" s="226">
        <v>15</v>
      </c>
      <c r="F24" s="226" t="s">
        <v>29</v>
      </c>
      <c r="G24" s="226" t="s">
        <v>42</v>
      </c>
      <c r="H24" s="319">
        <v>0.1</v>
      </c>
      <c r="I24" s="319">
        <f>5/E24</f>
        <v>0.33333333333333331</v>
      </c>
      <c r="J24" s="226"/>
      <c r="K24" s="226"/>
      <c r="L24" s="327">
        <f>+H24+I24+J24+K24</f>
        <v>0.43333333333333335</v>
      </c>
      <c r="M24" s="327">
        <f>8*B24/E24</f>
        <v>0.16</v>
      </c>
      <c r="N24" s="226"/>
      <c r="O24" s="226"/>
      <c r="P24" s="226"/>
      <c r="Q24" s="226"/>
      <c r="R24" s="226"/>
    </row>
    <row r="25" spans="1:18" ht="39.75" customHeight="1" x14ac:dyDescent="0.25">
      <c r="A25" s="246"/>
      <c r="B25" s="230"/>
      <c r="C25" s="227"/>
      <c r="D25" s="10" t="s">
        <v>46</v>
      </c>
      <c r="E25" s="227"/>
      <c r="F25" s="227"/>
      <c r="G25" s="227"/>
      <c r="H25" s="322"/>
      <c r="I25" s="322"/>
      <c r="J25" s="227"/>
      <c r="K25" s="227"/>
      <c r="L25" s="328"/>
      <c r="M25" s="328"/>
      <c r="N25" s="227"/>
      <c r="O25" s="227"/>
      <c r="P25" s="227"/>
      <c r="Q25" s="227"/>
      <c r="R25" s="227"/>
    </row>
    <row r="26" spans="1:18" ht="39" customHeight="1" x14ac:dyDescent="0.25">
      <c r="A26" s="247"/>
      <c r="B26" s="231"/>
      <c r="C26" s="228"/>
      <c r="D26" s="10" t="s">
        <v>47</v>
      </c>
      <c r="E26" s="228"/>
      <c r="F26" s="228"/>
      <c r="G26" s="228"/>
      <c r="H26" s="323"/>
      <c r="I26" s="323"/>
      <c r="J26" s="228"/>
      <c r="K26" s="228"/>
      <c r="L26" s="329"/>
      <c r="M26" s="329"/>
      <c r="N26" s="228"/>
      <c r="O26" s="228"/>
      <c r="P26" s="228"/>
      <c r="Q26" s="228"/>
      <c r="R26" s="228"/>
    </row>
    <row r="27" spans="1:18" ht="33.75" customHeight="1" x14ac:dyDescent="0.25">
      <c r="A27" s="19" t="s">
        <v>48</v>
      </c>
      <c r="B27" s="90">
        <f>SUM(B17:B26)</f>
        <v>1</v>
      </c>
      <c r="C27" s="90"/>
      <c r="D27" s="5"/>
      <c r="E27" s="5"/>
      <c r="F27" s="5"/>
      <c r="G27" s="10"/>
      <c r="H27" s="90">
        <f>SUM(H18:H26)</f>
        <v>0.43000000000000005</v>
      </c>
      <c r="I27" s="90">
        <f>SUM(I18:I26)</f>
        <v>0.93333333333333335</v>
      </c>
      <c r="J27" s="5"/>
      <c r="K27" s="5"/>
      <c r="L27" s="20">
        <f>SUM(L18:L26)/3</f>
        <v>0.45444444444444443</v>
      </c>
      <c r="M27" s="20">
        <f>SUM(M18:M26)</f>
        <v>0.49</v>
      </c>
      <c r="N27" s="5"/>
      <c r="O27" s="5"/>
      <c r="P27" s="5"/>
      <c r="Q27" s="5"/>
      <c r="R27" s="5"/>
    </row>
    <row r="28" spans="1:18" ht="29.25" customHeight="1" thickBot="1" x14ac:dyDescent="0.3">
      <c r="A28" s="12"/>
    </row>
    <row r="29" spans="1:18" ht="20.25" customHeight="1" x14ac:dyDescent="0.25">
      <c r="A29" s="12"/>
      <c r="D29" s="254"/>
      <c r="E29" s="255"/>
      <c r="F29" s="330"/>
      <c r="G29" s="331"/>
      <c r="H29" s="332"/>
      <c r="I29" s="21"/>
      <c r="J29" s="21"/>
      <c r="K29" s="21"/>
      <c r="L29" s="21"/>
      <c r="M29" s="21"/>
      <c r="N29" s="21"/>
      <c r="O29" s="21"/>
      <c r="P29" s="21"/>
      <c r="Q29" s="21"/>
      <c r="R29" s="21"/>
    </row>
    <row r="30" spans="1:18" ht="15.75" thickBot="1" x14ac:dyDescent="0.3">
      <c r="A30" s="12"/>
      <c r="D30" s="252" t="s">
        <v>49</v>
      </c>
      <c r="E30" s="253"/>
      <c r="F30" s="93"/>
      <c r="G30" s="253" t="s">
        <v>50</v>
      </c>
      <c r="H30" s="256"/>
      <c r="I30" s="22"/>
      <c r="J30" s="22"/>
      <c r="K30" s="22"/>
      <c r="L30" s="22"/>
      <c r="M30" s="22"/>
      <c r="N30" s="22"/>
      <c r="O30" s="22"/>
      <c r="P30" s="22"/>
      <c r="Q30" s="22"/>
      <c r="R30" s="22"/>
    </row>
    <row r="31" spans="1:18" ht="15.75" thickBot="1" x14ac:dyDescent="0.3">
      <c r="A31" s="12"/>
    </row>
    <row r="32" spans="1:18" ht="15.75" thickBot="1" x14ac:dyDescent="0.3">
      <c r="A32" s="12"/>
      <c r="B32" s="333" t="s">
        <v>127</v>
      </c>
      <c r="C32" s="314"/>
      <c r="D32" s="314"/>
      <c r="E32" s="314"/>
      <c r="F32" s="314"/>
      <c r="G32" s="314"/>
      <c r="H32" s="315"/>
      <c r="I32" s="31"/>
      <c r="J32" s="31"/>
      <c r="K32" s="31"/>
      <c r="L32" s="31"/>
      <c r="M32" s="31"/>
      <c r="N32" s="31"/>
      <c r="O32" s="31"/>
      <c r="P32" s="31"/>
      <c r="Q32" s="31"/>
      <c r="R32" s="31"/>
    </row>
    <row r="33" spans="1:18" ht="42.75" x14ac:dyDescent="0.25">
      <c r="A33" s="12"/>
      <c r="B33" s="13" t="s">
        <v>128</v>
      </c>
      <c r="C33" s="27" t="s">
        <v>129</v>
      </c>
      <c r="D33" s="14" t="s">
        <v>130</v>
      </c>
      <c r="E33" s="14" t="s">
        <v>131</v>
      </c>
      <c r="F33" s="14" t="s">
        <v>132</v>
      </c>
      <c r="G33" s="95" t="s">
        <v>133</v>
      </c>
      <c r="H33" s="95" t="s">
        <v>134</v>
      </c>
      <c r="I33" s="22"/>
      <c r="J33" s="22"/>
      <c r="K33" s="22"/>
      <c r="L33" s="22"/>
      <c r="M33" s="22"/>
      <c r="N33" s="22"/>
      <c r="O33" s="22"/>
      <c r="P33" s="22"/>
      <c r="Q33" s="22"/>
      <c r="R33" s="22"/>
    </row>
    <row r="34" spans="1:18" ht="105" x14ac:dyDescent="0.25">
      <c r="B34" s="23" t="s">
        <v>135</v>
      </c>
      <c r="C34" s="10" t="s">
        <v>136</v>
      </c>
      <c r="D34" s="10" t="s">
        <v>137</v>
      </c>
      <c r="E34" s="15">
        <v>41807</v>
      </c>
      <c r="F34" s="10" t="s">
        <v>138</v>
      </c>
      <c r="H34" s="16"/>
    </row>
    <row r="35" spans="1:18" ht="42.75" x14ac:dyDescent="0.25">
      <c r="B35" s="24" t="s">
        <v>139</v>
      </c>
      <c r="C35" s="28"/>
      <c r="D35" s="5"/>
      <c r="E35" s="5"/>
      <c r="F35" s="5"/>
      <c r="G35" s="5"/>
      <c r="H35" s="16"/>
    </row>
    <row r="36" spans="1:18" x14ac:dyDescent="0.25">
      <c r="B36" s="25" t="s">
        <v>61</v>
      </c>
      <c r="C36" s="29"/>
      <c r="D36" s="5"/>
      <c r="E36" s="5"/>
      <c r="F36" s="5"/>
      <c r="G36" s="5"/>
      <c r="H36" s="16"/>
    </row>
    <row r="37" spans="1:18" x14ac:dyDescent="0.25">
      <c r="B37" s="25" t="s">
        <v>140</v>
      </c>
      <c r="C37" s="29"/>
      <c r="D37" s="5"/>
      <c r="E37" s="5"/>
      <c r="F37" s="5"/>
      <c r="G37" s="5"/>
      <c r="H37" s="16"/>
    </row>
    <row r="38" spans="1:18" ht="15.75" thickBot="1" x14ac:dyDescent="0.3">
      <c r="B38" s="92" t="s">
        <v>141</v>
      </c>
      <c r="C38" s="30"/>
      <c r="D38" s="17"/>
      <c r="E38" s="17"/>
      <c r="F38" s="17"/>
      <c r="G38" s="17"/>
      <c r="H38" s="18"/>
    </row>
  </sheetData>
  <mergeCells count="66">
    <mergeCell ref="P21:P23"/>
    <mergeCell ref="P24:P26"/>
    <mergeCell ref="Q21:Q23"/>
    <mergeCell ref="Q24:Q26"/>
    <mergeCell ref="R21:R23"/>
    <mergeCell ref="R24:R26"/>
    <mergeCell ref="K24:K26"/>
    <mergeCell ref="M24:M26"/>
    <mergeCell ref="N21:N23"/>
    <mergeCell ref="N24:N26"/>
    <mergeCell ref="O21:O23"/>
    <mergeCell ref="O24:O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7" priority="1" operator="greaterThan">
      <formula>100</formula>
    </cfRule>
  </conditionalFormatting>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R38"/>
  <sheetViews>
    <sheetView zoomScale="80" zoomScaleNormal="80" zoomScalePageLayoutView="80" workbookViewId="0">
      <selection activeCell="D24" sqref="D24"/>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 style="1" customWidth="1"/>
    <col min="10" max="10" width="13" style="1" customWidth="1"/>
    <col min="11" max="11" width="14.28515625" style="1" customWidth="1"/>
    <col min="12" max="13" width="15.42578125" style="1" customWidth="1"/>
    <col min="14" max="14" width="45.7109375" style="1" customWidth="1"/>
    <col min="15" max="18" width="35.7109375" style="1" customWidth="1"/>
    <col min="19" max="16384" width="10.85546875" style="1"/>
  </cols>
  <sheetData>
    <row r="2" spans="1:18" x14ac:dyDescent="0.25">
      <c r="B2" s="225" t="s">
        <v>101</v>
      </c>
      <c r="C2" s="225"/>
      <c r="D2" s="225"/>
      <c r="E2" s="225"/>
      <c r="F2" s="310"/>
      <c r="G2" s="310"/>
      <c r="H2" s="310"/>
      <c r="I2" s="310"/>
      <c r="J2" s="310"/>
      <c r="K2" s="310"/>
      <c r="L2" s="310"/>
      <c r="M2" s="310"/>
      <c r="N2" s="310"/>
      <c r="O2" s="310"/>
      <c r="P2" s="310"/>
      <c r="Q2" s="310"/>
      <c r="R2" s="310"/>
    </row>
    <row r="3" spans="1:18" x14ac:dyDescent="0.25">
      <c r="B3" s="241" t="s">
        <v>1</v>
      </c>
      <c r="C3" s="241"/>
      <c r="D3" s="241"/>
      <c r="E3" s="241"/>
      <c r="F3" s="31"/>
      <c r="G3" s="31"/>
      <c r="H3" s="31"/>
      <c r="I3" s="31"/>
      <c r="J3" s="31"/>
      <c r="K3" s="31"/>
      <c r="L3" s="31"/>
      <c r="M3" s="31"/>
      <c r="N3" s="31"/>
      <c r="O3" s="31"/>
      <c r="P3" s="31"/>
      <c r="Q3" s="31"/>
      <c r="R3" s="31"/>
    </row>
    <row r="4" spans="1:18" ht="27" customHeight="1" x14ac:dyDescent="0.25">
      <c r="C4" s="2" t="s">
        <v>2</v>
      </c>
      <c r="D4" s="5" t="str">
        <f>'Concertacion '!D4</f>
        <v xml:space="preserve">Departamento Administrativo de la Funcion Publica </v>
      </c>
    </row>
    <row r="5" spans="1:18" x14ac:dyDescent="0.25">
      <c r="C5" s="2" t="s">
        <v>4</v>
      </c>
      <c r="D5" s="5" t="str">
        <f>'Concertacion '!D5</f>
        <v xml:space="preserve">Direccion de Empleo Publico </v>
      </c>
    </row>
    <row r="6" spans="1:18" x14ac:dyDescent="0.25">
      <c r="C6" s="4" t="s">
        <v>6</v>
      </c>
      <c r="D6" s="5" t="str">
        <f>'Concertacion '!D6</f>
        <v>Alex Rios</v>
      </c>
    </row>
    <row r="7" spans="1:18" x14ac:dyDescent="0.25">
      <c r="C7" s="4" t="s">
        <v>8</v>
      </c>
      <c r="D7" s="5" t="str">
        <f>'Concertacion '!D7</f>
        <v>Daniel Gomez</v>
      </c>
    </row>
    <row r="8" spans="1:18" x14ac:dyDescent="0.25">
      <c r="C8" s="4" t="s">
        <v>102</v>
      </c>
      <c r="D8" s="6">
        <v>41715</v>
      </c>
      <c r="F8" s="7"/>
    </row>
    <row r="9" spans="1:18" x14ac:dyDescent="0.25">
      <c r="C9" s="235" t="s">
        <v>103</v>
      </c>
      <c r="D9" s="5" t="s">
        <v>104</v>
      </c>
      <c r="G9" s="7"/>
    </row>
    <row r="10" spans="1:18" x14ac:dyDescent="0.25">
      <c r="C10" s="235"/>
      <c r="D10" s="5" t="s">
        <v>13</v>
      </c>
    </row>
    <row r="11" spans="1:18" x14ac:dyDescent="0.25">
      <c r="C11" s="2" t="s">
        <v>105</v>
      </c>
      <c r="D11" s="5" t="s">
        <v>142</v>
      </c>
    </row>
    <row r="12" spans="1:18" x14ac:dyDescent="0.25">
      <c r="C12" s="2"/>
      <c r="D12" s="5" t="s">
        <v>143</v>
      </c>
    </row>
    <row r="13" spans="1:18" x14ac:dyDescent="0.25">
      <c r="D13" s="26"/>
    </row>
    <row r="14" spans="1:18" ht="15.75" thickBot="1" x14ac:dyDescent="0.3"/>
    <row r="15" spans="1:18" ht="15.75" thickBot="1" x14ac:dyDescent="0.3">
      <c r="A15" s="311" t="s">
        <v>14</v>
      </c>
      <c r="B15" s="312"/>
      <c r="C15" s="312"/>
      <c r="D15" s="312"/>
      <c r="E15" s="312"/>
      <c r="F15" s="312"/>
      <c r="G15" s="312"/>
      <c r="H15" s="313" t="s">
        <v>107</v>
      </c>
      <c r="I15" s="314"/>
      <c r="J15" s="314"/>
      <c r="K15" s="314"/>
      <c r="L15" s="314"/>
      <c r="M15" s="314"/>
      <c r="N15" s="314"/>
      <c r="O15" s="314"/>
      <c r="P15" s="314"/>
      <c r="Q15" s="314"/>
      <c r="R15" s="315"/>
    </row>
    <row r="16" spans="1:18" ht="28.5" customHeight="1" x14ac:dyDescent="0.25">
      <c r="A16" s="91" t="s">
        <v>17</v>
      </c>
      <c r="B16" s="91" t="s">
        <v>18</v>
      </c>
      <c r="C16" s="95" t="s">
        <v>19</v>
      </c>
      <c r="D16" s="91" t="s">
        <v>20</v>
      </c>
      <c r="E16" s="91" t="s">
        <v>108</v>
      </c>
      <c r="F16" s="91" t="s">
        <v>22</v>
      </c>
      <c r="G16" s="32" t="s">
        <v>23</v>
      </c>
      <c r="H16" s="305" t="s">
        <v>109</v>
      </c>
      <c r="I16" s="306"/>
      <c r="J16" s="306"/>
      <c r="K16" s="307"/>
      <c r="L16" s="91" t="s">
        <v>110</v>
      </c>
      <c r="M16" s="308" t="s">
        <v>111</v>
      </c>
      <c r="N16" s="246" t="s">
        <v>112</v>
      </c>
      <c r="O16" s="305" t="s">
        <v>113</v>
      </c>
      <c r="P16" s="307"/>
      <c r="Q16" s="305" t="s">
        <v>16</v>
      </c>
      <c r="R16" s="307"/>
    </row>
    <row r="17" spans="1:18" ht="30" customHeight="1" x14ac:dyDescent="0.25">
      <c r="A17" s="239" t="s">
        <v>26</v>
      </c>
      <c r="B17" s="240">
        <v>0.3</v>
      </c>
      <c r="C17" s="226" t="s">
        <v>27</v>
      </c>
      <c r="D17" s="9" t="s">
        <v>28</v>
      </c>
      <c r="E17" s="226">
        <v>4</v>
      </c>
      <c r="F17" s="226" t="s">
        <v>29</v>
      </c>
      <c r="G17" s="232" t="s">
        <v>30</v>
      </c>
      <c r="H17" s="89" t="s">
        <v>114</v>
      </c>
      <c r="I17" s="89" t="s">
        <v>115</v>
      </c>
      <c r="J17" s="89" t="s">
        <v>116</v>
      </c>
      <c r="K17" s="89" t="s">
        <v>117</v>
      </c>
      <c r="L17" s="8" t="s">
        <v>118</v>
      </c>
      <c r="M17" s="309"/>
      <c r="N17" s="247"/>
      <c r="O17" s="19" t="s">
        <v>119</v>
      </c>
      <c r="P17" s="19" t="s">
        <v>120</v>
      </c>
      <c r="Q17" s="19" t="s">
        <v>24</v>
      </c>
      <c r="R17" s="19" t="s">
        <v>25</v>
      </c>
    </row>
    <row r="18" spans="1:18" ht="45" customHeight="1" x14ac:dyDescent="0.25">
      <c r="A18" s="239"/>
      <c r="B18" s="239"/>
      <c r="C18" s="227"/>
      <c r="D18" s="10" t="s">
        <v>31</v>
      </c>
      <c r="E18" s="227"/>
      <c r="F18" s="227"/>
      <c r="G18" s="232"/>
      <c r="H18" s="319">
        <f>1/E17</f>
        <v>0.25</v>
      </c>
      <c r="I18" s="319">
        <f>+'Seguimiento 2'!I18:I20</f>
        <v>0.25</v>
      </c>
      <c r="J18" s="319">
        <f>2/E17</f>
        <v>0.5</v>
      </c>
      <c r="K18" s="319"/>
      <c r="L18" s="316">
        <f>+H18+I18+J18</f>
        <v>1</v>
      </c>
      <c r="M18" s="316">
        <f>4*B17/E17</f>
        <v>0.3</v>
      </c>
      <c r="N18" s="324" t="s">
        <v>121</v>
      </c>
      <c r="O18" s="324" t="s">
        <v>122</v>
      </c>
      <c r="P18" s="226" t="s">
        <v>123</v>
      </c>
      <c r="Q18" s="324" t="s">
        <v>124</v>
      </c>
      <c r="R18" s="226"/>
    </row>
    <row r="19" spans="1:18" ht="35.25" customHeight="1" x14ac:dyDescent="0.25">
      <c r="A19" s="239"/>
      <c r="B19" s="239"/>
      <c r="C19" s="227"/>
      <c r="D19" s="10" t="s">
        <v>32</v>
      </c>
      <c r="E19" s="227"/>
      <c r="F19" s="227"/>
      <c r="G19" s="232"/>
      <c r="H19" s="322"/>
      <c r="I19" s="322"/>
      <c r="J19" s="322"/>
      <c r="K19" s="322"/>
      <c r="L19" s="317"/>
      <c r="M19" s="317"/>
      <c r="N19" s="325"/>
      <c r="O19" s="325"/>
      <c r="P19" s="227"/>
      <c r="Q19" s="325"/>
      <c r="R19" s="227"/>
    </row>
    <row r="20" spans="1:18" ht="39.75" customHeight="1" x14ac:dyDescent="0.25">
      <c r="A20" s="239"/>
      <c r="B20" s="239"/>
      <c r="C20" s="228"/>
      <c r="D20" s="10" t="s">
        <v>33</v>
      </c>
      <c r="E20" s="228"/>
      <c r="F20" s="228"/>
      <c r="G20" s="232"/>
      <c r="H20" s="323"/>
      <c r="I20" s="323"/>
      <c r="J20" s="323"/>
      <c r="K20" s="323"/>
      <c r="L20" s="318"/>
      <c r="M20" s="318"/>
      <c r="N20" s="326"/>
      <c r="O20" s="326"/>
      <c r="P20" s="228"/>
      <c r="Q20" s="326"/>
      <c r="R20" s="228"/>
    </row>
    <row r="21" spans="1:18" ht="56.25" customHeight="1" x14ac:dyDescent="0.25">
      <c r="A21" s="245" t="s">
        <v>34</v>
      </c>
      <c r="B21" s="229">
        <v>0.4</v>
      </c>
      <c r="C21" s="226" t="s">
        <v>35</v>
      </c>
      <c r="D21" s="10" t="s">
        <v>125</v>
      </c>
      <c r="E21" s="226">
        <v>20</v>
      </c>
      <c r="F21" s="226" t="s">
        <v>37</v>
      </c>
      <c r="G21" s="226" t="s">
        <v>126</v>
      </c>
      <c r="H21" s="319">
        <f>7/25</f>
        <v>0.28000000000000003</v>
      </c>
      <c r="I21" s="327">
        <f>+'Seguimiento 2'!I21:I23</f>
        <v>0.35</v>
      </c>
      <c r="J21" s="319">
        <f>5/E21</f>
        <v>0.25</v>
      </c>
      <c r="K21" s="226"/>
      <c r="L21" s="327">
        <f>+H21+I21+J21+K21</f>
        <v>0.88</v>
      </c>
      <c r="M21" s="327">
        <f>+L21*B21</f>
        <v>0.35200000000000004</v>
      </c>
      <c r="N21" s="226"/>
      <c r="O21" s="226"/>
      <c r="P21" s="226"/>
      <c r="Q21" s="226"/>
      <c r="R21" s="226"/>
    </row>
    <row r="22" spans="1:18" ht="47.25" customHeight="1" x14ac:dyDescent="0.25">
      <c r="A22" s="246"/>
      <c r="B22" s="230"/>
      <c r="C22" s="227"/>
      <c r="D22" s="10" t="s">
        <v>39</v>
      </c>
      <c r="E22" s="227"/>
      <c r="F22" s="227"/>
      <c r="G22" s="227"/>
      <c r="H22" s="322"/>
      <c r="I22" s="227"/>
      <c r="J22" s="322"/>
      <c r="K22" s="227"/>
      <c r="L22" s="328"/>
      <c r="M22" s="328"/>
      <c r="N22" s="227"/>
      <c r="O22" s="227"/>
      <c r="P22" s="227"/>
      <c r="Q22" s="227"/>
      <c r="R22" s="227"/>
    </row>
    <row r="23" spans="1:18" ht="57" customHeight="1" x14ac:dyDescent="0.25">
      <c r="A23" s="247"/>
      <c r="B23" s="231"/>
      <c r="C23" s="228"/>
      <c r="D23" s="10" t="s">
        <v>41</v>
      </c>
      <c r="E23" s="227"/>
      <c r="F23" s="228"/>
      <c r="G23" s="228"/>
      <c r="H23" s="323"/>
      <c r="I23" s="228"/>
      <c r="J23" s="323"/>
      <c r="K23" s="228"/>
      <c r="L23" s="329"/>
      <c r="M23" s="329"/>
      <c r="N23" s="228"/>
      <c r="O23" s="228"/>
      <c r="P23" s="228"/>
      <c r="Q23" s="228"/>
      <c r="R23" s="228"/>
    </row>
    <row r="24" spans="1:18" ht="55.5" customHeight="1" x14ac:dyDescent="0.25">
      <c r="A24" s="245" t="s">
        <v>43</v>
      </c>
      <c r="B24" s="229">
        <v>0.3</v>
      </c>
      <c r="C24" s="226" t="s">
        <v>44</v>
      </c>
      <c r="D24" s="10" t="s">
        <v>45</v>
      </c>
      <c r="E24" s="226">
        <v>15</v>
      </c>
      <c r="F24" s="226" t="s">
        <v>29</v>
      </c>
      <c r="G24" s="226" t="s">
        <v>42</v>
      </c>
      <c r="H24" s="319">
        <f>3/30</f>
        <v>0.1</v>
      </c>
      <c r="I24" s="327">
        <f>+'Seguimiento 2'!I24:I26</f>
        <v>0.33333333333333331</v>
      </c>
      <c r="J24" s="319">
        <f>6/E24</f>
        <v>0.4</v>
      </c>
      <c r="K24" s="226"/>
      <c r="L24" s="327">
        <f>+H24+I24+J24+K24</f>
        <v>0.83333333333333337</v>
      </c>
      <c r="M24" s="327">
        <f>14*B24/E24</f>
        <v>0.28000000000000003</v>
      </c>
      <c r="N24" s="226"/>
      <c r="O24" s="226"/>
      <c r="P24" s="226"/>
      <c r="Q24" s="226"/>
      <c r="R24" s="226"/>
    </row>
    <row r="25" spans="1:18" ht="39.75" customHeight="1" x14ac:dyDescent="0.25">
      <c r="A25" s="246"/>
      <c r="B25" s="230"/>
      <c r="C25" s="227"/>
      <c r="D25" s="10" t="s">
        <v>46</v>
      </c>
      <c r="E25" s="227"/>
      <c r="F25" s="227"/>
      <c r="G25" s="227"/>
      <c r="H25" s="322"/>
      <c r="I25" s="227"/>
      <c r="J25" s="322"/>
      <c r="K25" s="227"/>
      <c r="L25" s="328"/>
      <c r="M25" s="328"/>
      <c r="N25" s="227"/>
      <c r="O25" s="227"/>
      <c r="P25" s="227"/>
      <c r="Q25" s="227"/>
      <c r="R25" s="227"/>
    </row>
    <row r="26" spans="1:18" ht="39" customHeight="1" x14ac:dyDescent="0.25">
      <c r="A26" s="247"/>
      <c r="B26" s="231"/>
      <c r="C26" s="228"/>
      <c r="D26" s="10" t="s">
        <v>47</v>
      </c>
      <c r="E26" s="228"/>
      <c r="F26" s="228"/>
      <c r="G26" s="228"/>
      <c r="H26" s="323"/>
      <c r="I26" s="228"/>
      <c r="J26" s="323"/>
      <c r="K26" s="228"/>
      <c r="L26" s="329"/>
      <c r="M26" s="329"/>
      <c r="N26" s="228"/>
      <c r="O26" s="228"/>
      <c r="P26" s="228"/>
      <c r="Q26" s="228"/>
      <c r="R26" s="228"/>
    </row>
    <row r="27" spans="1:18" ht="33.75" customHeight="1" x14ac:dyDescent="0.25">
      <c r="A27" s="19" t="s">
        <v>48</v>
      </c>
      <c r="B27" s="90">
        <f>SUM(B17:B26)</f>
        <v>1</v>
      </c>
      <c r="C27" s="90"/>
      <c r="D27" s="5"/>
      <c r="E27" s="5"/>
      <c r="F27" s="5"/>
      <c r="G27" s="10"/>
      <c r="H27" s="90">
        <f>SUM(H18:H26)</f>
        <v>0.63</v>
      </c>
      <c r="I27" s="90">
        <f>SUM(I18:I26)</f>
        <v>0.93333333333333335</v>
      </c>
      <c r="J27" s="90">
        <f>SUM(J18:J26)</f>
        <v>1.1499999999999999</v>
      </c>
      <c r="K27" s="5"/>
      <c r="L27" s="20">
        <f>SUM(L18:L26)/3</f>
        <v>0.9044444444444445</v>
      </c>
      <c r="M27" s="20">
        <f>SUM(M18:M26)</f>
        <v>0.93200000000000005</v>
      </c>
      <c r="N27" s="5"/>
      <c r="O27" s="5"/>
      <c r="P27" s="5"/>
      <c r="Q27" s="5"/>
      <c r="R27" s="5"/>
    </row>
    <row r="28" spans="1:18" ht="29.25" customHeight="1" thickBot="1" x14ac:dyDescent="0.3">
      <c r="A28" s="12"/>
    </row>
    <row r="29" spans="1:18" ht="20.25" customHeight="1" x14ac:dyDescent="0.25">
      <c r="A29" s="12"/>
      <c r="D29" s="254"/>
      <c r="E29" s="255"/>
      <c r="F29" s="330"/>
      <c r="G29" s="331"/>
      <c r="H29" s="332"/>
      <c r="I29" s="21"/>
      <c r="J29" s="21"/>
      <c r="K29" s="21"/>
      <c r="L29" s="21"/>
      <c r="M29" s="21"/>
      <c r="N29" s="21"/>
      <c r="O29" s="21"/>
      <c r="P29" s="21"/>
      <c r="Q29" s="21"/>
      <c r="R29" s="21"/>
    </row>
    <row r="30" spans="1:18" ht="15.75" thickBot="1" x14ac:dyDescent="0.3">
      <c r="A30" s="12"/>
      <c r="D30" s="252" t="s">
        <v>49</v>
      </c>
      <c r="E30" s="253"/>
      <c r="F30" s="93"/>
      <c r="G30" s="253" t="s">
        <v>50</v>
      </c>
      <c r="H30" s="256"/>
      <c r="I30" s="22"/>
      <c r="J30" s="22"/>
      <c r="K30" s="22"/>
      <c r="L30" s="22"/>
      <c r="M30" s="22"/>
      <c r="N30" s="22"/>
      <c r="O30" s="22"/>
      <c r="P30" s="22"/>
      <c r="Q30" s="22"/>
      <c r="R30" s="22"/>
    </row>
    <row r="31" spans="1:18" ht="15.75" thickBot="1" x14ac:dyDescent="0.3">
      <c r="A31" s="12"/>
    </row>
    <row r="32" spans="1:18" ht="15.75" thickBot="1" x14ac:dyDescent="0.3">
      <c r="A32" s="12"/>
      <c r="B32" s="333" t="s">
        <v>127</v>
      </c>
      <c r="C32" s="314"/>
      <c r="D32" s="314"/>
      <c r="E32" s="314"/>
      <c r="F32" s="314"/>
      <c r="G32" s="314"/>
      <c r="H32" s="315"/>
      <c r="I32" s="31"/>
      <c r="J32" s="31"/>
      <c r="K32" s="31"/>
      <c r="L32" s="31"/>
      <c r="M32" s="31"/>
      <c r="N32" s="31"/>
      <c r="O32" s="31"/>
      <c r="P32" s="31"/>
      <c r="Q32" s="31"/>
      <c r="R32" s="31"/>
    </row>
    <row r="33" spans="1:18" ht="42.75" x14ac:dyDescent="0.25">
      <c r="A33" s="12"/>
      <c r="B33" s="13" t="s">
        <v>128</v>
      </c>
      <c r="C33" s="27" t="s">
        <v>129</v>
      </c>
      <c r="D33" s="14" t="s">
        <v>130</v>
      </c>
      <c r="E33" s="14" t="s">
        <v>131</v>
      </c>
      <c r="F33" s="14" t="s">
        <v>132</v>
      </c>
      <c r="G33" s="95" t="s">
        <v>133</v>
      </c>
      <c r="H33" s="95" t="s">
        <v>134</v>
      </c>
      <c r="I33" s="22"/>
      <c r="J33" s="22"/>
      <c r="K33" s="22"/>
      <c r="L33" s="22"/>
      <c r="M33" s="22"/>
      <c r="N33" s="22"/>
      <c r="O33" s="22"/>
      <c r="P33" s="22"/>
      <c r="Q33" s="22"/>
      <c r="R33" s="22"/>
    </row>
    <row r="34" spans="1:18" ht="105" x14ac:dyDescent="0.25">
      <c r="B34" s="23" t="s">
        <v>135</v>
      </c>
      <c r="C34" s="10" t="s">
        <v>136</v>
      </c>
      <c r="D34" s="10" t="s">
        <v>137</v>
      </c>
      <c r="E34" s="15">
        <v>41807</v>
      </c>
      <c r="F34" s="10" t="s">
        <v>138</v>
      </c>
      <c r="H34" s="16"/>
    </row>
    <row r="35" spans="1:18" ht="42.75" x14ac:dyDescent="0.25">
      <c r="B35" s="24" t="s">
        <v>139</v>
      </c>
      <c r="C35" s="28"/>
      <c r="D35" s="5"/>
      <c r="E35" s="5"/>
      <c r="F35" s="5"/>
      <c r="G35" s="5"/>
      <c r="H35" s="16"/>
    </row>
    <row r="36" spans="1:18" x14ac:dyDescent="0.25">
      <c r="B36" s="25" t="s">
        <v>61</v>
      </c>
      <c r="C36" s="29"/>
      <c r="D36" s="5"/>
      <c r="E36" s="5"/>
      <c r="F36" s="5"/>
      <c r="G36" s="5"/>
      <c r="H36" s="16"/>
    </row>
    <row r="37" spans="1:18" x14ac:dyDescent="0.25">
      <c r="B37" s="25" t="s">
        <v>140</v>
      </c>
      <c r="C37" s="29"/>
      <c r="D37" s="5"/>
      <c r="E37" s="5"/>
      <c r="F37" s="5"/>
      <c r="G37" s="5"/>
      <c r="H37" s="16"/>
    </row>
    <row r="38" spans="1:18" ht="15.75" thickBot="1" x14ac:dyDescent="0.3">
      <c r="B38" s="92" t="s">
        <v>141</v>
      </c>
      <c r="C38" s="30"/>
      <c r="D38" s="17"/>
      <c r="E38" s="17"/>
      <c r="F38" s="17"/>
      <c r="G38" s="17"/>
      <c r="H38" s="18"/>
    </row>
  </sheetData>
  <mergeCells count="66">
    <mergeCell ref="P21:P23"/>
    <mergeCell ref="Q21:Q23"/>
    <mergeCell ref="P24:P26"/>
    <mergeCell ref="Q24:Q26"/>
    <mergeCell ref="R24:R26"/>
    <mergeCell ref="R21:R23"/>
    <mergeCell ref="K24:K26"/>
    <mergeCell ref="M24:M26"/>
    <mergeCell ref="N21:N23"/>
    <mergeCell ref="N24:N26"/>
    <mergeCell ref="O21:O23"/>
    <mergeCell ref="O24:O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6" priority="1" operator="greaterThan">
      <formula>100</formula>
    </cfRule>
  </conditionalFormatting>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R38"/>
  <sheetViews>
    <sheetView topLeftCell="E10" zoomScale="80" zoomScaleNormal="80" zoomScalePageLayoutView="80" workbookViewId="0">
      <selection activeCell="A15" sqref="A15:G15"/>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4" width="45.7109375" style="1" customWidth="1"/>
    <col min="15" max="18" width="35.7109375" style="1" customWidth="1"/>
    <col min="19" max="16384" width="10.85546875" style="1"/>
  </cols>
  <sheetData>
    <row r="2" spans="1:18" x14ac:dyDescent="0.25">
      <c r="B2" s="225" t="s">
        <v>101</v>
      </c>
      <c r="C2" s="225"/>
      <c r="D2" s="225"/>
      <c r="E2" s="225"/>
      <c r="F2" s="310"/>
      <c r="G2" s="310"/>
      <c r="H2" s="310"/>
      <c r="I2" s="310"/>
      <c r="J2" s="310"/>
      <c r="K2" s="310"/>
      <c r="L2" s="310"/>
      <c r="M2" s="310"/>
      <c r="N2" s="310"/>
      <c r="O2" s="310"/>
      <c r="P2" s="310"/>
      <c r="Q2" s="310"/>
      <c r="R2" s="310"/>
    </row>
    <row r="3" spans="1:18" x14ac:dyDescent="0.25">
      <c r="B3" s="241" t="s">
        <v>1</v>
      </c>
      <c r="C3" s="241"/>
      <c r="D3" s="241"/>
      <c r="E3" s="241"/>
      <c r="F3" s="31"/>
      <c r="G3" s="31"/>
      <c r="H3" s="31"/>
      <c r="I3" s="31"/>
      <c r="J3" s="31"/>
      <c r="K3" s="31"/>
      <c r="L3" s="31"/>
      <c r="M3" s="31"/>
      <c r="N3" s="31"/>
      <c r="O3" s="31"/>
      <c r="P3" s="31"/>
      <c r="Q3" s="31"/>
      <c r="R3" s="31"/>
    </row>
    <row r="4" spans="1:18" ht="27" customHeight="1" x14ac:dyDescent="0.25">
      <c r="C4" s="2" t="s">
        <v>2</v>
      </c>
      <c r="D4" s="5" t="str">
        <f>'Concertacion '!D4</f>
        <v xml:space="preserve">Departamento Administrativo de la Funcion Publica </v>
      </c>
    </row>
    <row r="5" spans="1:18" x14ac:dyDescent="0.25">
      <c r="C5" s="2" t="s">
        <v>4</v>
      </c>
      <c r="D5" s="5" t="str">
        <f>'Concertacion '!D5</f>
        <v xml:space="preserve">Direccion de Empleo Publico </v>
      </c>
    </row>
    <row r="6" spans="1:18" x14ac:dyDescent="0.25">
      <c r="C6" s="4" t="s">
        <v>6</v>
      </c>
      <c r="D6" s="5" t="str">
        <f>'Concertacion '!D6</f>
        <v>Alex Rios</v>
      </c>
    </row>
    <row r="7" spans="1:18" x14ac:dyDescent="0.25">
      <c r="C7" s="4" t="s">
        <v>8</v>
      </c>
      <c r="D7" s="5" t="str">
        <f>'Concertacion '!D7</f>
        <v>Daniel Gomez</v>
      </c>
    </row>
    <row r="8" spans="1:18" x14ac:dyDescent="0.25">
      <c r="C8" s="4" t="s">
        <v>102</v>
      </c>
      <c r="D8" s="6">
        <v>41715</v>
      </c>
      <c r="F8" s="7"/>
    </row>
    <row r="9" spans="1:18" x14ac:dyDescent="0.25">
      <c r="C9" s="235" t="s">
        <v>103</v>
      </c>
      <c r="D9" s="5" t="s">
        <v>104</v>
      </c>
      <c r="G9" s="7"/>
    </row>
    <row r="10" spans="1:18" x14ac:dyDescent="0.25">
      <c r="C10" s="235"/>
      <c r="D10" s="5" t="s">
        <v>13</v>
      </c>
    </row>
    <row r="11" spans="1:18" x14ac:dyDescent="0.25">
      <c r="C11" s="2" t="s">
        <v>105</v>
      </c>
      <c r="D11" s="5" t="s">
        <v>144</v>
      </c>
    </row>
    <row r="12" spans="1:18" x14ac:dyDescent="0.25">
      <c r="C12" s="2"/>
      <c r="D12" s="5" t="s">
        <v>13</v>
      </c>
    </row>
    <row r="13" spans="1:18" x14ac:dyDescent="0.25">
      <c r="D13" s="26"/>
    </row>
    <row r="14" spans="1:18" ht="15.75" thickBot="1" x14ac:dyDescent="0.3"/>
    <row r="15" spans="1:18" ht="15.75" thickBot="1" x14ac:dyDescent="0.3">
      <c r="A15" s="311" t="s">
        <v>14</v>
      </c>
      <c r="B15" s="312"/>
      <c r="C15" s="312"/>
      <c r="D15" s="312"/>
      <c r="E15" s="312"/>
      <c r="F15" s="312"/>
      <c r="G15" s="312"/>
      <c r="H15" s="313" t="s">
        <v>107</v>
      </c>
      <c r="I15" s="314"/>
      <c r="J15" s="314"/>
      <c r="K15" s="314"/>
      <c r="L15" s="314"/>
      <c r="M15" s="314"/>
      <c r="N15" s="314"/>
      <c r="O15" s="314"/>
      <c r="P15" s="314"/>
      <c r="Q15" s="314"/>
      <c r="R15" s="315"/>
    </row>
    <row r="16" spans="1:18" ht="28.5" customHeight="1" x14ac:dyDescent="0.25">
      <c r="A16" s="91" t="s">
        <v>17</v>
      </c>
      <c r="B16" s="91" t="s">
        <v>18</v>
      </c>
      <c r="C16" s="95" t="s">
        <v>19</v>
      </c>
      <c r="D16" s="91" t="s">
        <v>20</v>
      </c>
      <c r="E16" s="91" t="s">
        <v>108</v>
      </c>
      <c r="F16" s="91" t="s">
        <v>22</v>
      </c>
      <c r="G16" s="32" t="s">
        <v>23</v>
      </c>
      <c r="H16" s="305" t="s">
        <v>109</v>
      </c>
      <c r="I16" s="306"/>
      <c r="J16" s="306"/>
      <c r="K16" s="307"/>
      <c r="L16" s="91" t="s">
        <v>110</v>
      </c>
      <c r="M16" s="308" t="s">
        <v>111</v>
      </c>
      <c r="N16" s="246" t="s">
        <v>112</v>
      </c>
      <c r="O16" s="305" t="s">
        <v>113</v>
      </c>
      <c r="P16" s="307"/>
      <c r="Q16" s="305" t="s">
        <v>16</v>
      </c>
      <c r="R16" s="307"/>
    </row>
    <row r="17" spans="1:18" ht="30" customHeight="1" x14ac:dyDescent="0.25">
      <c r="A17" s="239" t="s">
        <v>26</v>
      </c>
      <c r="B17" s="240">
        <v>0.3</v>
      </c>
      <c r="C17" s="226" t="s">
        <v>27</v>
      </c>
      <c r="D17" s="9" t="s">
        <v>28</v>
      </c>
      <c r="E17" s="226">
        <v>4</v>
      </c>
      <c r="F17" s="226" t="s">
        <v>29</v>
      </c>
      <c r="G17" s="232" t="s">
        <v>30</v>
      </c>
      <c r="H17" s="89" t="s">
        <v>114</v>
      </c>
      <c r="I17" s="89" t="s">
        <v>115</v>
      </c>
      <c r="J17" s="89" t="s">
        <v>116</v>
      </c>
      <c r="K17" s="89" t="s">
        <v>117</v>
      </c>
      <c r="L17" s="8" t="s">
        <v>118</v>
      </c>
      <c r="M17" s="309"/>
      <c r="N17" s="247"/>
      <c r="O17" s="19" t="s">
        <v>119</v>
      </c>
      <c r="P17" s="19" t="s">
        <v>120</v>
      </c>
      <c r="Q17" s="19" t="s">
        <v>24</v>
      </c>
      <c r="R17" s="19" t="s">
        <v>25</v>
      </c>
    </row>
    <row r="18" spans="1:18" ht="45" customHeight="1" x14ac:dyDescent="0.25">
      <c r="A18" s="239"/>
      <c r="B18" s="239"/>
      <c r="C18" s="227"/>
      <c r="D18" s="10" t="s">
        <v>31</v>
      </c>
      <c r="E18" s="227"/>
      <c r="F18" s="227"/>
      <c r="G18" s="232"/>
      <c r="H18" s="319">
        <f>1/E17</f>
        <v>0.25</v>
      </c>
      <c r="I18" s="319">
        <f>+'Seguimiento 2'!I18:I20</f>
        <v>0.25</v>
      </c>
      <c r="J18" s="319">
        <f>+'Seguimiento 3'!J18:J20</f>
        <v>0.5</v>
      </c>
      <c r="K18" s="319">
        <v>0</v>
      </c>
      <c r="L18" s="316">
        <f>+H18+I18+J18+K18</f>
        <v>1</v>
      </c>
      <c r="M18" s="316">
        <f>4*B17/E17</f>
        <v>0.3</v>
      </c>
      <c r="N18" s="324" t="s">
        <v>121</v>
      </c>
      <c r="O18" s="324" t="s">
        <v>122</v>
      </c>
      <c r="P18" s="226" t="s">
        <v>123</v>
      </c>
      <c r="Q18" s="324" t="s">
        <v>124</v>
      </c>
      <c r="R18" s="226"/>
    </row>
    <row r="19" spans="1:18" ht="35.25" customHeight="1" x14ac:dyDescent="0.25">
      <c r="A19" s="239"/>
      <c r="B19" s="239"/>
      <c r="C19" s="227"/>
      <c r="D19" s="10" t="s">
        <v>32</v>
      </c>
      <c r="E19" s="227"/>
      <c r="F19" s="227"/>
      <c r="G19" s="232"/>
      <c r="H19" s="322"/>
      <c r="I19" s="322"/>
      <c r="J19" s="322"/>
      <c r="K19" s="322"/>
      <c r="L19" s="317"/>
      <c r="M19" s="317"/>
      <c r="N19" s="325"/>
      <c r="O19" s="325"/>
      <c r="P19" s="227"/>
      <c r="Q19" s="325"/>
      <c r="R19" s="227"/>
    </row>
    <row r="20" spans="1:18" ht="39.75" customHeight="1" x14ac:dyDescent="0.25">
      <c r="A20" s="239"/>
      <c r="B20" s="239"/>
      <c r="C20" s="228"/>
      <c r="D20" s="10" t="s">
        <v>33</v>
      </c>
      <c r="E20" s="228"/>
      <c r="F20" s="228"/>
      <c r="G20" s="232"/>
      <c r="H20" s="323"/>
      <c r="I20" s="323"/>
      <c r="J20" s="323"/>
      <c r="K20" s="323"/>
      <c r="L20" s="318"/>
      <c r="M20" s="318"/>
      <c r="N20" s="326"/>
      <c r="O20" s="326"/>
      <c r="P20" s="228"/>
      <c r="Q20" s="326"/>
      <c r="R20" s="228"/>
    </row>
    <row r="21" spans="1:18" ht="56.25" customHeight="1" x14ac:dyDescent="0.25">
      <c r="A21" s="245" t="s">
        <v>34</v>
      </c>
      <c r="B21" s="229">
        <v>0.4</v>
      </c>
      <c r="C21" s="226" t="s">
        <v>35</v>
      </c>
      <c r="D21" s="10" t="s">
        <v>125</v>
      </c>
      <c r="E21" s="226">
        <v>20</v>
      </c>
      <c r="F21" s="226" t="s">
        <v>37</v>
      </c>
      <c r="G21" s="226" t="s">
        <v>126</v>
      </c>
      <c r="H21" s="319">
        <f>7/25</f>
        <v>0.28000000000000003</v>
      </c>
      <c r="I21" s="327">
        <f>+'Seguimiento 2'!I21:I23</f>
        <v>0.35</v>
      </c>
      <c r="J21" s="327">
        <f>+'Seguimiento 3'!J21:J23</f>
        <v>0.25</v>
      </c>
      <c r="K21" s="319">
        <f>8/E21</f>
        <v>0.4</v>
      </c>
      <c r="L21" s="327">
        <f>+H21+I21+J21+K21</f>
        <v>1.28</v>
      </c>
      <c r="M21" s="327">
        <f>22*B21/E21</f>
        <v>0.44000000000000006</v>
      </c>
      <c r="N21" s="226"/>
      <c r="O21" s="226"/>
      <c r="P21" s="226"/>
      <c r="Q21" s="226"/>
      <c r="R21" s="249"/>
    </row>
    <row r="22" spans="1:18" ht="47.25" customHeight="1" x14ac:dyDescent="0.25">
      <c r="A22" s="246"/>
      <c r="B22" s="230"/>
      <c r="C22" s="227"/>
      <c r="D22" s="10" t="s">
        <v>39</v>
      </c>
      <c r="E22" s="227"/>
      <c r="F22" s="227"/>
      <c r="G22" s="227"/>
      <c r="H22" s="322"/>
      <c r="I22" s="227"/>
      <c r="J22" s="227"/>
      <c r="K22" s="322"/>
      <c r="L22" s="328"/>
      <c r="M22" s="328"/>
      <c r="N22" s="227"/>
      <c r="O22" s="227"/>
      <c r="P22" s="227"/>
      <c r="Q22" s="227"/>
      <c r="R22" s="250"/>
    </row>
    <row r="23" spans="1:18" ht="57" customHeight="1" x14ac:dyDescent="0.25">
      <c r="A23" s="247"/>
      <c r="B23" s="231"/>
      <c r="C23" s="228"/>
      <c r="D23" s="10" t="s">
        <v>41</v>
      </c>
      <c r="E23" s="227"/>
      <c r="F23" s="228"/>
      <c r="G23" s="228"/>
      <c r="H23" s="323"/>
      <c r="I23" s="228"/>
      <c r="J23" s="228"/>
      <c r="K23" s="323"/>
      <c r="L23" s="329"/>
      <c r="M23" s="329"/>
      <c r="N23" s="228"/>
      <c r="O23" s="228"/>
      <c r="P23" s="228"/>
      <c r="Q23" s="228"/>
      <c r="R23" s="251"/>
    </row>
    <row r="24" spans="1:18" ht="55.5" customHeight="1" x14ac:dyDescent="0.25">
      <c r="A24" s="245" t="s">
        <v>43</v>
      </c>
      <c r="B24" s="229">
        <v>0.3</v>
      </c>
      <c r="C24" s="226" t="s">
        <v>44</v>
      </c>
      <c r="D24" s="10" t="s">
        <v>45</v>
      </c>
      <c r="E24" s="226">
        <v>15</v>
      </c>
      <c r="F24" s="226" t="s">
        <v>29</v>
      </c>
      <c r="G24" s="226" t="s">
        <v>42</v>
      </c>
      <c r="H24" s="319">
        <f>3/30</f>
        <v>0.1</v>
      </c>
      <c r="I24" s="327">
        <f>+'Seguimiento 2'!I24:I26</f>
        <v>0.33333333333333331</v>
      </c>
      <c r="J24" s="327">
        <f>+'Seguimiento 3'!J24:J26</f>
        <v>0.4</v>
      </c>
      <c r="K24" s="319">
        <f>1/E24</f>
        <v>6.6666666666666666E-2</v>
      </c>
      <c r="L24" s="327">
        <f>+H24+I24+J24+K24</f>
        <v>0.9</v>
      </c>
      <c r="M24" s="327">
        <f>15*B24/E24</f>
        <v>0.3</v>
      </c>
      <c r="N24" s="226"/>
      <c r="O24" s="226"/>
      <c r="P24" s="226"/>
      <c r="Q24" s="226"/>
      <c r="R24" s="226"/>
    </row>
    <row r="25" spans="1:18" ht="39.75" customHeight="1" x14ac:dyDescent="0.25">
      <c r="A25" s="246"/>
      <c r="B25" s="230"/>
      <c r="C25" s="227"/>
      <c r="D25" s="10" t="s">
        <v>46</v>
      </c>
      <c r="E25" s="227"/>
      <c r="F25" s="227"/>
      <c r="G25" s="227"/>
      <c r="H25" s="322"/>
      <c r="I25" s="227"/>
      <c r="J25" s="227"/>
      <c r="K25" s="322"/>
      <c r="L25" s="328"/>
      <c r="M25" s="328"/>
      <c r="N25" s="227"/>
      <c r="O25" s="227"/>
      <c r="P25" s="227"/>
      <c r="Q25" s="227"/>
      <c r="R25" s="227"/>
    </row>
    <row r="26" spans="1:18" ht="39" customHeight="1" x14ac:dyDescent="0.25">
      <c r="A26" s="247"/>
      <c r="B26" s="231"/>
      <c r="C26" s="228"/>
      <c r="D26" s="10" t="s">
        <v>47</v>
      </c>
      <c r="E26" s="228"/>
      <c r="F26" s="228"/>
      <c r="G26" s="228"/>
      <c r="H26" s="323"/>
      <c r="I26" s="228"/>
      <c r="J26" s="228"/>
      <c r="K26" s="323"/>
      <c r="L26" s="329"/>
      <c r="M26" s="329"/>
      <c r="N26" s="228"/>
      <c r="O26" s="228"/>
      <c r="P26" s="228"/>
      <c r="Q26" s="228"/>
      <c r="R26" s="228"/>
    </row>
    <row r="27" spans="1:18" ht="33.75" customHeight="1" x14ac:dyDescent="0.25">
      <c r="A27" s="19" t="s">
        <v>48</v>
      </c>
      <c r="B27" s="90">
        <f>SUM(B17:B26)</f>
        <v>1</v>
      </c>
      <c r="C27" s="90"/>
      <c r="D27" s="5"/>
      <c r="E27" s="5"/>
      <c r="F27" s="5"/>
      <c r="G27" s="10"/>
      <c r="H27" s="90">
        <f>SUM(H18:H26)</f>
        <v>0.63</v>
      </c>
      <c r="I27" s="90">
        <f>SUM(I18:I26)</f>
        <v>0.93333333333333335</v>
      </c>
      <c r="J27" s="90">
        <f>SUM(J18:J26)</f>
        <v>1.1499999999999999</v>
      </c>
      <c r="K27" s="90">
        <f>SUM(K18:K26)</f>
        <v>0.46666666666666667</v>
      </c>
      <c r="L27" s="20">
        <f>SUM(L18:L26)/3</f>
        <v>1.06</v>
      </c>
      <c r="M27" s="20">
        <f>SUM(M18:M26)</f>
        <v>1.04</v>
      </c>
      <c r="N27" s="5"/>
      <c r="O27" s="5"/>
      <c r="P27" s="5"/>
      <c r="Q27" s="5"/>
      <c r="R27" s="5"/>
    </row>
    <row r="28" spans="1:18" ht="29.25" customHeight="1" thickBot="1" x14ac:dyDescent="0.3">
      <c r="A28" s="12"/>
    </row>
    <row r="29" spans="1:18" ht="20.25" customHeight="1" x14ac:dyDescent="0.25">
      <c r="A29" s="12"/>
      <c r="D29" s="254"/>
      <c r="E29" s="255"/>
      <c r="F29" s="330"/>
      <c r="G29" s="331"/>
      <c r="H29" s="332"/>
      <c r="I29" s="21"/>
      <c r="J29" s="21"/>
      <c r="K29" s="21"/>
      <c r="L29" s="21"/>
      <c r="M29" s="21"/>
      <c r="N29" s="21"/>
      <c r="O29" s="21"/>
      <c r="P29" s="21"/>
      <c r="Q29" s="21"/>
      <c r="R29" s="21"/>
    </row>
    <row r="30" spans="1:18" ht="15.75" thickBot="1" x14ac:dyDescent="0.3">
      <c r="A30" s="12"/>
      <c r="D30" s="252" t="s">
        <v>49</v>
      </c>
      <c r="E30" s="253"/>
      <c r="F30" s="93"/>
      <c r="G30" s="253" t="s">
        <v>50</v>
      </c>
      <c r="H30" s="256"/>
      <c r="I30" s="22"/>
      <c r="J30" s="22"/>
      <c r="K30" s="22"/>
      <c r="L30" s="22"/>
      <c r="M30" s="22"/>
      <c r="N30" s="22"/>
      <c r="O30" s="22"/>
      <c r="P30" s="22"/>
      <c r="Q30" s="22"/>
      <c r="R30" s="22"/>
    </row>
    <row r="31" spans="1:18" ht="15.75" thickBot="1" x14ac:dyDescent="0.3">
      <c r="A31" s="12"/>
    </row>
    <row r="32" spans="1:18" ht="15.75" thickBot="1" x14ac:dyDescent="0.3">
      <c r="A32" s="12"/>
      <c r="B32" s="333" t="s">
        <v>127</v>
      </c>
      <c r="C32" s="314"/>
      <c r="D32" s="314"/>
      <c r="E32" s="314"/>
      <c r="F32" s="314"/>
      <c r="G32" s="314"/>
      <c r="H32" s="315"/>
      <c r="I32" s="31"/>
      <c r="J32" s="31"/>
      <c r="K32" s="31"/>
      <c r="L32" s="31"/>
      <c r="M32" s="31"/>
      <c r="N32" s="31"/>
      <c r="O32" s="31"/>
      <c r="P32" s="31"/>
      <c r="Q32" s="31"/>
      <c r="R32" s="31"/>
    </row>
    <row r="33" spans="1:18" ht="42.75" x14ac:dyDescent="0.25">
      <c r="A33" s="12"/>
      <c r="B33" s="13" t="s">
        <v>128</v>
      </c>
      <c r="C33" s="27" t="s">
        <v>129</v>
      </c>
      <c r="D33" s="14" t="s">
        <v>130</v>
      </c>
      <c r="E33" s="14" t="s">
        <v>131</v>
      </c>
      <c r="F33" s="14" t="s">
        <v>132</v>
      </c>
      <c r="G33" s="95" t="s">
        <v>133</v>
      </c>
      <c r="H33" s="95" t="s">
        <v>134</v>
      </c>
      <c r="I33" s="22"/>
      <c r="J33" s="22"/>
      <c r="K33" s="22"/>
      <c r="L33" s="22"/>
      <c r="M33" s="22"/>
      <c r="N33" s="22"/>
      <c r="O33" s="22"/>
      <c r="P33" s="22"/>
      <c r="Q33" s="22"/>
      <c r="R33" s="22"/>
    </row>
    <row r="34" spans="1:18" ht="105" x14ac:dyDescent="0.25">
      <c r="B34" s="23" t="s">
        <v>135</v>
      </c>
      <c r="C34" s="10" t="s">
        <v>136</v>
      </c>
      <c r="D34" s="10" t="s">
        <v>137</v>
      </c>
      <c r="E34" s="15">
        <v>41807</v>
      </c>
      <c r="F34" s="10" t="s">
        <v>138</v>
      </c>
      <c r="H34" s="16"/>
    </row>
    <row r="35" spans="1:18" ht="42.75" x14ac:dyDescent="0.25">
      <c r="B35" s="24" t="s">
        <v>139</v>
      </c>
      <c r="C35" s="28"/>
      <c r="D35" s="5"/>
      <c r="E35" s="5"/>
      <c r="F35" s="5"/>
      <c r="G35" s="5"/>
      <c r="H35" s="16"/>
    </row>
    <row r="36" spans="1:18" x14ac:dyDescent="0.25">
      <c r="B36" s="25" t="s">
        <v>61</v>
      </c>
      <c r="C36" s="29"/>
      <c r="D36" s="5"/>
      <c r="E36" s="5"/>
      <c r="F36" s="5"/>
      <c r="G36" s="5"/>
      <c r="H36" s="16"/>
    </row>
    <row r="37" spans="1:18" x14ac:dyDescent="0.25">
      <c r="B37" s="25" t="s">
        <v>140</v>
      </c>
      <c r="C37" s="29"/>
      <c r="D37" s="5"/>
      <c r="E37" s="5"/>
      <c r="F37" s="5"/>
      <c r="G37" s="5"/>
      <c r="H37" s="16"/>
    </row>
    <row r="38" spans="1:18" ht="15.75" thickBot="1" x14ac:dyDescent="0.3">
      <c r="B38" s="92" t="s">
        <v>141</v>
      </c>
      <c r="C38" s="30"/>
      <c r="D38" s="17"/>
      <c r="E38" s="17"/>
      <c r="F38" s="17"/>
      <c r="G38" s="17"/>
      <c r="H38" s="18"/>
    </row>
  </sheetData>
  <mergeCells count="66">
    <mergeCell ref="Q21:Q23"/>
    <mergeCell ref="Q24:Q26"/>
    <mergeCell ref="R21:R23"/>
    <mergeCell ref="R24:R26"/>
    <mergeCell ref="K24:K26"/>
    <mergeCell ref="M24:M26"/>
    <mergeCell ref="N21:N23"/>
    <mergeCell ref="N24:N26"/>
    <mergeCell ref="O21:O23"/>
    <mergeCell ref="P21:P23"/>
    <mergeCell ref="O24:O26"/>
    <mergeCell ref="P24:P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5" priority="1" operator="greaterThan">
      <formula>100</formula>
    </cfRule>
  </conditionalFormatting>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M17"/>
  <sheetViews>
    <sheetView zoomScale="80" zoomScaleNormal="80" zoomScalePageLayoutView="80" workbookViewId="0">
      <selection activeCell="N13" sqref="N13"/>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6384" width="10.85546875" style="1"/>
  </cols>
  <sheetData>
    <row r="2" spans="1:13" x14ac:dyDescent="0.25">
      <c r="B2" s="225" t="s">
        <v>101</v>
      </c>
      <c r="C2" s="225"/>
      <c r="D2" s="225"/>
      <c r="E2" s="225"/>
      <c r="F2" s="310"/>
      <c r="G2" s="310"/>
      <c r="H2" s="310"/>
      <c r="I2" s="310"/>
      <c r="J2" s="310"/>
      <c r="K2" s="310"/>
      <c r="L2" s="310"/>
      <c r="M2" s="310"/>
    </row>
    <row r="3" spans="1:13" ht="15.75" thickBot="1" x14ac:dyDescent="0.3"/>
    <row r="4" spans="1:13" ht="15.75" thickBot="1" x14ac:dyDescent="0.3">
      <c r="A4" s="311" t="s">
        <v>14</v>
      </c>
      <c r="B4" s="312"/>
      <c r="C4" s="312"/>
      <c r="D4" s="312"/>
      <c r="E4" s="312"/>
      <c r="F4" s="312"/>
      <c r="G4" s="312"/>
      <c r="H4" s="313" t="s">
        <v>107</v>
      </c>
      <c r="I4" s="314"/>
      <c r="J4" s="314"/>
      <c r="K4" s="314"/>
      <c r="L4" s="314"/>
      <c r="M4" s="314"/>
    </row>
    <row r="5" spans="1:13" ht="28.5" customHeight="1" x14ac:dyDescent="0.25">
      <c r="A5" s="91" t="s">
        <v>17</v>
      </c>
      <c r="B5" s="91" t="s">
        <v>18</v>
      </c>
      <c r="C5" s="95" t="s">
        <v>19</v>
      </c>
      <c r="D5" s="91" t="s">
        <v>20</v>
      </c>
      <c r="E5" s="91" t="s">
        <v>108</v>
      </c>
      <c r="F5" s="91" t="s">
        <v>22</v>
      </c>
      <c r="G5" s="32" t="s">
        <v>23</v>
      </c>
      <c r="H5" s="305" t="s">
        <v>109</v>
      </c>
      <c r="I5" s="306"/>
      <c r="J5" s="306"/>
      <c r="K5" s="307"/>
      <c r="L5" s="91" t="s">
        <v>110</v>
      </c>
      <c r="M5" s="308" t="s">
        <v>111</v>
      </c>
    </row>
    <row r="6" spans="1:13" ht="30" customHeight="1" x14ac:dyDescent="0.25">
      <c r="A6" s="239" t="s">
        <v>26</v>
      </c>
      <c r="B6" s="240">
        <v>0.3</v>
      </c>
      <c r="C6" s="226" t="s">
        <v>27</v>
      </c>
      <c r="D6" s="9" t="s">
        <v>28</v>
      </c>
      <c r="E6" s="226">
        <v>4</v>
      </c>
      <c r="F6" s="226" t="s">
        <v>29</v>
      </c>
      <c r="G6" s="232" t="s">
        <v>30</v>
      </c>
      <c r="H6" s="89" t="s">
        <v>114</v>
      </c>
      <c r="I6" s="89" t="s">
        <v>115</v>
      </c>
      <c r="J6" s="89" t="s">
        <v>116</v>
      </c>
      <c r="K6" s="89" t="s">
        <v>117</v>
      </c>
      <c r="L6" s="8" t="s">
        <v>118</v>
      </c>
      <c r="M6" s="309"/>
    </row>
    <row r="7" spans="1:13" ht="45" customHeight="1" x14ac:dyDescent="0.25">
      <c r="A7" s="239"/>
      <c r="B7" s="239"/>
      <c r="C7" s="227"/>
      <c r="D7" s="10" t="s">
        <v>31</v>
      </c>
      <c r="E7" s="227"/>
      <c r="F7" s="227"/>
      <c r="G7" s="232"/>
      <c r="H7" s="319">
        <f>1/E6</f>
        <v>0.25</v>
      </c>
      <c r="I7" s="319">
        <v>0.25</v>
      </c>
      <c r="J7" s="319">
        <v>0.5</v>
      </c>
      <c r="K7" s="319">
        <v>0</v>
      </c>
      <c r="L7" s="316">
        <f>+H7+I7+J7+K7</f>
        <v>1</v>
      </c>
      <c r="M7" s="316">
        <f>4*B6/E6</f>
        <v>0.3</v>
      </c>
    </row>
    <row r="8" spans="1:13" ht="35.25" customHeight="1" x14ac:dyDescent="0.25">
      <c r="A8" s="239"/>
      <c r="B8" s="239"/>
      <c r="C8" s="227"/>
      <c r="D8" s="10" t="s">
        <v>32</v>
      </c>
      <c r="E8" s="227"/>
      <c r="F8" s="227"/>
      <c r="G8" s="232"/>
      <c r="H8" s="322"/>
      <c r="I8" s="322"/>
      <c r="J8" s="322"/>
      <c r="K8" s="322"/>
      <c r="L8" s="317"/>
      <c r="M8" s="317"/>
    </row>
    <row r="9" spans="1:13" ht="39.75" customHeight="1" x14ac:dyDescent="0.25">
      <c r="A9" s="239"/>
      <c r="B9" s="239"/>
      <c r="C9" s="228"/>
      <c r="D9" s="10" t="s">
        <v>33</v>
      </c>
      <c r="E9" s="228"/>
      <c r="F9" s="228"/>
      <c r="G9" s="232"/>
      <c r="H9" s="323"/>
      <c r="I9" s="323"/>
      <c r="J9" s="323"/>
      <c r="K9" s="323"/>
      <c r="L9" s="318"/>
      <c r="M9" s="318"/>
    </row>
    <row r="10" spans="1:13" ht="56.25" customHeight="1" x14ac:dyDescent="0.25">
      <c r="A10" s="245" t="s">
        <v>34</v>
      </c>
      <c r="B10" s="229">
        <v>0.4</v>
      </c>
      <c r="C10" s="226" t="s">
        <v>35</v>
      </c>
      <c r="D10" s="10" t="s">
        <v>125</v>
      </c>
      <c r="E10" s="226">
        <v>20</v>
      </c>
      <c r="F10" s="226" t="s">
        <v>37</v>
      </c>
      <c r="G10" s="226" t="s">
        <v>126</v>
      </c>
      <c r="H10" s="319">
        <f>7/25</f>
        <v>0.28000000000000003</v>
      </c>
      <c r="I10" s="327">
        <v>0.35</v>
      </c>
      <c r="J10" s="327">
        <v>0.25</v>
      </c>
      <c r="K10" s="319">
        <f>8/E10</f>
        <v>0.4</v>
      </c>
      <c r="L10" s="327">
        <f>+H10+I10+J10+K10</f>
        <v>1.28</v>
      </c>
      <c r="M10" s="327">
        <f>22*B10/E10</f>
        <v>0.44000000000000006</v>
      </c>
    </row>
    <row r="11" spans="1:13" ht="47.25" customHeight="1" x14ac:dyDescent="0.25">
      <c r="A11" s="246"/>
      <c r="B11" s="230"/>
      <c r="C11" s="227"/>
      <c r="D11" s="10" t="s">
        <v>39</v>
      </c>
      <c r="E11" s="227"/>
      <c r="F11" s="227"/>
      <c r="G11" s="227"/>
      <c r="H11" s="322"/>
      <c r="I11" s="227"/>
      <c r="J11" s="227"/>
      <c r="K11" s="322"/>
      <c r="L11" s="328"/>
      <c r="M11" s="328"/>
    </row>
    <row r="12" spans="1:13" ht="57" customHeight="1" x14ac:dyDescent="0.25">
      <c r="A12" s="247"/>
      <c r="B12" s="231"/>
      <c r="C12" s="228"/>
      <c r="D12" s="10" t="s">
        <v>41</v>
      </c>
      <c r="E12" s="227"/>
      <c r="F12" s="228"/>
      <c r="G12" s="228"/>
      <c r="H12" s="323"/>
      <c r="I12" s="228"/>
      <c r="J12" s="228"/>
      <c r="K12" s="323"/>
      <c r="L12" s="329"/>
      <c r="M12" s="329"/>
    </row>
    <row r="13" spans="1:13" ht="55.5" customHeight="1" x14ac:dyDescent="0.25">
      <c r="A13" s="245" t="s">
        <v>43</v>
      </c>
      <c r="B13" s="229">
        <v>0.3</v>
      </c>
      <c r="C13" s="226" t="s">
        <v>44</v>
      </c>
      <c r="D13" s="10" t="s">
        <v>45</v>
      </c>
      <c r="E13" s="226">
        <v>15</v>
      </c>
      <c r="F13" s="226" t="s">
        <v>29</v>
      </c>
      <c r="G13" s="226" t="s">
        <v>42</v>
      </c>
      <c r="H13" s="319">
        <f>3/30</f>
        <v>0.1</v>
      </c>
      <c r="I13" s="327">
        <v>0.33</v>
      </c>
      <c r="J13" s="327">
        <v>0.4</v>
      </c>
      <c r="K13" s="319">
        <f>1/E13</f>
        <v>6.6666666666666666E-2</v>
      </c>
      <c r="L13" s="327">
        <f>+H13+I13+J13+K13</f>
        <v>0.89666666666666672</v>
      </c>
      <c r="M13" s="327">
        <f>15*B13/E13</f>
        <v>0.3</v>
      </c>
    </row>
    <row r="14" spans="1:13" ht="39.75" customHeight="1" x14ac:dyDescent="0.25">
      <c r="A14" s="246"/>
      <c r="B14" s="230"/>
      <c r="C14" s="227"/>
      <c r="D14" s="10" t="s">
        <v>46</v>
      </c>
      <c r="E14" s="227"/>
      <c r="F14" s="227"/>
      <c r="G14" s="227"/>
      <c r="H14" s="322"/>
      <c r="I14" s="227"/>
      <c r="J14" s="227"/>
      <c r="K14" s="322"/>
      <c r="L14" s="328"/>
      <c r="M14" s="328"/>
    </row>
    <row r="15" spans="1:13" ht="39" customHeight="1" x14ac:dyDescent="0.25">
      <c r="A15" s="247"/>
      <c r="B15" s="231"/>
      <c r="C15" s="228"/>
      <c r="D15" s="10" t="s">
        <v>47</v>
      </c>
      <c r="E15" s="228"/>
      <c r="F15" s="228"/>
      <c r="G15" s="228"/>
      <c r="H15" s="323"/>
      <c r="I15" s="228"/>
      <c r="J15" s="228"/>
      <c r="K15" s="323"/>
      <c r="L15" s="329"/>
      <c r="M15" s="329"/>
    </row>
    <row r="16" spans="1:13" ht="33.75" customHeight="1" x14ac:dyDescent="0.25">
      <c r="A16" s="19" t="s">
        <v>48</v>
      </c>
      <c r="B16" s="90">
        <f>SUM(B6:B15)</f>
        <v>1</v>
      </c>
      <c r="C16" s="90"/>
      <c r="D16" s="5"/>
      <c r="E16" s="5"/>
      <c r="F16" s="5"/>
      <c r="G16" s="10"/>
      <c r="H16" s="90">
        <f>SUM(H7:H15)</f>
        <v>0.63</v>
      </c>
      <c r="I16" s="90">
        <f>SUM(I7:I15)</f>
        <v>0.92999999999999994</v>
      </c>
      <c r="J16" s="90">
        <f>SUM(J7:J15)</f>
        <v>1.1499999999999999</v>
      </c>
      <c r="K16" s="90">
        <f>SUM(K7:K15)</f>
        <v>0.46666666666666667</v>
      </c>
      <c r="L16" s="20">
        <f>SUM(L7:L15)/3</f>
        <v>1.058888888888889</v>
      </c>
      <c r="M16" s="20">
        <f>SUM(M7:M15)</f>
        <v>1.04</v>
      </c>
    </row>
    <row r="17" spans="1:1" ht="29.25" customHeight="1" x14ac:dyDescent="0.25">
      <c r="A17" s="12"/>
    </row>
  </sheetData>
  <mergeCells count="41">
    <mergeCell ref="M13:M15"/>
    <mergeCell ref="A13:A15"/>
    <mergeCell ref="B13:B15"/>
    <mergeCell ref="C13:C15"/>
    <mergeCell ref="E13:E15"/>
    <mergeCell ref="F13:F15"/>
    <mergeCell ref="G13:G15"/>
    <mergeCell ref="H13:H15"/>
    <mergeCell ref="I13:I15"/>
    <mergeCell ref="J13:J15"/>
    <mergeCell ref="K13:K15"/>
    <mergeCell ref="L13:L15"/>
    <mergeCell ref="M10:M12"/>
    <mergeCell ref="G10:G12"/>
    <mergeCell ref="H10:H12"/>
    <mergeCell ref="I10:I12"/>
    <mergeCell ref="J10:J12"/>
    <mergeCell ref="K10:K12"/>
    <mergeCell ref="L10:L12"/>
    <mergeCell ref="A10:A12"/>
    <mergeCell ref="B10:B12"/>
    <mergeCell ref="C10:C12"/>
    <mergeCell ref="E10:E12"/>
    <mergeCell ref="F10:F12"/>
    <mergeCell ref="M7:M9"/>
    <mergeCell ref="A6:A9"/>
    <mergeCell ref="B6:B9"/>
    <mergeCell ref="C6:C9"/>
    <mergeCell ref="E6:E9"/>
    <mergeCell ref="F6:F9"/>
    <mergeCell ref="G6:G9"/>
    <mergeCell ref="H7:H9"/>
    <mergeCell ref="I7:I9"/>
    <mergeCell ref="J7:J9"/>
    <mergeCell ref="K7:K9"/>
    <mergeCell ref="L7:L9"/>
    <mergeCell ref="B2:M2"/>
    <mergeCell ref="A4:G4"/>
    <mergeCell ref="H4:M4"/>
    <mergeCell ref="H5:K5"/>
    <mergeCell ref="M5:M6"/>
  </mergeCells>
  <conditionalFormatting sqref="L7">
    <cfRule type="cellIs" dxfId="4" priority="1" operator="greaterThan">
      <formula>100</formula>
    </cfRule>
  </conditionalFormatting>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249977111117893"/>
  </sheetPr>
  <dimension ref="B1:I20"/>
  <sheetViews>
    <sheetView view="pageBreakPreview" zoomScale="71" zoomScaleSheetLayoutView="71" workbookViewId="0">
      <selection activeCell="P13" sqref="P13"/>
    </sheetView>
  </sheetViews>
  <sheetFormatPr baseColWidth="10" defaultColWidth="11.42578125" defaultRowHeight="15" x14ac:dyDescent="0.2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thickBot="1" x14ac:dyDescent="0.3"/>
    <row r="2" spans="2:9" ht="15.75" hidden="1" thickBot="1" x14ac:dyDescent="0.3"/>
    <row r="3" spans="2:9" ht="38.25" customHeight="1" thickBot="1" x14ac:dyDescent="0.3">
      <c r="B3" s="345" t="s">
        <v>145</v>
      </c>
      <c r="C3" s="346"/>
      <c r="D3" s="346"/>
      <c r="E3" s="346"/>
      <c r="F3" s="346"/>
      <c r="G3" s="346"/>
      <c r="H3" s="346"/>
      <c r="I3" s="347"/>
    </row>
    <row r="4" spans="2:9" ht="15.75" thickBot="1" x14ac:dyDescent="0.3">
      <c r="B4" s="343" t="s">
        <v>146</v>
      </c>
      <c r="C4" s="339"/>
      <c r="D4" s="339"/>
      <c r="E4" s="348" t="s">
        <v>147</v>
      </c>
      <c r="F4" s="349"/>
      <c r="G4" s="350"/>
      <c r="H4" s="339" t="s">
        <v>148</v>
      </c>
      <c r="I4" s="340"/>
    </row>
    <row r="5" spans="2:9" ht="15.75" thickBot="1" x14ac:dyDescent="0.3">
      <c r="B5" s="344"/>
      <c r="C5" s="341"/>
      <c r="D5" s="341"/>
      <c r="E5" s="48">
        <v>1</v>
      </c>
      <c r="F5" s="49">
        <v>2</v>
      </c>
      <c r="G5" s="49">
        <v>3</v>
      </c>
      <c r="H5" s="341"/>
      <c r="I5" s="342"/>
    </row>
    <row r="6" spans="2:9" ht="30.75" customHeight="1" x14ac:dyDescent="0.25">
      <c r="B6" s="47">
        <v>1</v>
      </c>
      <c r="C6" s="354" t="s">
        <v>149</v>
      </c>
      <c r="D6" s="354"/>
      <c r="E6" s="50"/>
      <c r="F6" s="50"/>
      <c r="G6" s="50"/>
      <c r="H6" s="351"/>
      <c r="I6" s="352"/>
    </row>
    <row r="7" spans="2:9" ht="39" customHeight="1" x14ac:dyDescent="0.25">
      <c r="B7" s="46">
        <v>2</v>
      </c>
      <c r="C7" s="338" t="s">
        <v>150</v>
      </c>
      <c r="D7" s="338"/>
      <c r="E7" s="44"/>
      <c r="F7" s="44"/>
      <c r="G7" s="44"/>
      <c r="H7" s="336"/>
      <c r="I7" s="337"/>
    </row>
    <row r="8" spans="2:9" ht="30" customHeight="1" x14ac:dyDescent="0.25">
      <c r="B8" s="46">
        <v>3</v>
      </c>
      <c r="C8" s="338" t="s">
        <v>151</v>
      </c>
      <c r="D8" s="338"/>
      <c r="E8" s="44"/>
      <c r="F8" s="44"/>
      <c r="G8" s="44"/>
      <c r="H8" s="336"/>
      <c r="I8" s="337"/>
    </row>
    <row r="9" spans="2:9" ht="34.5" customHeight="1" x14ac:dyDescent="0.25">
      <c r="B9" s="46">
        <v>4</v>
      </c>
      <c r="C9" s="338" t="s">
        <v>152</v>
      </c>
      <c r="D9" s="338"/>
      <c r="E9" s="44"/>
      <c r="F9" s="44"/>
      <c r="G9" s="44"/>
      <c r="H9" s="336"/>
      <c r="I9" s="337"/>
    </row>
    <row r="10" spans="2:9" ht="30.75" customHeight="1" x14ac:dyDescent="0.25">
      <c r="B10" s="46">
        <v>5</v>
      </c>
      <c r="C10" s="338" t="s">
        <v>153</v>
      </c>
      <c r="D10" s="338"/>
      <c r="E10" s="44"/>
      <c r="F10" s="44"/>
      <c r="G10" s="44"/>
      <c r="H10" s="336"/>
      <c r="I10" s="337"/>
    </row>
    <row r="11" spans="2:9" ht="33.75" customHeight="1" x14ac:dyDescent="0.25">
      <c r="B11" s="46">
        <v>6</v>
      </c>
      <c r="C11" s="338" t="s">
        <v>154</v>
      </c>
      <c r="D11" s="338"/>
      <c r="E11" s="44"/>
      <c r="F11" s="44"/>
      <c r="G11" s="44"/>
      <c r="H11" s="336"/>
      <c r="I11" s="337"/>
    </row>
    <row r="12" spans="2:9" ht="25.5" customHeight="1" x14ac:dyDescent="0.25">
      <c r="B12" s="46">
        <v>7</v>
      </c>
      <c r="C12" s="338" t="s">
        <v>155</v>
      </c>
      <c r="D12" s="338"/>
      <c r="E12" s="45"/>
      <c r="F12" s="45"/>
      <c r="G12" s="45"/>
      <c r="H12" s="334"/>
      <c r="I12" s="335"/>
    </row>
    <row r="13" spans="2:9" ht="46.5" customHeight="1" x14ac:dyDescent="0.25">
      <c r="B13" s="46">
        <v>8</v>
      </c>
      <c r="C13" s="338" t="s">
        <v>156</v>
      </c>
      <c r="D13" s="338"/>
      <c r="E13" s="45"/>
      <c r="F13" s="45"/>
      <c r="G13" s="45"/>
      <c r="H13" s="334"/>
      <c r="I13" s="335"/>
    </row>
    <row r="14" spans="2:9" ht="30.75" customHeight="1" x14ac:dyDescent="0.25">
      <c r="B14" s="46">
        <v>9</v>
      </c>
      <c r="C14" s="338" t="s">
        <v>157</v>
      </c>
      <c r="D14" s="338"/>
      <c r="E14" s="45"/>
      <c r="F14" s="45"/>
      <c r="G14" s="45"/>
      <c r="H14" s="334"/>
      <c r="I14" s="335"/>
    </row>
    <row r="15" spans="2:9" x14ac:dyDescent="0.25">
      <c r="B15" s="46">
        <v>10</v>
      </c>
      <c r="C15" s="338"/>
      <c r="D15" s="338"/>
      <c r="E15" s="45"/>
      <c r="F15" s="45"/>
      <c r="G15" s="45"/>
      <c r="H15" s="334"/>
      <c r="I15" s="335"/>
    </row>
    <row r="16" spans="2:9" x14ac:dyDescent="0.25">
      <c r="B16" s="46">
        <v>11</v>
      </c>
      <c r="C16" s="338"/>
      <c r="D16" s="338"/>
      <c r="E16" s="45"/>
      <c r="F16" s="45"/>
      <c r="G16" s="45"/>
      <c r="H16" s="334"/>
      <c r="I16" s="335"/>
    </row>
    <row r="17" spans="2:9" x14ac:dyDescent="0.25">
      <c r="B17" s="46">
        <v>12</v>
      </c>
      <c r="C17" s="338"/>
      <c r="D17" s="338"/>
      <c r="E17" s="45"/>
      <c r="F17" s="45"/>
      <c r="G17" s="45"/>
      <c r="H17" s="334"/>
      <c r="I17" s="335"/>
    </row>
    <row r="18" spans="2:9" ht="15.75" thickBot="1" x14ac:dyDescent="0.3"/>
    <row r="19" spans="2:9" ht="11.25" customHeight="1" thickBot="1" x14ac:dyDescent="0.3">
      <c r="B19" s="353" t="s">
        <v>158</v>
      </c>
      <c r="C19" s="353"/>
      <c r="D19" s="353"/>
      <c r="E19" s="353"/>
      <c r="F19" s="353"/>
      <c r="G19" s="353"/>
      <c r="H19" s="353"/>
      <c r="I19" s="353"/>
    </row>
    <row r="20" spans="2:9" ht="6.75" customHeight="1" thickBot="1" x14ac:dyDescent="0.3">
      <c r="B20" s="353"/>
      <c r="C20" s="353"/>
      <c r="D20" s="353"/>
      <c r="E20" s="353"/>
      <c r="F20" s="353"/>
      <c r="G20" s="353"/>
      <c r="H20" s="353"/>
      <c r="I20" s="353"/>
    </row>
  </sheetData>
  <mergeCells count="29">
    <mergeCell ref="B19:I20"/>
    <mergeCell ref="H7:I7"/>
    <mergeCell ref="C6:D6"/>
    <mergeCell ref="C7:D7"/>
    <mergeCell ref="C8:D8"/>
    <mergeCell ref="C9:D9"/>
    <mergeCell ref="H13:I13"/>
    <mergeCell ref="H14:I14"/>
    <mergeCell ref="C17:D17"/>
    <mergeCell ref="H17:I17"/>
    <mergeCell ref="H15:I15"/>
    <mergeCell ref="H16:I16"/>
    <mergeCell ref="C13:D13"/>
    <mergeCell ref="C14:D14"/>
    <mergeCell ref="C15:D15"/>
    <mergeCell ref="C16:D16"/>
    <mergeCell ref="H4:I5"/>
    <mergeCell ref="B4:D5"/>
    <mergeCell ref="B3:I3"/>
    <mergeCell ref="E4:G4"/>
    <mergeCell ref="H6:I6"/>
    <mergeCell ref="H12:I12"/>
    <mergeCell ref="H10:I10"/>
    <mergeCell ref="C11:D11"/>
    <mergeCell ref="C12:D12"/>
    <mergeCell ref="H8:I8"/>
    <mergeCell ref="H9:I9"/>
    <mergeCell ref="H11:I11"/>
    <mergeCell ref="C10:D10"/>
  </mergeCells>
  <pageMargins left="0.7" right="0.7" top="0.75" bottom="0.75" header="0.3" footer="0.3"/>
  <pageSetup scale="80"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D21"/>
  <sheetViews>
    <sheetView workbookViewId="0">
      <selection activeCell="D6" sqref="D6"/>
    </sheetView>
  </sheetViews>
  <sheetFormatPr baseColWidth="10" defaultColWidth="11.42578125" defaultRowHeight="15" x14ac:dyDescent="0.25"/>
  <cols>
    <col min="2" max="2" width="20.42578125" customWidth="1"/>
    <col min="3" max="3" width="38.28515625" customWidth="1"/>
    <col min="4" max="4" width="48.7109375" customWidth="1"/>
  </cols>
  <sheetData>
    <row r="2" spans="2:4" x14ac:dyDescent="0.25">
      <c r="B2" s="362" t="s">
        <v>159</v>
      </c>
      <c r="C2" s="33" t="s">
        <v>2</v>
      </c>
    </row>
    <row r="3" spans="2:4" x14ac:dyDescent="0.25">
      <c r="B3" s="362"/>
      <c r="C3" s="34" t="s">
        <v>160</v>
      </c>
    </row>
    <row r="4" spans="2:4" x14ac:dyDescent="0.25">
      <c r="B4" s="362"/>
      <c r="C4" s="34" t="s">
        <v>161</v>
      </c>
    </row>
    <row r="5" spans="2:4" x14ac:dyDescent="0.25">
      <c r="B5" s="362"/>
      <c r="C5" s="34" t="s">
        <v>162</v>
      </c>
    </row>
    <row r="6" spans="2:4" x14ac:dyDescent="0.25">
      <c r="B6" s="362"/>
      <c r="C6" s="360" t="s">
        <v>163</v>
      </c>
    </row>
    <row r="7" spans="2:4" x14ac:dyDescent="0.25">
      <c r="B7" s="362"/>
      <c r="C7" s="361"/>
    </row>
    <row r="8" spans="2:4" ht="135.75" customHeight="1" x14ac:dyDescent="0.25">
      <c r="B8" s="355" t="s">
        <v>14</v>
      </c>
      <c r="C8" s="36" t="s">
        <v>18</v>
      </c>
      <c r="D8" s="38" t="s">
        <v>164</v>
      </c>
    </row>
    <row r="9" spans="2:4" ht="106.5" customHeight="1" x14ac:dyDescent="0.25">
      <c r="B9" s="356"/>
      <c r="C9" s="37" t="s">
        <v>19</v>
      </c>
      <c r="D9" s="39" t="s">
        <v>165</v>
      </c>
    </row>
    <row r="10" spans="2:4" ht="60" x14ac:dyDescent="0.25">
      <c r="B10" s="356"/>
      <c r="C10" s="36" t="s">
        <v>20</v>
      </c>
      <c r="D10" s="39" t="s">
        <v>166</v>
      </c>
    </row>
    <row r="11" spans="2:4" ht="45" x14ac:dyDescent="0.25">
      <c r="B11" s="356"/>
      <c r="C11" s="36" t="s">
        <v>21</v>
      </c>
      <c r="D11" s="40" t="s">
        <v>167</v>
      </c>
    </row>
    <row r="12" spans="2:4" ht="75" x14ac:dyDescent="0.25">
      <c r="B12" s="356"/>
      <c r="C12" s="36" t="s">
        <v>22</v>
      </c>
      <c r="D12" s="40" t="s">
        <v>168</v>
      </c>
    </row>
    <row r="13" spans="2:4" ht="51.75" customHeight="1" x14ac:dyDescent="0.25">
      <c r="B13" s="356"/>
      <c r="C13" s="36" t="s">
        <v>23</v>
      </c>
      <c r="D13" s="41" t="s">
        <v>169</v>
      </c>
    </row>
    <row r="14" spans="2:4" ht="48" customHeight="1" x14ac:dyDescent="0.25">
      <c r="B14" s="356"/>
      <c r="C14" s="36" t="s">
        <v>170</v>
      </c>
    </row>
    <row r="15" spans="2:4" ht="39" customHeight="1" x14ac:dyDescent="0.25">
      <c r="B15" s="357"/>
      <c r="C15" s="36" t="s">
        <v>171</v>
      </c>
    </row>
    <row r="16" spans="2:4" ht="39" customHeight="1" x14ac:dyDescent="0.25">
      <c r="B16" s="358" t="s">
        <v>172</v>
      </c>
      <c r="C16" s="35" t="s">
        <v>109</v>
      </c>
    </row>
    <row r="17" spans="2:3" x14ac:dyDescent="0.25">
      <c r="B17" s="359"/>
      <c r="C17" s="35" t="s">
        <v>173</v>
      </c>
    </row>
    <row r="18" spans="2:3" x14ac:dyDescent="0.25">
      <c r="B18" s="359"/>
      <c r="C18" s="42" t="s">
        <v>111</v>
      </c>
    </row>
    <row r="19" spans="2:3" x14ac:dyDescent="0.25">
      <c r="B19" s="359"/>
      <c r="C19" s="42" t="s">
        <v>112</v>
      </c>
    </row>
    <row r="20" spans="2:3" x14ac:dyDescent="0.25">
      <c r="B20" s="359"/>
      <c r="C20" s="42" t="s">
        <v>174</v>
      </c>
    </row>
    <row r="21" spans="2:3" x14ac:dyDescent="0.25">
      <c r="B21" s="359"/>
      <c r="C21" s="42" t="s">
        <v>175</v>
      </c>
    </row>
  </sheetData>
  <mergeCells count="4">
    <mergeCell ref="B8:B15"/>
    <mergeCell ref="B16:B21"/>
    <mergeCell ref="C6:C7"/>
    <mergeCell ref="B2:B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C441DC807B5614AB27EE8239FFD8268" ma:contentTypeVersion="18" ma:contentTypeDescription="Crear nuevo documento." ma:contentTypeScope="" ma:versionID="fb244eca439c56a96164e86eea4d9077">
  <xsd:schema xmlns:xsd="http://www.w3.org/2001/XMLSchema" xmlns:xs="http://www.w3.org/2001/XMLSchema" xmlns:p="http://schemas.microsoft.com/office/2006/metadata/properties" xmlns:ns2="1aa2728a-bf1c-4365-8731-8be504edb7c1" xmlns:ns3="dc9b1607-72c3-41de-b1f9-95945392e51e" targetNamespace="http://schemas.microsoft.com/office/2006/metadata/properties" ma:root="true" ma:fieldsID="675b2b4378ebd053b794c85435c85728" ns2:_="" ns3:_="">
    <xsd:import namespace="1aa2728a-bf1c-4365-8731-8be504edb7c1"/>
    <xsd:import namespace="dc9b1607-72c3-41de-b1f9-95945392e51e"/>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a2728a-bf1c-4365-8731-8be504edb7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9b1607-72c3-41de-b1f9-95945392e51e"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e6cd004f-dd6f-434e-8fd0-c80aadf52f83}" ma:internalName="TaxCatchAll" ma:showField="CatchAllData" ma:web="dc9b1607-72c3-41de-b1f9-95945392e5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aa2728a-bf1c-4365-8731-8be504edb7c1">
      <Terms xmlns="http://schemas.microsoft.com/office/infopath/2007/PartnerControls"/>
    </lcf76f155ced4ddcb4097134ff3c332f>
    <TaxCatchAll xmlns="dc9b1607-72c3-41de-b1f9-95945392e51e" xsi:nil="true"/>
  </documentManagement>
</p:properties>
</file>

<file path=customXml/itemProps1.xml><?xml version="1.0" encoding="utf-8"?>
<ds:datastoreItem xmlns:ds="http://schemas.openxmlformats.org/officeDocument/2006/customXml" ds:itemID="{1C23D8CA-EFE4-4436-AC64-77209DE5E26F}">
  <ds:schemaRefs>
    <ds:schemaRef ds:uri="http://schemas.microsoft.com/sharepoint/v3/contenttype/forms"/>
  </ds:schemaRefs>
</ds:datastoreItem>
</file>

<file path=customXml/itemProps2.xml><?xml version="1.0" encoding="utf-8"?>
<ds:datastoreItem xmlns:ds="http://schemas.openxmlformats.org/officeDocument/2006/customXml" ds:itemID="{FDA2E416-EDFF-44C6-B30A-46D60C72B61D}"/>
</file>

<file path=customXml/itemProps3.xml><?xml version="1.0" encoding="utf-8"?>
<ds:datastoreItem xmlns:ds="http://schemas.openxmlformats.org/officeDocument/2006/customXml" ds:itemID="{E72609EC-E857-4622-994B-E96659D84623}">
  <ds:schemaRefs>
    <ds:schemaRef ds:uri="http://purl.org/dc/dcmitype/"/>
    <ds:schemaRef ds:uri="http://schemas.microsoft.com/office/infopath/2007/PartnerControls"/>
    <ds:schemaRef ds:uri="http://purl.org/dc/elements/1.1/"/>
    <ds:schemaRef ds:uri="http://schemas.microsoft.com/office/2006/metadata/properties"/>
    <ds:schemaRef ds:uri="1abc39b8-e2e6-47a0-891c-601d01fb1a40"/>
    <ds:schemaRef ds:uri="6c60952e-e9e0-4d4a-b728-9d01db15fa23"/>
    <ds:schemaRef ds:uri="http://schemas.microsoft.com/office/2006/documentManagement/type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7</vt:i4>
      </vt:variant>
    </vt:vector>
  </HeadingPairs>
  <TitlesOfParts>
    <vt:vector size="21" baseType="lpstr">
      <vt:lpstr>Concertacion </vt:lpstr>
      <vt:lpstr>INSTRUCTIVO ANEXO 1</vt:lpstr>
      <vt:lpstr>INSTRUCTIVO ANEXO 2</vt:lpstr>
      <vt:lpstr>Seguimiento 2</vt:lpstr>
      <vt:lpstr>Seguimiento 3</vt:lpstr>
      <vt:lpstr>Seguimiento 4</vt:lpstr>
      <vt:lpstr>Final</vt:lpstr>
      <vt:lpstr>Componente de Gestion Adicional</vt:lpstr>
      <vt:lpstr>Instructivo</vt:lpstr>
      <vt:lpstr>OAP</vt:lpstr>
      <vt:lpstr>cal corte espec</vt:lpstr>
      <vt:lpstr>ANEXO 1</vt:lpstr>
      <vt:lpstr>ANEXO 2</vt:lpstr>
      <vt:lpstr>ANEXO 3</vt:lpstr>
      <vt:lpstr>'ANEXO 1'!Área_de_impresión</vt:lpstr>
      <vt:lpstr>'ANEXO 2'!Área_de_impresión</vt:lpstr>
      <vt:lpstr>'ANEXO 3'!Área_de_impresión</vt:lpstr>
      <vt:lpstr>'Componente de Gestion Adicional'!Área_de_impresión</vt:lpstr>
      <vt:lpstr>'INSTRUCTIVO ANEXO 1'!Área_de_impresión</vt:lpstr>
      <vt:lpstr>'INSTRUCTIVO ANEXO 2'!Área_de_impresión</vt:lpstr>
      <vt:lpstr>OAP!Área_de_impresión</vt:lpstr>
    </vt:vector>
  </TitlesOfParts>
  <Manager>Departamento Administrativo de la Función Publica</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Anexo_2_Valoracion de competencias</dc:title>
  <dc:subject>GEstión pública</dc:subject>
  <dc:creator>Jeimy Paola Ortiz Gracia</dc:creator>
  <cp:keywords>gerentes públicos;Gobierno de Colombia</cp:keywords>
  <dc:description/>
  <cp:lastModifiedBy>Edward Arles Morales Serrano</cp:lastModifiedBy>
  <cp:revision/>
  <cp:lastPrinted>2022-06-24T12:12:12Z</cp:lastPrinted>
  <dcterms:created xsi:type="dcterms:W3CDTF">2014-03-17T17:12:16Z</dcterms:created>
  <dcterms:modified xsi:type="dcterms:W3CDTF">2023-02-08T13:31:50Z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0x0101002DC560E26332A642A34E7613F87164F3</vt:lpwstr>
  </property>
  <property fmtid="{D5CDD505-2E9C-101B-9397-08002B2CF9AE}" pid="3" name="MediaServiceImageTags">
    <vt:lpwstr/>
  </property>
</Properties>
</file>