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always"/>
  <mc:AlternateContent xmlns:mc="http://schemas.openxmlformats.org/markup-compatibility/2006">
    <mc:Choice Requires="x15">
      <x15ac:absPath xmlns:x15ac="http://schemas.microsoft.com/office/spreadsheetml/2010/11/ac" url="C:\Users\cgutierrezt\OneDrive - Instituto Nacional de Vigilancia de Medicamentos y Alimentos\Escritorio\Varios\PES\"/>
    </mc:Choice>
  </mc:AlternateContent>
  <xr:revisionPtr revIDLastSave="0" documentId="8_{D5C71B20-ECC2-49F4-8CF4-FD60F91A2500}" xr6:coauthVersionLast="47" xr6:coauthVersionMax="47" xr10:uidLastSave="{00000000-0000-0000-0000-000000000000}"/>
  <bookViews>
    <workbookView xWindow="-120" yWindow="-120" windowWidth="21840" windowHeight="13140" firstSheet="2" activeTab="2" xr2:uid="{00000000-000D-0000-FFFF-FFFF00000000}"/>
  </bookViews>
  <sheets>
    <sheet name="Hoja1" sheetId="3" state="hidden" r:id="rId1"/>
    <sheet name="PES 2021 " sheetId="5" state="hidden" r:id="rId2"/>
    <sheet name="PES 2 TRIM" sheetId="25" r:id="rId3"/>
    <sheet name="Hoja13" sheetId="24" state="hidden" r:id="rId4"/>
    <sheet name="Supersalud" sheetId="23" state="hidden" r:id="rId5"/>
    <sheet name="contratación" sheetId="22" state="hidden" r:id="rId6"/>
    <sheet name="AGUA DE DIOS" sheetId="21" state="hidden" r:id="rId7"/>
    <sheet name="Invima" sheetId="20" state="hidden" r:id="rId8"/>
    <sheet name="INS" sheetId="19" state="hidden" r:id="rId9"/>
    <sheet name="inc" sheetId="18" state="hidden" r:id="rId10"/>
    <sheet name="fonprecon" sheetId="17" state="hidden" r:id="rId11"/>
    <sheet name="dermatológico" sheetId="15" state="hidden" r:id="rId12"/>
    <sheet name="ADRES" sheetId="14" state="hidden" r:id="rId13"/>
    <sheet name="FONFERROCARRILES" sheetId="16" state="hidden" r:id="rId14"/>
    <sheet name="observaciones" sheetId="13" state="hidden" r:id="rId15"/>
    <sheet name="MODIF INVIMA" sheetId="9" state="hidden" r:id="rId16"/>
    <sheet name="MOD ADRES" sheetId="10" state="hidden" r:id="rId17"/>
    <sheet name="Hoja2" sheetId="11" state="hidden" r:id="rId18"/>
  </sheets>
  <externalReferences>
    <externalReference r:id="rId19"/>
  </externalReferences>
  <definedNames>
    <definedName name="_xlnm._FilterDatabase" localSheetId="0" hidden="1">Hoja1!$A$7:$AN$192</definedName>
    <definedName name="_xlnm._FilterDatabase" localSheetId="17" hidden="1">Hoja2!$A$7:$AN$192</definedName>
    <definedName name="_xlnm._FilterDatabase" localSheetId="2" hidden="1">'PES 2 TRIM'!$A$7:$AD$160</definedName>
    <definedName name="_xlnm._FilterDatabase" localSheetId="1" hidden="1">'PES 2021 '!$B$7:$AU$182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 i="25" l="1"/>
  <c r="AF8" i="25"/>
  <c r="AF43" i="25"/>
  <c r="AF80" i="25"/>
  <c r="AF74" i="25"/>
  <c r="AE69" i="25"/>
  <c r="AF69" i="25" s="1"/>
  <c r="AF57" i="25"/>
  <c r="AF59" i="25"/>
  <c r="AF58" i="25"/>
  <c r="AF56" i="25"/>
  <c r="AF55" i="25"/>
  <c r="AF54" i="25"/>
  <c r="AF53" i="25"/>
  <c r="AF52" i="25"/>
  <c r="AF34" i="25"/>
  <c r="AF44" i="25"/>
  <c r="Z160" i="25"/>
  <c r="Z159" i="25"/>
  <c r="AA140" i="25"/>
  <c r="Z86" i="25"/>
  <c r="Z81" i="25"/>
  <c r="Z75" i="25"/>
  <c r="Z73" i="25"/>
  <c r="Z70" i="25"/>
  <c r="Z69" i="25"/>
  <c r="Z68" i="25"/>
  <c r="Z66" i="25"/>
  <c r="Z65" i="25"/>
  <c r="Z64" i="25"/>
  <c r="Z63" i="25"/>
  <c r="U59" i="25"/>
  <c r="U58" i="25"/>
  <c r="U57" i="25"/>
  <c r="U56" i="25"/>
  <c r="U54" i="25"/>
  <c r="AA53" i="25"/>
  <c r="U53" i="25"/>
  <c r="U52" i="25"/>
  <c r="I42" i="24" l="1"/>
  <c r="G16" i="23"/>
  <c r="G19" i="22"/>
  <c r="F13" i="21"/>
  <c r="E11" i="19"/>
  <c r="I21" i="18"/>
  <c r="F14" i="15"/>
  <c r="G12" i="14"/>
  <c r="AP98" i="5" l="1"/>
  <c r="AP97" i="5"/>
  <c r="AP87" i="5"/>
  <c r="AP166" i="5" l="1"/>
  <c r="AP68" i="5"/>
  <c r="AP67" i="5"/>
  <c r="AP66" i="5"/>
  <c r="W194" i="11"/>
  <c r="AA192" i="11"/>
  <c r="AA191" i="11"/>
  <c r="AA190" i="11"/>
  <c r="AA189" i="11"/>
  <c r="AA188" i="11"/>
  <c r="AA187" i="11"/>
  <c r="AA186" i="11"/>
  <c r="AA185" i="11"/>
  <c r="AA184" i="11"/>
  <c r="AA183" i="11"/>
  <c r="AA182" i="11"/>
  <c r="AA181" i="11"/>
  <c r="AA180" i="11"/>
  <c r="AA179" i="11"/>
  <c r="AA178" i="11"/>
  <c r="AA177" i="11"/>
  <c r="AA176" i="11"/>
  <c r="AA175" i="11"/>
  <c r="AA174" i="11"/>
  <c r="AA173" i="11"/>
  <c r="AA172" i="11"/>
  <c r="AA171" i="11"/>
  <c r="AA170" i="11"/>
  <c r="AA169" i="11"/>
  <c r="AA168" i="11"/>
  <c r="AA167" i="11"/>
  <c r="AA166" i="11"/>
  <c r="AA165" i="11"/>
  <c r="AA164" i="11"/>
  <c r="AA163" i="11"/>
  <c r="AA162" i="11"/>
  <c r="AA161" i="11"/>
  <c r="AA160" i="11"/>
  <c r="AA159" i="11"/>
  <c r="AA158" i="11"/>
  <c r="AA157" i="11"/>
  <c r="AA156" i="11"/>
  <c r="AA155" i="11"/>
  <c r="AA154" i="11"/>
  <c r="AA153" i="11"/>
  <c r="AA150" i="11"/>
  <c r="AA148" i="11"/>
  <c r="AA147" i="11"/>
  <c r="AA146" i="11"/>
  <c r="AA145" i="11"/>
  <c r="AA144" i="11"/>
  <c r="AA143" i="11"/>
  <c r="AA142" i="11"/>
  <c r="AA141" i="11"/>
  <c r="AA140" i="11"/>
  <c r="AA139" i="11"/>
  <c r="AA138" i="11"/>
  <c r="AA137" i="11"/>
  <c r="AA136" i="11"/>
  <c r="AA135" i="11"/>
  <c r="AA134" i="11"/>
  <c r="AA133" i="11"/>
  <c r="AA132" i="11"/>
  <c r="AA131" i="11"/>
  <c r="AA130" i="11"/>
  <c r="AA129" i="11"/>
  <c r="AA128" i="11"/>
  <c r="AA127" i="11"/>
  <c r="AA126" i="11"/>
  <c r="AA125" i="11"/>
  <c r="AA124" i="11"/>
  <c r="AA123" i="11"/>
  <c r="AA122" i="11"/>
  <c r="AA121" i="11"/>
  <c r="AA120" i="11"/>
  <c r="AA119" i="11"/>
  <c r="AA118" i="11"/>
  <c r="AA117" i="11"/>
  <c r="AA116" i="11"/>
  <c r="AA115" i="11"/>
  <c r="AA114" i="11"/>
  <c r="AA113" i="11"/>
  <c r="AA111" i="11"/>
  <c r="AA110" i="11"/>
  <c r="AA109" i="11"/>
  <c r="AF109" i="11" s="1"/>
  <c r="AE108" i="11"/>
  <c r="AF108" i="11" s="1"/>
  <c r="AA107" i="11"/>
  <c r="AA106" i="11"/>
  <c r="AA105" i="11"/>
  <c r="AA104" i="11"/>
  <c r="AA103" i="11"/>
  <c r="AA102" i="11"/>
  <c r="AA101" i="11"/>
  <c r="AA100" i="11"/>
  <c r="AA99" i="11"/>
  <c r="AA98" i="11"/>
  <c r="AF98" i="11" s="1"/>
  <c r="AA97" i="11"/>
  <c r="AA96" i="11"/>
  <c r="AA95" i="11"/>
  <c r="AA93" i="11"/>
  <c r="AA92" i="11"/>
  <c r="AA91" i="11"/>
  <c r="AA90" i="11"/>
  <c r="AA89" i="11"/>
  <c r="AA88" i="11"/>
  <c r="AA87" i="11"/>
  <c r="AA85" i="11"/>
  <c r="AA84" i="11"/>
  <c r="AA83" i="11"/>
  <c r="AA82" i="11"/>
  <c r="AA81" i="11"/>
  <c r="AA80" i="11"/>
  <c r="AA79" i="11"/>
  <c r="AA78" i="11"/>
  <c r="AF77" i="11"/>
  <c r="V77" i="11"/>
  <c r="AF76" i="11"/>
  <c r="V76" i="11"/>
  <c r="AF75" i="11"/>
  <c r="V75" i="11"/>
  <c r="AA74" i="11"/>
  <c r="AA73" i="11"/>
  <c r="V73" i="11"/>
  <c r="AA72" i="11"/>
  <c r="V72" i="11"/>
  <c r="AA71" i="11"/>
  <c r="AA70" i="11"/>
  <c r="V70" i="11"/>
  <c r="AA69" i="11"/>
  <c r="AF69" i="11" s="1"/>
  <c r="V69" i="11"/>
  <c r="AA68" i="11"/>
  <c r="AF68" i="11" s="1"/>
  <c r="V68" i="11"/>
  <c r="AA67" i="11"/>
  <c r="AF67" i="11" s="1"/>
  <c r="V67" i="11"/>
  <c r="AA66" i="11"/>
  <c r="AA65" i="11"/>
  <c r="AA64" i="11"/>
  <c r="AA63" i="11"/>
  <c r="AA62" i="11"/>
  <c r="AA61" i="11"/>
  <c r="AA60" i="11"/>
  <c r="AF59" i="11"/>
  <c r="AA59" i="11"/>
  <c r="AA58" i="11"/>
  <c r="AA57" i="11"/>
  <c r="AA56" i="11"/>
  <c r="AA55" i="11"/>
  <c r="AA54" i="11"/>
  <c r="AA53" i="11"/>
  <c r="AA52" i="11"/>
  <c r="AA51" i="11"/>
  <c r="AA50" i="11"/>
  <c r="AA49" i="11"/>
  <c r="AA48" i="11"/>
  <c r="AA47" i="11"/>
  <c r="AA46" i="11"/>
  <c r="AA45" i="11"/>
  <c r="AA43" i="11"/>
  <c r="AA42" i="11"/>
  <c r="AE41" i="11"/>
  <c r="AF41" i="11" s="1"/>
  <c r="AA41" i="11"/>
  <c r="AA40" i="11"/>
  <c r="AA39" i="11"/>
  <c r="AA38" i="11"/>
  <c r="AA37" i="11"/>
  <c r="AA36" i="11"/>
  <c r="AA35" i="11"/>
  <c r="AA34" i="11"/>
  <c r="AA33" i="11"/>
  <c r="AA32" i="11"/>
  <c r="AA31" i="11"/>
  <c r="AA30" i="11"/>
  <c r="AA29" i="11"/>
  <c r="AA28" i="11"/>
  <c r="AA27" i="11"/>
  <c r="AA26" i="11"/>
  <c r="AA25" i="11"/>
  <c r="AA24" i="11"/>
  <c r="AA23" i="11"/>
  <c r="AA22" i="11"/>
  <c r="AA21" i="11"/>
  <c r="AA20" i="11"/>
  <c r="AA19" i="11"/>
  <c r="AA18" i="11"/>
  <c r="AA15" i="11"/>
  <c r="AA13" i="11"/>
  <c r="AA12" i="11"/>
  <c r="AA11" i="11"/>
  <c r="AA9" i="11"/>
  <c r="AA8" i="11"/>
  <c r="AF182" i="5" l="1"/>
  <c r="V58" i="5" l="1"/>
  <c r="AF181" i="5" l="1"/>
  <c r="AA180" i="5" l="1"/>
  <c r="AA179" i="5"/>
  <c r="AA178" i="5"/>
  <c r="AA17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39"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0" i="5"/>
  <c r="AA99" i="5"/>
  <c r="AA98" i="5"/>
  <c r="AE97" i="5"/>
  <c r="AA96" i="5"/>
  <c r="AA95" i="5"/>
  <c r="AA94" i="5"/>
  <c r="AA93" i="5"/>
  <c r="AA92" i="5"/>
  <c r="AA91" i="5"/>
  <c r="AA90" i="5"/>
  <c r="AA89" i="5"/>
  <c r="AA88" i="5"/>
  <c r="AA87" i="5"/>
  <c r="AF87" i="5" s="1"/>
  <c r="AA86" i="5"/>
  <c r="AA85" i="5"/>
  <c r="AA84" i="5"/>
  <c r="AA82" i="5"/>
  <c r="AA81" i="5"/>
  <c r="AA80" i="5"/>
  <c r="AA79" i="5"/>
  <c r="AA78" i="5"/>
  <c r="AA77" i="5"/>
  <c r="AA76" i="5"/>
  <c r="AA74" i="5"/>
  <c r="AA73" i="5"/>
  <c r="AA72" i="5"/>
  <c r="AA71" i="5"/>
  <c r="AF68" i="5"/>
  <c r="V68" i="5"/>
  <c r="AF67" i="5"/>
  <c r="V67" i="5"/>
  <c r="AF66" i="5"/>
  <c r="V66" i="5"/>
  <c r="AA65" i="5"/>
  <c r="AP65" i="5" s="1"/>
  <c r="AA64" i="5"/>
  <c r="AP64" i="5" s="1"/>
  <c r="V64" i="5"/>
  <c r="AA63" i="5"/>
  <c r="AP63" i="5" s="1"/>
  <c r="V63" i="5"/>
  <c r="AA62" i="5"/>
  <c r="AP62" i="5" s="1"/>
  <c r="AA61" i="5"/>
  <c r="AP61" i="5" s="1"/>
  <c r="V61" i="5"/>
  <c r="AA60" i="5"/>
  <c r="V60" i="5"/>
  <c r="AA59" i="5"/>
  <c r="V59" i="5"/>
  <c r="AA58" i="5"/>
  <c r="AA57" i="5"/>
  <c r="AA56" i="5"/>
  <c r="AA55" i="5"/>
  <c r="AA54" i="5"/>
  <c r="AA53" i="5"/>
  <c r="AA52" i="5"/>
  <c r="AA51" i="5"/>
  <c r="AF50" i="5"/>
  <c r="AA50" i="5"/>
  <c r="AA49" i="5"/>
  <c r="AA48" i="5"/>
  <c r="AA47" i="5"/>
  <c r="AA46" i="5"/>
  <c r="AA45" i="5"/>
  <c r="AA44" i="5"/>
  <c r="AA43" i="5"/>
  <c r="AA42" i="5"/>
  <c r="AA41" i="5"/>
  <c r="AA40" i="5"/>
  <c r="AE39" i="5"/>
  <c r="AF39" i="5" s="1"/>
  <c r="AA39" i="5"/>
  <c r="AA38" i="5"/>
  <c r="AA37" i="5"/>
  <c r="AA36" i="5"/>
  <c r="AA35" i="5"/>
  <c r="AA34" i="5"/>
  <c r="AA33" i="5"/>
  <c r="AA32" i="5"/>
  <c r="AA31" i="5"/>
  <c r="AA30" i="5"/>
  <c r="AA29" i="5"/>
  <c r="AA28" i="5"/>
  <c r="AA27" i="5"/>
  <c r="AA26" i="5"/>
  <c r="AA25" i="5"/>
  <c r="AA24" i="5"/>
  <c r="AA23" i="5"/>
  <c r="AA22" i="5"/>
  <c r="AA21" i="5"/>
  <c r="AA20" i="5"/>
  <c r="AA19" i="5"/>
  <c r="AA18" i="5"/>
  <c r="AA17" i="5"/>
  <c r="AA16" i="5"/>
  <c r="AA11" i="5"/>
  <c r="AA10" i="5"/>
  <c r="AA8" i="5"/>
  <c r="AF58" i="5" l="1"/>
  <c r="AP58" i="5"/>
  <c r="AF60" i="5"/>
  <c r="AP60" i="5"/>
  <c r="AF59" i="5"/>
  <c r="AP59" i="5"/>
  <c r="AA108" i="3"/>
  <c r="AE108" i="3"/>
  <c r="AA136" i="3"/>
  <c r="AF77" i="3"/>
  <c r="AF76" i="3"/>
  <c r="AF75" i="3"/>
  <c r="AE41" i="3"/>
  <c r="AF41" i="3" s="1"/>
  <c r="AF59" i="3"/>
  <c r="W194" i="3"/>
  <c r="AA192" i="3"/>
  <c r="AA191" i="3"/>
  <c r="AA190" i="3"/>
  <c r="AA189" i="3"/>
  <c r="AA188" i="3"/>
  <c r="AA187" i="3"/>
  <c r="AA186" i="3"/>
  <c r="AA185" i="3"/>
  <c r="AA184" i="3"/>
  <c r="AA183" i="3"/>
  <c r="AA182" i="3"/>
  <c r="AA181" i="3"/>
  <c r="AA180" i="3"/>
  <c r="AA179" i="3"/>
  <c r="AA178" i="3"/>
  <c r="AA177" i="3"/>
  <c r="AA176" i="3"/>
  <c r="AA175" i="3"/>
  <c r="AA174" i="3"/>
  <c r="AA173" i="3"/>
  <c r="AA172" i="3"/>
  <c r="AA171" i="3"/>
  <c r="AA170" i="3"/>
  <c r="AA169" i="3"/>
  <c r="AA168" i="3"/>
  <c r="AA167" i="3"/>
  <c r="AA166" i="3"/>
  <c r="AA165" i="3"/>
  <c r="AA164" i="3"/>
  <c r="AA163" i="3"/>
  <c r="AA162" i="3"/>
  <c r="AA161" i="3"/>
  <c r="AA160" i="3"/>
  <c r="AA159" i="3"/>
  <c r="AA158" i="3"/>
  <c r="AA157" i="3"/>
  <c r="AA156" i="3"/>
  <c r="AA155" i="3"/>
  <c r="AA154" i="3"/>
  <c r="AA153" i="3"/>
  <c r="AA150" i="3"/>
  <c r="AA148" i="3"/>
  <c r="AA147" i="3"/>
  <c r="AA146" i="3"/>
  <c r="AA145" i="3"/>
  <c r="AA144" i="3"/>
  <c r="AA143" i="3"/>
  <c r="AA142" i="3"/>
  <c r="AA141" i="3"/>
  <c r="AA140" i="3"/>
  <c r="AA139" i="3"/>
  <c r="AA138" i="3"/>
  <c r="AA137" i="3"/>
  <c r="AA135" i="3"/>
  <c r="AA134" i="3"/>
  <c r="AA133" i="3"/>
  <c r="AA132" i="3"/>
  <c r="AA131" i="3"/>
  <c r="AA130" i="3"/>
  <c r="AA129" i="3"/>
  <c r="AA128" i="3"/>
  <c r="AA127" i="3"/>
  <c r="AA126" i="3"/>
  <c r="AA125" i="3"/>
  <c r="AA124" i="3"/>
  <c r="AA123" i="3"/>
  <c r="AA122" i="3"/>
  <c r="AA121" i="3"/>
  <c r="AA120" i="3"/>
  <c r="AA119" i="3"/>
  <c r="AA118" i="3"/>
  <c r="AA117" i="3"/>
  <c r="AA116" i="3"/>
  <c r="AA115" i="3"/>
  <c r="AA114" i="3"/>
  <c r="AA113" i="3"/>
  <c r="AA111" i="3"/>
  <c r="AA110" i="3"/>
  <c r="AA109" i="3"/>
  <c r="AF109" i="3" s="1"/>
  <c r="AA107" i="3"/>
  <c r="AA106" i="3"/>
  <c r="AA105" i="3"/>
  <c r="AA104" i="3"/>
  <c r="AA103" i="3"/>
  <c r="AA102" i="3"/>
  <c r="AA101" i="3"/>
  <c r="AA100" i="3"/>
  <c r="AA99" i="3"/>
  <c r="AA98" i="3"/>
  <c r="AF98" i="3" s="1"/>
  <c r="AA97" i="3"/>
  <c r="AA96" i="3"/>
  <c r="AA95" i="3"/>
  <c r="AA94" i="3"/>
  <c r="AA93" i="3"/>
  <c r="AA92" i="3"/>
  <c r="AA91" i="3"/>
  <c r="AA90" i="3"/>
  <c r="AA89" i="3"/>
  <c r="AA88" i="3"/>
  <c r="AA87" i="3"/>
  <c r="AA86" i="3"/>
  <c r="AA85" i="3"/>
  <c r="AA84" i="3"/>
  <c r="AA83" i="3"/>
  <c r="AA82" i="3"/>
  <c r="AA81" i="3"/>
  <c r="AA80" i="3"/>
  <c r="AA79" i="3"/>
  <c r="AA78" i="3"/>
  <c r="V77" i="3"/>
  <c r="V76" i="3"/>
  <c r="V75" i="3"/>
  <c r="AA74" i="3"/>
  <c r="AA73" i="3"/>
  <c r="V73" i="3"/>
  <c r="AA72" i="3"/>
  <c r="V72" i="3"/>
  <c r="AA71" i="3"/>
  <c r="AA70" i="3"/>
  <c r="V70" i="3"/>
  <c r="AA69" i="3"/>
  <c r="AF69" i="3" s="1"/>
  <c r="V69" i="3"/>
  <c r="AA68" i="3"/>
  <c r="AF68" i="3" s="1"/>
  <c r="V68" i="3"/>
  <c r="AA67" i="3"/>
  <c r="AF67" i="3" s="1"/>
  <c r="V67" i="3"/>
  <c r="AA66" i="3"/>
  <c r="AA65" i="3"/>
  <c r="AA64" i="3"/>
  <c r="AA63" i="3"/>
  <c r="AA62" i="3"/>
  <c r="AA61" i="3"/>
  <c r="AA60" i="3"/>
  <c r="AA59" i="3"/>
  <c r="AA58" i="3"/>
  <c r="AA57" i="3"/>
  <c r="AA56" i="3"/>
  <c r="AA55" i="3"/>
  <c r="AA54" i="3"/>
  <c r="AA53" i="3"/>
  <c r="AA52" i="3"/>
  <c r="AA51" i="3"/>
  <c r="AA50" i="3"/>
  <c r="AA49" i="3"/>
  <c r="AA48" i="3"/>
  <c r="AA47" i="3"/>
  <c r="AA46" i="3"/>
  <c r="AA45"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5" i="3"/>
  <c r="AA13" i="3"/>
  <c r="AA12" i="3"/>
  <c r="AA11" i="3"/>
  <c r="AA9" i="3"/>
  <c r="AA8" i="3"/>
  <c r="AF10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Ximena Angulo Cardona</author>
    <author>usuario</author>
    <author>GERENTE</author>
    <author>Fabiola Vargas Vargas</author>
  </authors>
  <commentList>
    <comment ref="B6" authorId="0" shapeId="0" xr:uid="{00000000-0006-0000-0000-000001000000}">
      <text>
        <r>
          <rPr>
            <sz val="9"/>
            <color indexed="81"/>
            <rFont val="Tahoma"/>
            <family val="2"/>
          </rPr>
          <t xml:space="preserve">
Seleccione la entidad responsable del indicador o actividad</t>
        </r>
      </text>
    </comment>
    <comment ref="C6" authorId="0" shapeId="0" xr:uid="{00000000-0006-0000-0000-000002000000}">
      <text>
        <r>
          <rPr>
            <sz val="9"/>
            <color indexed="81"/>
            <rFont val="Tahoma"/>
            <family val="2"/>
          </rPr>
          <t xml:space="preserve">
Seleccione el pacto al cual da respuesta el indicador o actividad. En caso de no aplicar dejar en Blanco</t>
        </r>
      </text>
    </comment>
    <comment ref="D6" authorId="0" shapeId="0" xr:uid="{00000000-0006-0000-0000-000003000000}">
      <text>
        <r>
          <rPr>
            <sz val="9"/>
            <color indexed="81"/>
            <rFont val="Tahoma"/>
            <family val="2"/>
          </rPr>
          <t xml:space="preserve">
Seleccione la línea del pacto al cual da respuesta el indicador o actividad. En caso de no aplicar dejar en Blanco</t>
        </r>
      </text>
    </comment>
    <comment ref="E6" authorId="0" shapeId="0" xr:uid="{00000000-0006-0000-0000-000004000000}">
      <text>
        <r>
          <rPr>
            <sz val="9"/>
            <color indexed="81"/>
            <rFont val="Tahoma"/>
            <family val="2"/>
          </rPr>
          <t xml:space="preserve">
Seleccione objetivo de la línea a la cual da respuesta el indicador o actividad. En caso de no aplicar dejar en Blanco</t>
        </r>
      </text>
    </comment>
    <comment ref="F6" authorId="0" shapeId="0" xr:uid="{00000000-0006-0000-0000-000005000000}">
      <text>
        <r>
          <rPr>
            <sz val="9"/>
            <color indexed="81"/>
            <rFont val="Tahoma"/>
            <family val="2"/>
          </rPr>
          <t xml:space="preserve">
Seleccione la Triple meta al cual corresponden el indicador o actividad. En caso que no aplique dejar en blanco</t>
        </r>
      </text>
    </comment>
    <comment ref="G6" authorId="0" shapeId="0" xr:uid="{00000000-0006-0000-0000-000006000000}">
      <text>
        <r>
          <rPr>
            <sz val="9"/>
            <color indexed="81"/>
            <rFont val="Tahoma"/>
            <family val="2"/>
          </rPr>
          <t xml:space="preserve">
Seleccione el eje orientador al cual da respuesta el indicador o actividad. En caso que no aplique dejar en blanco</t>
        </r>
      </text>
    </comment>
    <comment ref="H6" authorId="0" shapeId="0" xr:uid="{00000000-0006-0000-0000-000007000000}">
      <text>
        <r>
          <rPr>
            <sz val="9"/>
            <color indexed="81"/>
            <rFont val="Tahoma"/>
            <family val="2"/>
          </rPr>
          <t xml:space="preserve">
Seleccionar si el indicador es o no transformacional</t>
        </r>
      </text>
    </comment>
    <comment ref="I6" authorId="0" shapeId="0" xr:uid="{00000000-0006-0000-0000-000008000000}">
      <text>
        <r>
          <rPr>
            <sz val="9"/>
            <color indexed="81"/>
            <rFont val="Tahoma"/>
            <family val="2"/>
          </rPr>
          <t xml:space="preserve">
Seleccione el ODS principal asociado al indicador o actividad</t>
        </r>
      </text>
    </comment>
    <comment ref="J6" authorId="0" shapeId="0" xr:uid="{00000000-0006-0000-0000-000009000000}">
      <text>
        <r>
          <rPr>
            <sz val="9"/>
            <color indexed="81"/>
            <rFont val="Tahoma"/>
            <family val="2"/>
          </rPr>
          <t xml:space="preserve">
Seleccione el indicador relacionada con el ODS. En caso que no aplique dejar en blanco.</t>
        </r>
      </text>
    </comment>
    <comment ref="K6" authorId="0" shapeId="0" xr:uid="{00000000-0006-0000-0000-00000A000000}">
      <text>
        <r>
          <rPr>
            <sz val="9"/>
            <color indexed="81"/>
            <rFont val="Tahoma"/>
            <family val="2"/>
          </rPr>
          <t xml:space="preserve">
Seleccione el indicador relacionada con Paz. En caso que no aplique dejar en blanco.</t>
        </r>
      </text>
    </comment>
    <comment ref="L6" authorId="0" shapeId="0" xr:uid="{00000000-0006-0000-0000-00000B000000}">
      <text>
        <r>
          <rPr>
            <sz val="9"/>
            <color indexed="81"/>
            <rFont val="Tahoma"/>
            <family val="2"/>
          </rPr>
          <t xml:space="preserve">
Seleccione la Dimensión del Modelo Integrado de Planeación y Gestión al cual corresponde el indicador o actividad. En caso que no corresponda dejar en Blanco.</t>
        </r>
      </text>
    </comment>
    <comment ref="M6" authorId="0" shapeId="0" xr:uid="{00000000-0006-0000-0000-00000C000000}">
      <text>
        <r>
          <rPr>
            <sz val="9"/>
            <color indexed="81"/>
            <rFont val="Tahoma"/>
            <family val="2"/>
          </rPr>
          <t xml:space="preserve">
Seleccione la Política del Modelo Integrado de Planeación y Gestión al cual corresponde el indicador o actividad. En caso que no corresponda dejar en Blanco.</t>
        </r>
      </text>
    </comment>
    <comment ref="N6" authorId="0" shapeId="0" xr:uid="{00000000-0006-0000-0000-00000D000000}">
      <text>
        <r>
          <rPr>
            <sz val="9"/>
            <color indexed="81"/>
            <rFont val="Tahoma"/>
            <family val="2"/>
          </rPr>
          <t xml:space="preserve">
Ingresar el objetivo de la entidad a donde se alinea el indicador o actividad</t>
        </r>
      </text>
    </comment>
    <comment ref="O6" authorId="0" shapeId="0" xr:uid="{00000000-0006-0000-0000-00000E000000}">
      <text>
        <r>
          <rPr>
            <sz val="9"/>
            <color indexed="81"/>
            <rFont val="Tahoma"/>
            <family val="2"/>
          </rPr>
          <t xml:space="preserve">
Ingresar el objetivo de la entidad a donde se alinea el indicador o actividad</t>
        </r>
      </text>
    </comment>
    <comment ref="P6" authorId="0" shapeId="0" xr:uid="{00000000-0006-0000-0000-00000F000000}">
      <text>
        <r>
          <rPr>
            <sz val="9"/>
            <color indexed="81"/>
            <rFont val="Tahoma"/>
            <family val="2"/>
          </rPr>
          <t>Ingresar la línea de acción o estrategia relacionada con el objetivo de la entidad así como al indicador o actividad</t>
        </r>
      </text>
    </comment>
    <comment ref="Q6" authorId="1" shapeId="0" xr:uid="{00000000-0006-0000-0000-000010000000}">
      <text>
        <r>
          <rPr>
            <sz val="9"/>
            <color indexed="81"/>
            <rFont val="Tahoma"/>
            <family val="2"/>
          </rPr>
          <t>Escribir la meta base del Indicar o actividad al formular el PES</t>
        </r>
      </text>
    </comment>
    <comment ref="R6" authorId="1" shapeId="0" xr:uid="{00000000-0006-0000-0000-000011000000}">
      <text>
        <r>
          <rPr>
            <sz val="9"/>
            <color indexed="81"/>
            <rFont val="Tahoma"/>
            <family val="2"/>
          </rPr>
          <t>Indicar para cada año la meta propuesta</t>
        </r>
      </text>
    </comment>
    <comment ref="AE7" authorId="2" shapeId="0" xr:uid="{00000000-0006-0000-0000-000012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2" shapeId="0" xr:uid="{00000000-0006-0000-0000-000013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2" shapeId="0" xr:uid="{00000000-0006-0000-0000-000014000000}">
      <text>
        <r>
          <rPr>
            <b/>
            <sz val="9"/>
            <color indexed="81"/>
            <rFont val="Tahoma"/>
            <family val="2"/>
          </rPr>
          <t>OAPES: Describa brevemente las acciones realizadas para el logro de la meta</t>
        </r>
        <r>
          <rPr>
            <sz val="9"/>
            <color indexed="81"/>
            <rFont val="Tahoma"/>
            <family val="2"/>
          </rPr>
          <t xml:space="preserve">
</t>
        </r>
      </text>
    </comment>
    <comment ref="AH7" authorId="2" shapeId="0" xr:uid="{00000000-0006-0000-0000-000015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2" shapeId="0" xr:uid="{00000000-0006-0000-0000-000016000000}">
      <text>
        <r>
          <rPr>
            <b/>
            <sz val="9"/>
            <color indexed="81"/>
            <rFont val="Tahoma"/>
            <family val="2"/>
          </rPr>
          <t>OAPES: Describa brevemente las acciones realizadas para el logro de la meta</t>
        </r>
        <r>
          <rPr>
            <sz val="9"/>
            <color indexed="81"/>
            <rFont val="Tahoma"/>
            <family val="2"/>
          </rPr>
          <t xml:space="preserve">
</t>
        </r>
      </text>
    </comment>
    <comment ref="AJ7" authorId="2" shapeId="0" xr:uid="{00000000-0006-0000-0000-000017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2" shapeId="0" xr:uid="{00000000-0006-0000-0000-000018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W67" authorId="3" shapeId="0" xr:uid="{00000000-0006-0000-0000-000019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Erika Ximena Angulo Cardona</author>
    <author>usuario</author>
    <author>GERENTE</author>
    <author>Fabiola Vargas Vargas</author>
  </authors>
  <commentList>
    <comment ref="B6" authorId="0" shapeId="0" xr:uid="{00000000-0006-0000-0100-000001000000}">
      <text>
        <r>
          <rPr>
            <sz val="9"/>
            <color indexed="81"/>
            <rFont val="Tahoma"/>
            <family val="2"/>
          </rPr>
          <t xml:space="preserve">
Seleccione la entidad responsable del indicador o actividad</t>
        </r>
      </text>
    </comment>
    <comment ref="C6" authorId="0" shapeId="0" xr:uid="{00000000-0006-0000-0100-000002000000}">
      <text>
        <r>
          <rPr>
            <sz val="9"/>
            <color indexed="81"/>
            <rFont val="Tahoma"/>
            <family val="2"/>
          </rPr>
          <t xml:space="preserve">
Seleccione el pacto al cual da respuesta el indicador o actividad. En caso de no aplicar dejar en Blanco</t>
        </r>
      </text>
    </comment>
    <comment ref="D6" authorId="0" shapeId="0" xr:uid="{00000000-0006-0000-0100-000003000000}">
      <text>
        <r>
          <rPr>
            <sz val="9"/>
            <color indexed="81"/>
            <rFont val="Tahoma"/>
            <family val="2"/>
          </rPr>
          <t xml:space="preserve">
Seleccione la línea del pacto al cual da respuesta el indicador o actividad. En caso de no aplicar dejar en Blanco</t>
        </r>
      </text>
    </comment>
    <comment ref="E6" authorId="0" shapeId="0" xr:uid="{00000000-0006-0000-0100-000004000000}">
      <text>
        <r>
          <rPr>
            <sz val="9"/>
            <color indexed="81"/>
            <rFont val="Tahoma"/>
            <family val="2"/>
          </rPr>
          <t xml:space="preserve">
Seleccione objetivo de la línea a la cual da respuesta el indicador o actividad. En caso de no aplicar dejar en Blanco</t>
        </r>
      </text>
    </comment>
    <comment ref="F6" authorId="0" shapeId="0" xr:uid="{00000000-0006-0000-0100-000005000000}">
      <text>
        <r>
          <rPr>
            <sz val="9"/>
            <color indexed="81"/>
            <rFont val="Tahoma"/>
            <family val="2"/>
          </rPr>
          <t xml:space="preserve">
Seleccione la Triple meta al cual corresponden el indicador o actividad. En caso que no aplique dejar en blanco</t>
        </r>
      </text>
    </comment>
    <comment ref="G6" authorId="0" shapeId="0" xr:uid="{00000000-0006-0000-0100-000006000000}">
      <text>
        <r>
          <rPr>
            <sz val="9"/>
            <color indexed="81"/>
            <rFont val="Tahoma"/>
            <family val="2"/>
          </rPr>
          <t xml:space="preserve">
Seleccione el eje orientador al cual da respuesta el indicador o actividad. En caso que no aplique dejar en blanco</t>
        </r>
      </text>
    </comment>
    <comment ref="H6" authorId="0" shapeId="0" xr:uid="{00000000-0006-0000-0100-000007000000}">
      <text>
        <r>
          <rPr>
            <sz val="9"/>
            <color indexed="81"/>
            <rFont val="Tahoma"/>
            <family val="2"/>
          </rPr>
          <t xml:space="preserve">
Seleccionar si el indicador es o no transformacional</t>
        </r>
      </text>
    </comment>
    <comment ref="I6" authorId="0" shapeId="0" xr:uid="{00000000-0006-0000-0100-000008000000}">
      <text>
        <r>
          <rPr>
            <sz val="9"/>
            <color indexed="81"/>
            <rFont val="Tahoma"/>
            <family val="2"/>
          </rPr>
          <t xml:space="preserve">
Seleccione el ODS principal asociado al indicador o actividad</t>
        </r>
      </text>
    </comment>
    <comment ref="J6" authorId="0" shapeId="0" xr:uid="{00000000-0006-0000-0100-000009000000}">
      <text>
        <r>
          <rPr>
            <sz val="9"/>
            <color indexed="81"/>
            <rFont val="Tahoma"/>
            <family val="2"/>
          </rPr>
          <t xml:space="preserve">
Seleccione el indicador relacionada con el ODS. En caso que no aplique dejar en blanco.</t>
        </r>
      </text>
    </comment>
    <comment ref="K6" authorId="0" shapeId="0" xr:uid="{00000000-0006-0000-0100-00000A000000}">
      <text>
        <r>
          <rPr>
            <sz val="9"/>
            <color indexed="81"/>
            <rFont val="Tahoma"/>
            <family val="2"/>
          </rPr>
          <t xml:space="preserve">
Seleccione el indicador relacionada con Paz. En caso que no aplique dejar en blanco.</t>
        </r>
      </text>
    </comment>
    <comment ref="L6" authorId="0" shapeId="0" xr:uid="{00000000-0006-0000-0100-00000B000000}">
      <text>
        <r>
          <rPr>
            <sz val="9"/>
            <color indexed="81"/>
            <rFont val="Tahoma"/>
            <family val="2"/>
          </rPr>
          <t xml:space="preserve">
Seleccione la Dimensión del Modelo Integrado de Planeación y Gestión al cual corresponde el indicador o actividad. En caso que no corresponda dejar en Blanco.</t>
        </r>
      </text>
    </comment>
    <comment ref="M6" authorId="0" shapeId="0" xr:uid="{00000000-0006-0000-0100-00000C000000}">
      <text>
        <r>
          <rPr>
            <sz val="9"/>
            <color indexed="81"/>
            <rFont val="Tahoma"/>
            <family val="2"/>
          </rPr>
          <t xml:space="preserve">
Seleccione la Política del Modelo Integrado de Planeación y Gestión al cual corresponde el indicador o actividad. En caso que no corresponda dejar en Blanco.</t>
        </r>
      </text>
    </comment>
    <comment ref="N6" authorId="0" shapeId="0" xr:uid="{00000000-0006-0000-0100-00000D000000}">
      <text>
        <r>
          <rPr>
            <sz val="9"/>
            <color indexed="81"/>
            <rFont val="Tahoma"/>
            <family val="2"/>
          </rPr>
          <t xml:space="preserve">
Ingresar el objetivo de la entidad a donde se alinea el indicador o actividad</t>
        </r>
      </text>
    </comment>
    <comment ref="O6" authorId="0" shapeId="0" xr:uid="{00000000-0006-0000-0100-00000E000000}">
      <text>
        <r>
          <rPr>
            <sz val="9"/>
            <color indexed="81"/>
            <rFont val="Tahoma"/>
            <family val="2"/>
          </rPr>
          <t xml:space="preserve">
Ingresar el objetivo de la entidad a donde se alinea el indicador o actividad</t>
        </r>
      </text>
    </comment>
    <comment ref="P6" authorId="0" shapeId="0" xr:uid="{00000000-0006-0000-0100-00000F000000}">
      <text>
        <r>
          <rPr>
            <sz val="9"/>
            <color indexed="81"/>
            <rFont val="Tahoma"/>
            <family val="2"/>
          </rPr>
          <t>Ingresar la línea de acción o estrategia relacionada con el objetivo de la entidad así como al indicador o actividad</t>
        </r>
      </text>
    </comment>
    <comment ref="Q6" authorId="1" shapeId="0" xr:uid="{00000000-0006-0000-0100-000010000000}">
      <text>
        <r>
          <rPr>
            <sz val="9"/>
            <color indexed="81"/>
            <rFont val="Tahoma"/>
            <family val="2"/>
          </rPr>
          <t>Escribir la meta base del Indicar o actividad al formular el PES</t>
        </r>
      </text>
    </comment>
    <comment ref="R6" authorId="1" shapeId="0" xr:uid="{00000000-0006-0000-0100-000011000000}">
      <text>
        <r>
          <rPr>
            <sz val="9"/>
            <color indexed="81"/>
            <rFont val="Tahoma"/>
            <family val="2"/>
          </rPr>
          <t>Indicar para cada año la meta propuesta</t>
        </r>
      </text>
    </comment>
    <comment ref="AE7" authorId="2" shapeId="0" xr:uid="{00000000-0006-0000-0100-000012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2" shapeId="0" xr:uid="{00000000-0006-0000-0100-000013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2" shapeId="0" xr:uid="{00000000-0006-0000-0100-000014000000}">
      <text>
        <r>
          <rPr>
            <b/>
            <sz val="9"/>
            <color indexed="81"/>
            <rFont val="Tahoma"/>
            <family val="2"/>
          </rPr>
          <t>OAPES: Describa brevemente las acciones realizadas para el logro de la meta</t>
        </r>
        <r>
          <rPr>
            <sz val="9"/>
            <color indexed="81"/>
            <rFont val="Tahoma"/>
            <family val="2"/>
          </rPr>
          <t xml:space="preserve">
</t>
        </r>
      </text>
    </comment>
    <comment ref="AH7" authorId="2" shapeId="0" xr:uid="{00000000-0006-0000-0100-000015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2" shapeId="0" xr:uid="{00000000-0006-0000-0100-000016000000}">
      <text>
        <r>
          <rPr>
            <b/>
            <sz val="9"/>
            <color indexed="81"/>
            <rFont val="Tahoma"/>
            <family val="2"/>
          </rPr>
          <t>OAPES: Describa brevemente las acciones realizadas para el logro de la meta</t>
        </r>
        <r>
          <rPr>
            <sz val="9"/>
            <color indexed="81"/>
            <rFont val="Tahoma"/>
            <family val="2"/>
          </rPr>
          <t xml:space="preserve">
</t>
        </r>
      </text>
    </comment>
    <comment ref="AJ7" authorId="2" shapeId="0" xr:uid="{00000000-0006-0000-0100-000017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2" shapeId="0" xr:uid="{00000000-0006-0000-0100-000018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AO7" authorId="2" shapeId="0" xr:uid="{00000000-0006-0000-0100-000019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P7" authorId="2" shapeId="0" xr:uid="{00000000-0006-0000-0100-00001A000000}">
      <text>
        <r>
          <rPr>
            <b/>
            <sz val="9"/>
            <color indexed="81"/>
            <rFont val="Tahoma"/>
            <family val="2"/>
          </rPr>
          <t xml:space="preserve">OAPES: </t>
        </r>
        <r>
          <rPr>
            <sz val="9"/>
            <color indexed="81"/>
            <rFont val="Tahoma"/>
            <family val="2"/>
          </rPr>
          <t>Registrar el resultado de avance en porcentaje, con respecto a la meta planeada.</t>
        </r>
        <r>
          <rPr>
            <b/>
            <sz val="9"/>
            <color indexed="81"/>
            <rFont val="Tahoma"/>
            <family val="2"/>
          </rPr>
          <t xml:space="preserve">
</t>
        </r>
        <r>
          <rPr>
            <sz val="9"/>
            <color indexed="81"/>
            <rFont val="Tahoma"/>
            <family val="2"/>
          </rPr>
          <t xml:space="preserve">
</t>
        </r>
      </text>
    </comment>
    <comment ref="AR7" authorId="2" shapeId="0" xr:uid="{00000000-0006-0000-0100-00001B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S7" authorId="2" shapeId="0" xr:uid="{00000000-0006-0000-0100-00001C000000}">
      <text>
        <r>
          <rPr>
            <b/>
            <sz val="9"/>
            <color indexed="81"/>
            <rFont val="Tahoma"/>
            <family val="2"/>
          </rPr>
          <t xml:space="preserve">OAPES: </t>
        </r>
        <r>
          <rPr>
            <sz val="9"/>
            <color indexed="81"/>
            <rFont val="Tahoma"/>
            <family val="2"/>
          </rPr>
          <t xml:space="preserve">Describa brevemente las acciones realizadas para el logro de la meta
</t>
        </r>
      </text>
    </comment>
    <comment ref="AT7" authorId="2" shapeId="0" xr:uid="{00000000-0006-0000-0100-00001D000000}">
      <text>
        <r>
          <rPr>
            <b/>
            <sz val="9"/>
            <color indexed="81"/>
            <rFont val="Tahoma"/>
            <family val="2"/>
          </rPr>
          <t xml:space="preserve">OAPES: </t>
        </r>
        <r>
          <rPr>
            <sz val="9"/>
            <color indexed="81"/>
            <rFont val="Tahoma"/>
            <family val="2"/>
          </rPr>
          <t xml:space="preserve">Describa brevemente si tuvo dificultades u oportunidad de mejora para el logro de las metas
</t>
        </r>
      </text>
    </comment>
    <comment ref="AU7" authorId="2" shapeId="0" xr:uid="{00000000-0006-0000-0100-00001E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W58" authorId="3" shapeId="0" xr:uid="{00000000-0006-0000-0100-00001F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GERENTE</author>
    <author>Fabiola Vargas Vargas</author>
  </authors>
  <commentList>
    <comment ref="AE7" authorId="0" shapeId="0" xr:uid="{00000000-0006-0000-0200-000001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0" shapeId="0" xr:uid="{00000000-0006-0000-0200-000002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0" shapeId="0" xr:uid="{00000000-0006-0000-0200-000003000000}">
      <text>
        <r>
          <rPr>
            <b/>
            <sz val="9"/>
            <color indexed="81"/>
            <rFont val="Tahoma"/>
            <family val="2"/>
          </rPr>
          <t>OAPES: Describa brevemente las acciones realizadas para el logro de la meta</t>
        </r>
        <r>
          <rPr>
            <sz val="9"/>
            <color indexed="81"/>
            <rFont val="Tahoma"/>
            <family val="2"/>
          </rPr>
          <t xml:space="preserve">
</t>
        </r>
      </text>
    </comment>
    <comment ref="AH7" authorId="0" shapeId="0" xr:uid="{00000000-0006-0000-0200-000004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0" shapeId="0" xr:uid="{00000000-0006-0000-0200-000005000000}">
      <text>
        <r>
          <rPr>
            <b/>
            <sz val="9"/>
            <color indexed="81"/>
            <rFont val="Tahoma"/>
            <family val="2"/>
          </rPr>
          <t>OAPES: Describa brevemente las acciones realizadas para el logro de la meta</t>
        </r>
        <r>
          <rPr>
            <sz val="9"/>
            <color indexed="81"/>
            <rFont val="Tahoma"/>
            <family val="2"/>
          </rPr>
          <t xml:space="preserve">
</t>
        </r>
      </text>
    </comment>
    <comment ref="AJ7" authorId="0" shapeId="0" xr:uid="{00000000-0006-0000-0200-000006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0" shapeId="0" xr:uid="{00000000-0006-0000-0200-000007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V52" authorId="1" shapeId="0" xr:uid="{00000000-0006-0000-0200-000008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Fabiola Vargas Vargas</author>
  </authors>
  <commentList>
    <comment ref="F7" authorId="0" shapeId="0" xr:uid="{00000000-0006-0000-0F00-000001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Erika Ximena Angulo Cardona</author>
    <author>usuario</author>
  </authors>
  <commentList>
    <comment ref="F2" authorId="0" shapeId="0" xr:uid="{00000000-0006-0000-1000-000001000000}">
      <text>
        <r>
          <rPr>
            <sz val="9"/>
            <color indexed="81"/>
            <rFont val="Tahoma"/>
            <family val="2"/>
          </rPr>
          <t>Ingresar la línea de acción o estrategia relacionada con el objetivo de la entidad así como al indicador o actividad</t>
        </r>
      </text>
    </comment>
    <comment ref="G2" authorId="1" shapeId="0" xr:uid="{00000000-0006-0000-1000-000002000000}">
      <text>
        <r>
          <rPr>
            <sz val="9"/>
            <color indexed="81"/>
            <rFont val="Tahoma"/>
            <family val="2"/>
          </rPr>
          <t>Escribir la meta base del Indicar o actividad al formular el PES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Erika Ximena Angulo Cardona</author>
    <author>usuario</author>
    <author>GERENTE</author>
    <author>Fabiola Vargas Vargas</author>
  </authors>
  <commentList>
    <comment ref="B6" authorId="0" shapeId="0" xr:uid="{00000000-0006-0000-1100-000001000000}">
      <text>
        <r>
          <rPr>
            <sz val="9"/>
            <color indexed="81"/>
            <rFont val="Tahoma"/>
            <family val="2"/>
          </rPr>
          <t xml:space="preserve">
Seleccione la entidad responsable del indicador o actividad</t>
        </r>
      </text>
    </comment>
    <comment ref="C6" authorId="0" shapeId="0" xr:uid="{00000000-0006-0000-1100-000002000000}">
      <text>
        <r>
          <rPr>
            <sz val="9"/>
            <color indexed="81"/>
            <rFont val="Tahoma"/>
            <family val="2"/>
          </rPr>
          <t xml:space="preserve">
Seleccione el pacto al cual da respuesta el indicador o actividad. En caso de no aplicar dejar en Blanco</t>
        </r>
      </text>
    </comment>
    <comment ref="D6" authorId="0" shapeId="0" xr:uid="{00000000-0006-0000-1100-000003000000}">
      <text>
        <r>
          <rPr>
            <sz val="9"/>
            <color indexed="81"/>
            <rFont val="Tahoma"/>
            <family val="2"/>
          </rPr>
          <t xml:space="preserve">
Seleccione la línea del pacto al cual da respuesta el indicador o actividad. En caso de no aplicar dejar en Blanco</t>
        </r>
      </text>
    </comment>
    <comment ref="E6" authorId="0" shapeId="0" xr:uid="{00000000-0006-0000-1100-000004000000}">
      <text>
        <r>
          <rPr>
            <sz val="9"/>
            <color indexed="81"/>
            <rFont val="Tahoma"/>
            <family val="2"/>
          </rPr>
          <t xml:space="preserve">
Seleccione objetivo de la línea a la cual da respuesta el indicador o actividad. En caso de no aplicar dejar en Blanco</t>
        </r>
      </text>
    </comment>
    <comment ref="F6" authorId="0" shapeId="0" xr:uid="{00000000-0006-0000-1100-000005000000}">
      <text>
        <r>
          <rPr>
            <sz val="9"/>
            <color indexed="81"/>
            <rFont val="Tahoma"/>
            <family val="2"/>
          </rPr>
          <t xml:space="preserve">
Seleccione la Triple meta al cual corresponden el indicador o actividad. En caso que no aplique dejar en blanco</t>
        </r>
      </text>
    </comment>
    <comment ref="G6" authorId="0" shapeId="0" xr:uid="{00000000-0006-0000-1100-000006000000}">
      <text>
        <r>
          <rPr>
            <sz val="9"/>
            <color indexed="81"/>
            <rFont val="Tahoma"/>
            <family val="2"/>
          </rPr>
          <t xml:space="preserve">
Seleccione el eje orientador al cual da respuesta el indicador o actividad. En caso que no aplique dejar en blanco</t>
        </r>
      </text>
    </comment>
    <comment ref="H6" authorId="0" shapeId="0" xr:uid="{00000000-0006-0000-1100-000007000000}">
      <text>
        <r>
          <rPr>
            <sz val="9"/>
            <color indexed="81"/>
            <rFont val="Tahoma"/>
            <family val="2"/>
          </rPr>
          <t xml:space="preserve">
Seleccionar si el indicador es o no transformacional</t>
        </r>
      </text>
    </comment>
    <comment ref="I6" authorId="0" shapeId="0" xr:uid="{00000000-0006-0000-1100-000008000000}">
      <text>
        <r>
          <rPr>
            <sz val="9"/>
            <color indexed="81"/>
            <rFont val="Tahoma"/>
            <family val="2"/>
          </rPr>
          <t xml:space="preserve">
Seleccione el ODS principal asociado al indicador o actividad</t>
        </r>
      </text>
    </comment>
    <comment ref="J6" authorId="0" shapeId="0" xr:uid="{00000000-0006-0000-1100-000009000000}">
      <text>
        <r>
          <rPr>
            <sz val="9"/>
            <color indexed="81"/>
            <rFont val="Tahoma"/>
            <family val="2"/>
          </rPr>
          <t xml:space="preserve">
Seleccione el indicador relacionada con el ODS. En caso que no aplique dejar en blanco.</t>
        </r>
      </text>
    </comment>
    <comment ref="K6" authorId="0" shapeId="0" xr:uid="{00000000-0006-0000-1100-00000A000000}">
      <text>
        <r>
          <rPr>
            <sz val="9"/>
            <color indexed="81"/>
            <rFont val="Tahoma"/>
            <family val="2"/>
          </rPr>
          <t xml:space="preserve">
Seleccione el indicador relacionada con Paz. En caso que no aplique dejar en blanco.</t>
        </r>
      </text>
    </comment>
    <comment ref="L6" authorId="0" shapeId="0" xr:uid="{00000000-0006-0000-1100-00000B000000}">
      <text>
        <r>
          <rPr>
            <sz val="9"/>
            <color indexed="81"/>
            <rFont val="Tahoma"/>
            <family val="2"/>
          </rPr>
          <t xml:space="preserve">
Seleccione la Dimensión del Modelo Integrado de Planeación y Gestión al cual corresponde el indicador o actividad. En caso que no corresponda dejar en Blanco.</t>
        </r>
      </text>
    </comment>
    <comment ref="M6" authorId="0" shapeId="0" xr:uid="{00000000-0006-0000-1100-00000C000000}">
      <text>
        <r>
          <rPr>
            <sz val="9"/>
            <color indexed="81"/>
            <rFont val="Tahoma"/>
            <family val="2"/>
          </rPr>
          <t xml:space="preserve">
Seleccione la Política del Modelo Integrado de Planeación y Gestión al cual corresponde el indicador o actividad. En caso que no corresponda dejar en Blanco.</t>
        </r>
      </text>
    </comment>
    <comment ref="N6" authorId="0" shapeId="0" xr:uid="{00000000-0006-0000-1100-00000D000000}">
      <text>
        <r>
          <rPr>
            <sz val="9"/>
            <color indexed="81"/>
            <rFont val="Tahoma"/>
            <family val="2"/>
          </rPr>
          <t xml:space="preserve">
Ingresar el objetivo de la entidad a donde se alinea el indicador o actividad</t>
        </r>
      </text>
    </comment>
    <comment ref="O6" authorId="0" shapeId="0" xr:uid="{00000000-0006-0000-1100-00000E000000}">
      <text>
        <r>
          <rPr>
            <sz val="9"/>
            <color indexed="81"/>
            <rFont val="Tahoma"/>
            <family val="2"/>
          </rPr>
          <t xml:space="preserve">
Ingresar el objetivo de la entidad a donde se alinea el indicador o actividad</t>
        </r>
      </text>
    </comment>
    <comment ref="P6" authorId="0" shapeId="0" xr:uid="{00000000-0006-0000-1100-00000F000000}">
      <text>
        <r>
          <rPr>
            <sz val="9"/>
            <color indexed="81"/>
            <rFont val="Tahoma"/>
            <family val="2"/>
          </rPr>
          <t>Ingresar la línea de acción o estrategia relacionada con el objetivo de la entidad así como al indicador o actividad</t>
        </r>
      </text>
    </comment>
    <comment ref="Q6" authorId="1" shapeId="0" xr:uid="{00000000-0006-0000-1100-000010000000}">
      <text>
        <r>
          <rPr>
            <sz val="9"/>
            <color indexed="81"/>
            <rFont val="Tahoma"/>
            <family val="2"/>
          </rPr>
          <t>Escribir la meta base del Indicar o actividad al formular el PES</t>
        </r>
      </text>
    </comment>
    <comment ref="R6" authorId="1" shapeId="0" xr:uid="{00000000-0006-0000-1100-000011000000}">
      <text>
        <r>
          <rPr>
            <sz val="9"/>
            <color indexed="81"/>
            <rFont val="Tahoma"/>
            <family val="2"/>
          </rPr>
          <t>Indicar para cada año la meta propuesta</t>
        </r>
      </text>
    </comment>
    <comment ref="AE7" authorId="2" shapeId="0" xr:uid="{00000000-0006-0000-1100-000012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2" shapeId="0" xr:uid="{00000000-0006-0000-1100-000013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2" shapeId="0" xr:uid="{00000000-0006-0000-1100-000014000000}">
      <text>
        <r>
          <rPr>
            <b/>
            <sz val="9"/>
            <color indexed="81"/>
            <rFont val="Tahoma"/>
            <family val="2"/>
          </rPr>
          <t>OAPES: Describa brevemente las acciones realizadas para el logro de la meta</t>
        </r>
        <r>
          <rPr>
            <sz val="9"/>
            <color indexed="81"/>
            <rFont val="Tahoma"/>
            <family val="2"/>
          </rPr>
          <t xml:space="preserve">
</t>
        </r>
      </text>
    </comment>
    <comment ref="AH7" authorId="2" shapeId="0" xr:uid="{00000000-0006-0000-1100-000015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2" shapeId="0" xr:uid="{00000000-0006-0000-1100-000016000000}">
      <text>
        <r>
          <rPr>
            <b/>
            <sz val="9"/>
            <color indexed="81"/>
            <rFont val="Tahoma"/>
            <family val="2"/>
          </rPr>
          <t>OAPES: Describa brevemente las acciones realizadas para el logro de la meta</t>
        </r>
        <r>
          <rPr>
            <sz val="9"/>
            <color indexed="81"/>
            <rFont val="Tahoma"/>
            <family val="2"/>
          </rPr>
          <t xml:space="preserve">
</t>
        </r>
      </text>
    </comment>
    <comment ref="AJ7" authorId="2" shapeId="0" xr:uid="{00000000-0006-0000-1100-000017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2" shapeId="0" xr:uid="{00000000-0006-0000-1100-000018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W67" authorId="3" shapeId="0" xr:uid="{00000000-0006-0000-1100-000019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sharedStrings.xml><?xml version="1.0" encoding="utf-8"?>
<sst xmlns="http://schemas.openxmlformats.org/spreadsheetml/2006/main" count="17794" uniqueCount="2344">
  <si>
    <t>PLAN ESTRATÉGICO SECTORIAL 2019-2022</t>
  </si>
  <si>
    <t>MONITOREO PLAN ESTRATÉGICO SECTORIAL</t>
  </si>
  <si>
    <t>Entidad Responsable</t>
  </si>
  <si>
    <t>Pacto PND</t>
  </si>
  <si>
    <t>Línea PND</t>
  </si>
  <si>
    <t>Objetivo PND</t>
  </si>
  <si>
    <t>Triple Meta</t>
  </si>
  <si>
    <t>Eje Orientador</t>
  </si>
  <si>
    <t>Indicador Transformacional</t>
  </si>
  <si>
    <t>ODS Asociados</t>
  </si>
  <si>
    <t>Indicador ODS</t>
  </si>
  <si>
    <t>Indicador relacionado con el Sistema de Paz y Estabilización</t>
  </si>
  <si>
    <t>Dimensión MIPG</t>
  </si>
  <si>
    <t>Políticas MIPG</t>
  </si>
  <si>
    <t>Objetivo Sectorial</t>
  </si>
  <si>
    <t>Objetivo Institucional</t>
  </si>
  <si>
    <t>Estrategia Institucional</t>
  </si>
  <si>
    <t>Línea base</t>
  </si>
  <si>
    <t>PROGRAMACION CUATRIENIO</t>
  </si>
  <si>
    <t>Indicador / Actividad 2021</t>
  </si>
  <si>
    <t>METAS</t>
  </si>
  <si>
    <t xml:space="preserve">META REAZAGADA </t>
  </si>
  <si>
    <t>MONITOREO CUALITATIVO PRIMER TRIMESTRE 2021</t>
  </si>
  <si>
    <t>REPORTE DE MONITOREO SEMESTRE  I 2021</t>
  </si>
  <si>
    <t>Meta Cuatrienal</t>
  </si>
  <si>
    <t>Nombre</t>
  </si>
  <si>
    <t>Semestre I</t>
  </si>
  <si>
    <t>Semestre II</t>
  </si>
  <si>
    <t>Fórmula</t>
  </si>
  <si>
    <t>Descripción de avances</t>
  </si>
  <si>
    <t>Observaciones</t>
  </si>
  <si>
    <t>Resultado Cuantitativo Semestre Meta 2021</t>
  </si>
  <si>
    <t>% de Cumplimiento</t>
  </si>
  <si>
    <t>Resultado Cuantitativo Meta Rezagada 2020</t>
  </si>
  <si>
    <t>Descripción de avances meta rezagada</t>
  </si>
  <si>
    <t>Observaciones Monitoreo Planeación Minsalud</t>
  </si>
  <si>
    <t>Administradora De Recursos del Sistema General de Seguridad Social en Saludo - ADRES</t>
  </si>
  <si>
    <t>Pacto_por_la_equidad</t>
  </si>
  <si>
    <t>B_Salud_para_todos_con_calidad_y_eficiencia_sostenible_por_todos</t>
  </si>
  <si>
    <t>Objetivo 6. Sostenibilidad financiera, una responsabilidad de  todos. Alcanzar la eficiencia en el gasto optimizando los recursos financieros disponibles y generando nuevos con el aporte de todos</t>
  </si>
  <si>
    <t>Lograr mayor eficiencia en el uso de los recursos</t>
  </si>
  <si>
    <t>Eficiencia en el gasto</t>
  </si>
  <si>
    <t>No</t>
  </si>
  <si>
    <t>ODS 3. Salud y Bienestar</t>
  </si>
  <si>
    <t>1.3.c Porcentaje de población afiliada al sistema de seguridad social en salud</t>
  </si>
  <si>
    <t>N/A</t>
  </si>
  <si>
    <t>Gestión con valores para resultados</t>
  </si>
  <si>
    <t>6. Alcanzar la eficiencia en el gasto, optimizando los recursos financieros disponibles y generando nuevos con el aporte de todos.</t>
  </si>
  <si>
    <t>Fortalecer la gestión del riesgo financiero, jurídico y de fraude, implementando mecanismos de monitoreo y detección de eventos atípicos, inconsistentes o irregulares, contribuyendo a la sostenibilidad financiera del SGSSS</t>
  </si>
  <si>
    <t>Fortalecer los procesos de validación y auditoría que se realizan para prestaciones económicas y UPC</t>
  </si>
  <si>
    <t>N.D</t>
  </si>
  <si>
    <t>Implementar el Sistema de Monitoreo de alertas de presupuestos máximos</t>
  </si>
  <si>
    <t xml:space="preserve">Sistema de Monitoreo Implementado </t>
  </si>
  <si>
    <t>En la vigencia 2020 se implementó el sistema de monitoreo de presupuestos máximos y se documentaron las actividades, puntos de control y responsables de este procedimiento</t>
  </si>
  <si>
    <t>Procedimiento disponible en el siguiente enlace: 
https://bit.ly/2QsdAAz</t>
  </si>
  <si>
    <t>Al cierre de la vigencia 2020 se implementó el sistema de monitoreo de presupuestos máximos y se documentaron las actividades, puntos de control y responsables de este procedimiento, sin embargo, el Artículo 18 de la Resolución 586 de 2021 estableció que el proceso de seguimiento y monitoreo del presupuesto máximo estará a cargo del Ministerio de Salud y Protección Social que adoptará e informará a los diferentes actores del Sistema de Salud la metodología para tal efecto</t>
  </si>
  <si>
    <t>Implementar el Sistema Integral de Monitoreo y Alertas de Fuentes y Usos</t>
  </si>
  <si>
    <t>X</t>
  </si>
  <si>
    <t>Sistema Implementado</t>
  </si>
  <si>
    <t>Durante la vigencia 2021 se avanza en el mejoramiento de las herramientas de gestión financiera que generan insumos para el funcionamiento del Sistema integral de fuentes y usos, dentro de los productos que se están ejecutando se encuentran:  integración de los aplicativos misonales con el ERP, y el fortalecimiento en la administración de los recursos vista.</t>
  </si>
  <si>
    <t>Dentro de las acciones realizadas durante el primer semestre del 2021 se destaca la  implementación de la herramienta de estados de cuenta; y la evaluacion, ajuste y documentacion de mecanismo financieros existentes con el fin de observar mecanismos que le den liquidez adicional al sistema de Salud.</t>
  </si>
  <si>
    <t>Pacto_por_una_gestión_pública_efectiva</t>
  </si>
  <si>
    <t>A_Transformación_de_la_Administración_pública</t>
  </si>
  <si>
    <t>Objetivo 2. Mejorar la eficiencia y productividad en la gestión y las capacidades de las entidades públicas de los sectores</t>
  </si>
  <si>
    <t>Mejorar la relación costo-beneficio de la operación, a partir del diseño e implementación de un modelo que integre las etapas de recaudo, liquidación, reconocimiento y giro de los recursos administrados para el sector salud</t>
  </si>
  <si>
    <t>Optimización de la operación de los procesos de recaudo, liquidación,  reconocimiento y pago de los recursos de salud</t>
  </si>
  <si>
    <t>Implementar el PUR Portal Unico de Recaudo</t>
  </si>
  <si>
    <t>Portal Unico de Recaudo implementado</t>
  </si>
  <si>
    <t xml:space="preserve">Actualmente se hace el diseño y desarrollo de las especificaciones técnicas del Portal Único de Recaudo (PUR) en los sistemas de información dispuestos por la ADRES, con base al requerimientos funcional </t>
  </si>
  <si>
    <t>Este proyecto fue objeto de reformulación al interior de la Entidad, actualmete se cuenta con las especificaciones técnicas para su desarrollo y el cronograma de implementación del Portal Único de Recaudo</t>
  </si>
  <si>
    <t>Proyecto reformulado durante la vigencia 2021</t>
  </si>
  <si>
    <t>Implementar la simplificación del proceso de compensación y de los procesos complementarios del régimen contributivo.</t>
  </si>
  <si>
    <t>Proceso de compensación del Régimen Contributivo simplificado</t>
  </si>
  <si>
    <t xml:space="preserve">Se implementan ajustes a los subprocesos de liquidación, corrección de registros compensados, corrección de registros inconsistentes y transferencias; y devolución de cotizaciones </t>
  </si>
  <si>
    <t>Durante el primer semestre de 2021 se han desarrollado los siguientes productos que permiten optimizar la ejecución de los subprocesos asociados a la compensación:  Metodología de verificaciones a los resultados del proceso de liquidación y reconocimiento de la UPC del regímen contributivo  diseñada e implementada;
Procedimiento de auditoría a los reconocimientos de UPC optimizado, mediante la automatización de las actividades de reintegro de recursos del aseguramiento;
 Proceso de corrección de registros compensados ajustado, el cual requiere integrar reglas, validaciones y controles para optimizar su operación</t>
  </si>
  <si>
    <t>Gobierno Digital</t>
  </si>
  <si>
    <t>7. Fortalecer la capacidad institucional mediante la optimización de procesos, el empoderamiento del talento humano, la articulación interna, la gestión del conocimiento, las tecnologías de la información y la comunicación y la infraestructura física.</t>
  </si>
  <si>
    <t>Optimizar la gestión de la ADRES a través de la redefinición del modelo de operación basado en procesos y la estructura organizacional, alineados a los nuevos retos de la entidad, a la estrategia definida y a las exigencias del entorno y sus grupos de valor</t>
  </si>
  <si>
    <t>Fortalecimiento del Sistema Integrado de Gestión Institucional (SIGI)</t>
  </si>
  <si>
    <t>Ajuste e implementación del SIGI de la Adres</t>
  </si>
  <si>
    <t>SIGI actualizado e implementado</t>
  </si>
  <si>
    <t>Para el cumplimiento de este objetivo se han desarrollado las siguientes actividades: actualización documental de procesos en el sistema integrado de gestión institucional, propuesta de actuaización de la resolución por la que se conforma el Comité Institucional de Gestión y Desempeño, implementación del modelo de autoevaluación por procesos</t>
  </si>
  <si>
    <t>Durante el primer semestre de la vigencia 2021 la ADRES avanza en el fortalecimiento de su Sistema Integrado de Gestión Institucional soportado en el Modelo Integrado de Planeación y Gestión, dentro de las acciones que han permitido este fortalecimiento se encuentran: actualización de políticas del MIPG, sensibilización a los funcionarios para realizar el curso virtual de Lenguaje Claro del DNP, capacitación sobre Inhabilidades, la implementación de un portal de intranet, actualización documental y la ejecución de las líneas estratégicas del plan de talento humano, entre otros.</t>
  </si>
  <si>
    <t xml:space="preserve">Contribuir al saneamiento financiero del SGSSS, conciliando y pagando las diferencias en las cuentas por concepto de servicios y tecnologías no financiadas con la UPC entre la ADRES y sus posibles acreedores. </t>
  </si>
  <si>
    <t>Implementación de Acuerdo de Punto Final</t>
  </si>
  <si>
    <t>Reglamentar el artículo Artículo 237 de la Ley 1955 de 2019</t>
  </si>
  <si>
    <t>Acto administrativo que reglamenta el art. 237 de la Ley 1955 de 2019 expedido</t>
  </si>
  <si>
    <t>En la vigencia 2020 se dio cumplimiento a este compromiso, con la expedición de la Resolución 2707 de 2020</t>
  </si>
  <si>
    <t>Ejecutar del procedimiento de auditoría e interventoria a las cuentas radicadas por las entidades recobrantes</t>
  </si>
  <si>
    <t># de items con resultados de auditoria certificados / # de ítems radicados por entidades recobrantes</t>
  </si>
  <si>
    <t>La ADRES continua auditando las cuentas de los servicios y tecnologías no financiados con recursos de la UPC que se encontraban pendientes por el resultado de la auditoría, con el fin de realizar la aprobación oportuna de las cuentas para su posterior pago. Así mismo, la ADRES, durante el mes de marzo realizó pagos por concepto de anticipos de las cuentas radicadas por concepto de No UPC, prestadas antes de la expedición de la Ley del PND (Art. 237 de la Ley 1955/19), por valor de $50 mil millones.</t>
  </si>
  <si>
    <t>Con corte 30 de junio de 2021 se han reconocido recursos por concepto de 237 y 245 por valor de $1,056 billones</t>
  </si>
  <si>
    <t xml:space="preserve">Se solicitará ajuste del indicador y de la meta definida en el Plan Estratégico Sectorial, con el fin de que la medición de la implementación del Acuerdo de Punto Final coincida con el reporte de legados transformacionales que se hace para Presidencia de la República. </t>
  </si>
  <si>
    <t>Direccionamiento estratégico y planeación</t>
  </si>
  <si>
    <t>Direccionamiento y planeación</t>
  </si>
  <si>
    <t>Apropiar soluciones tecnológicas que mejoren la entrega de valor a los beneficiarios y grupos de interés</t>
  </si>
  <si>
    <t>Fortalecer los sistemas de información que soportan los procesos de la ADRES.</t>
  </si>
  <si>
    <t>Implementar Web Services para la operación de la BDUA</t>
  </si>
  <si>
    <t>Web Services implementado y en operación</t>
  </si>
  <si>
    <t>Durante el primer trimestre de 2021 se implementa fase II Portal Web y portal transaccional para los grupos de valor</t>
  </si>
  <si>
    <t>Desntro del proyecto de implementar la fase II del Portal Web y portal transaccional se avanza en la optimización de tramite de prestaciones económicas del Régimen de Excepción.</t>
  </si>
  <si>
    <t>Revisar y mejorar el proceso de gestión de afiliados y sus procedimiento para mejorar la calidad y oportunidad de los datos en la BDUA.</t>
  </si>
  <si>
    <t xml:space="preserve">Proceso de gestión de afiliados implementado </t>
  </si>
  <si>
    <t xml:space="preserve">Producto del análsis periódico de registros glosados en los reportes semanales de novedades de la Base de Datos Única de Afiliados (BDUA) se generan ajustes o cambios al sistema que soporta la BDUA </t>
  </si>
  <si>
    <t>Realización de pruebas para la radicación de procesos de BDUA que incluye la programación de validaciones a los archivos que se radican a traves de la web service o portal web</t>
  </si>
  <si>
    <t>Objetivo 1. Fortalecer la rectoría y la gobernanza dentro del sistema de salud, tanto a nivel central, como en el territorio</t>
  </si>
  <si>
    <t>Visión de largo plazo</t>
  </si>
  <si>
    <t>1. Fortalecer la rectoría y la gobernanza dentro del sistema de salud, tanto a nivel central, como en el territorio</t>
  </si>
  <si>
    <t>Optimizar la gestión de la ADRES a través de la redefinición del modelo de operación basado en procesos y la estructura organizacional, alineados a los nuevos retos de la entidad, a la estrategia definida y a las exigencias del entorno y sus grupos de val</t>
  </si>
  <si>
    <t>Rediseño Organizacional de la ADRES</t>
  </si>
  <si>
    <t>Realizar el estudio técnico de rediseño institucional y gestionarlo frente instancias pertinentes</t>
  </si>
  <si>
    <t>Estudio técnico de rediseño institucional elaborado</t>
  </si>
  <si>
    <t>A pesar de que se cuenta con el documento de estudio técnico de rediseño culminado, este será revisado y ajustado de acuerdo con el lineamiento de la alta dirección, a partir de las reuniones de gobierno corporativo.</t>
  </si>
  <si>
    <t>En la vigencia 2020 se elaboró un borrador del estudio técnico de rediseño institucional, este documento incluye la descripción del nuevo  modelo de operación, el levantamiento de cargas de trabajo, la propuesta de manual de funciones y los demás componentes que integran este tipo de documentos de acuerdo a los lineamientos del DAFP.</t>
  </si>
  <si>
    <t>En la vigencia 2020 elaboró del borrador delestudio técnico de rediseño institucional, a partir de la vigencia 2021 y con una nueva línea estratégica se está revisando el modelo de operación y se trabajo en la actualización del mapa de procesos de la entidad.</t>
  </si>
  <si>
    <t>Centro Dermatológico Federico Lleras Acosta</t>
  </si>
  <si>
    <t>Objetivo 2. Definir prioridades e implementar las intervenciones en salud pública, para la transformación de la calidad de vida con deberes y derechos</t>
  </si>
  <si>
    <t>Alcanzar mejores desenlaces en salud y mayor bienestar</t>
  </si>
  <si>
    <t>Salud pública</t>
  </si>
  <si>
    <t>Gestión del conocimiento y la innovación</t>
  </si>
  <si>
    <t>2. Definir prioridades e implementar las intervenciones en salud pública, para la transformación de la calidad de vida con deberes y derechos.</t>
  </si>
  <si>
    <t>Prestar Servicios de Salud individuales y colectivos, con altos estándares de calidad, para mejorar las condiciones de salud cutánea de la población objetivo. Asesorar y apoyar al ministerio de Protección Social en la formulación, ejecución, control y evaluación de las políticas, planes, programas y proyectos relacionados con la salud cutánea.</t>
  </si>
  <si>
    <t xml:space="preserve">Diseñar e implementar una escuela saludable para llegar con acciones de promoción y prevención a los diferentes tipos de población. </t>
  </si>
  <si>
    <t>Diseño escuela</t>
  </si>
  <si>
    <t>implementación 40% escuela saludable</t>
  </si>
  <si>
    <t>Implementación 80%escuela saludable</t>
  </si>
  <si>
    <t>Diseñar e implementar escuela saludable en un 80%</t>
  </si>
  <si>
    <t xml:space="preserve">Diseñar e implementar escuela saludable
</t>
  </si>
  <si>
    <t>% De avance escuela saludable</t>
  </si>
  <si>
    <t>Al cierre del 31 de marzo se cumplió con el 10% puesto que se cuenta con los módulos de base de la escuela saludable y se incluye dentro de la página web de la institución el link correspondiente</t>
  </si>
  <si>
    <t xml:space="preserve">cumplimiento </t>
  </si>
  <si>
    <t>"Revisada la información que se encuentra en los archivos digitales de salud pública se encontraron unos contenidos desarrollados de los diferentes temas definidos para socializar con los usuarios.
Temas: 1. Cuidados generales de la piel.  
2. Cuidadoes de la piel de un bebé
3. Cuidados de la piel después de los cuarenta.
4. Tatuajes.
5.Perforaciones o piercings.
6. Acne.
7. Cáncer de piel.
8. Queratosis actinica o lesiones precancerosas de la piel.
9. La importancia de la protección solar en las escuelas para priofesoresc y directivos.
10. Dermatitis atopica.
11. Calvicie y perdida de pelo.
 12. Alopecia Areata.
13. Leishmaniasis.
14.Lepra o enfermedad de hansen"</t>
  </si>
  <si>
    <t xml:space="preserve">La entidad menciona que está avanzando, pero no logró llegar a 100% </t>
  </si>
  <si>
    <t>Servicio al ciudadano</t>
  </si>
  <si>
    <t>Realizar campañas ("Amo y examino mi piel", "cero bullying, menos acné") y mejorar las competencias de autocuidado en los pacientes, la ciudadanía. Asimismo realizar la campaña de protección frente a la pandemia por el COVID-19 "#ProtejoAlPersonalDeSaludYTeProtejo"  con el fin de mejorar las competencias de autocuidado en los profesionales de la salud.</t>
  </si>
  <si>
    <t>Participación en actividades de promoción y prevención</t>
  </si>
  <si>
    <t xml:space="preserve">Número de actividadaes relizadas relacionadas con la Campaña "Amo y examino mi piel", "cero bullying, menos acné" y " #ProtejoAlPersonalDeSaludYTeProtejo"
</t>
  </si>
  <si>
    <t>A la fecha no se ha realizado campañas presenciales debido a la contingencia de aislamientos por la pandemia Covid-19</t>
  </si>
  <si>
    <t>Primera Jornada de Vacunación Covid-19 en CDFLLA
Taller de Acne
Audencia Pública Virtual Rendición de cuentas 2020
Melanoma, el Cáncer de piel mortal
Tips de Cuidado de la Piel para las madres
Taller Dermatitis Atópica
Recomendaciónes y cuidado de la piel al equipo profesional de futbol SantaFe
Vitiligo, perdida de pigmento en la piel 
Taller Dermatitis Atópica</t>
  </si>
  <si>
    <t>La entidad menciona que cumplió al 100% la programación</t>
  </si>
  <si>
    <t>Objetivo 3. Articular todos los agentes del sector salud en torno a la calidad</t>
  </si>
  <si>
    <t>Trámites</t>
  </si>
  <si>
    <t>3. Articular a todos los agentes del sector salud en torno a la calidad.</t>
  </si>
  <si>
    <t>Fortalecer y ampliar la cobertura del servicio de consulta externa especializada mediante el uso de telemedicina, con el fin de incrementar la prestación de servicios de dermatología ampliando la cobertura de zonas de prestación de servicios (Rural y urbana) e IPS</t>
  </si>
  <si>
    <t>Instituciones impactadas con telemedicina</t>
  </si>
  <si>
    <t>Número de instituciones nuevas impactadas con telemedicina</t>
  </si>
  <si>
    <t xml:space="preserve">En el primer trimestre del año 2021 no se han reralizado negociaciones con estidades para la utilizacion de la plataforma de Telederma. </t>
  </si>
  <si>
    <t>La meta de esta actividad para el año 2021 es de 1. Al primer semestre del año 2021 no se ha realizado ninguna negociación.</t>
  </si>
  <si>
    <t>En el primer semestre del año 2021 no se han realizado negociaciones con estidades para la utilizacion de la plataforma de Telederma.</t>
  </si>
  <si>
    <t>La entidad menciona que no han avanzado en el primer semestre</t>
  </si>
  <si>
    <t>Calidad</t>
  </si>
  <si>
    <t>Fortalecer y ampliar la cobertura del servicio de consulta externa especializada en dermatología mediante el uso de telemedicina, con el fin de incrementar la prestación de servicios de dermatología  apliando la cobertura  y adicionalmente evitando el desplazamiento de los usuarios a la entidad, protegiendolos de posible contagio por COVID-19 evitando aglomeraciones en la IPS y protegiendo al personal de salud.</t>
  </si>
  <si>
    <t xml:space="preserve">2000
</t>
  </si>
  <si>
    <t xml:space="preserve">3000
</t>
  </si>
  <si>
    <t>Crecimiento progresivo hasta llegar a 6300 atenciones en el cuatrienio</t>
  </si>
  <si>
    <t xml:space="preserve">Servicios prestados por modalidad de telemedicina
</t>
  </si>
  <si>
    <t>Número de servicios prestados por modalidad de telemedicina</t>
  </si>
  <si>
    <t>El comportamiento de las citas en la modalidad de Telemedicina fue:
Enero: 590
Febrero:526
Marzo:511
Para un total de 1621 consultas asignadas. Para el 1 trimestre del 2021</t>
  </si>
  <si>
    <t>El comportamiento de las citas en la modalidad de Telemedicina fue:
Abril: 397
Mayo :271
Junio:315
Para un total de 983 consultas asignadas. Para el II trimestre del 2021.
En el segimientyo del cumplimiento de la meta para el I semestre del año 2021 se han realizado un taotal de 2604 consultas en esta modalidad cumolmiento con la meta trazada para el año 2021.</t>
  </si>
  <si>
    <t>Asesorar al ejecutivo y a entidades de la rama ejecutiva en acciones de promoción y prevención tratamiento y rehabilitación de la salud cutánea, en tecnologías, diseño, implementación, control de políticas, planes, programas y proyectos de patologías cutaneas. Asi como aquellas acciones relacionadas con COVID-19 y piel</t>
  </si>
  <si>
    <t>Asesorías al Ejecutivo</t>
  </si>
  <si>
    <t>Número de asesorías realizadas / Número de asesorías solicitadas X 100</t>
  </si>
  <si>
    <t>Al cierre del primer trimestre se realiaron actividades con Minsalud, Asocolderma y Univeridades cumpliendo el 100% de los solicitado</t>
  </si>
  <si>
    <t>Segundo encuentro HIMSS Colombia, Aceleración de la Telesalud en Colombia.
ACEMI, UNAD,ACESI, E-HEALTH REPORTER, MINTIC, MEDELLIN HEALTH CITY,CLUSTERS BOGOTÁ (SALUD Y SOFTWARE)
Fechas 26 y 27 de Mayo del 2021.
Conmemoración Cáncer de Piel Melanoma
Programa Radial Conexión Bienestar de la Universidad Militar Nueva  Granada
9/06/2021
Recomendaciónes y cuidado de la piel al equipo profesional de futbol SantaFe
24/06/2021</t>
  </si>
  <si>
    <t>Objetivo 5. Formular acuerdos para el reconocimiento, formación y empleo de calidad para los trabajadores de la salud</t>
  </si>
  <si>
    <t>5. Formular acuerdos para el reconocimiento, formación y empleo de calidad para los trabajadores de la salud.</t>
  </si>
  <si>
    <t>Fortalecer la práctica docente - asistencial dentro del contexto de Hospital Universitario, aportando a la formación integral de Talento Humano de alto nivel cientifico, que sea generador de conocimiento para contribuir a la promoción, prevención y recuperación de la enfermedad cutánea en Colombia, asesorando al Ministerio de la Protección Social en la formulación, ejecución, control y evaluación de políticas, planes y proyectos relacionados con la formación academica de los profesionales en dematología.</t>
  </si>
  <si>
    <t>Mejorar competencia de los investigadores (Aprobación y puesta en marcha de proyectos de investigación nuevos por año)</t>
  </si>
  <si>
    <t>4 al cuatrenio</t>
  </si>
  <si>
    <t xml:space="preserve">Proyectos con la participación de dos o más Instituciones, incluidas las relacionadas con Cannabis.
</t>
  </si>
  <si>
    <t>Número de proyectos con la participación de una o más Instituciones.</t>
  </si>
  <si>
    <t>A la fecha se estan adelantando tres proyectos con dos instituciones</t>
  </si>
  <si>
    <t>Se realizo un convenio con Empresa Privada, con Una Entidad de Salud E.S.E. y con una Institución de Educación Superior en el marco de cooperación cientifica</t>
  </si>
  <si>
    <t>Pacto_por_la_transformación_digital_de_Colombia</t>
  </si>
  <si>
    <t>B_Hacia_una_sociedad_digital_e_industria_4_0</t>
  </si>
  <si>
    <t>3) Diseñar e implementar planes de transformación digital en las entidades públicas del orden nacional</t>
  </si>
  <si>
    <t xml:space="preserve">Fortalecer la cultura de mejoramiento continuo y autocontrol mediante la implementación del sistema integrado de gestión para lograr el cumplimiento de los objetivos estratégicos del CDFLLA, en términos de eficiencia, eficacia y efectividad. </t>
  </si>
  <si>
    <t xml:space="preserve">Implementar estándares de metodología de transformación digital en salud, con el fin de avanzar hacia convertir al CDFLLA en un Hospital Inteligente, incluyéndolos como necesidades en el PETI y GD. </t>
  </si>
  <si>
    <t>Estudio prefactibilidad (Autoevaluación)</t>
  </si>
  <si>
    <t>Nivel 1</t>
  </si>
  <si>
    <t>Nivel 2</t>
  </si>
  <si>
    <t xml:space="preserve"> Implementar estándares de transformación digital teniendo en cuenta los resultados de la autoevaluaciòn de lìnea base
</t>
  </si>
  <si>
    <t>Nivel alcanzado de cumplimiento de estándares de transformación digital</t>
  </si>
  <si>
    <t>Nivel alcanzado de cumplimiento de estandraes de transformación digital (Nivel 2)</t>
  </si>
  <si>
    <t xml:space="preserve">Cumplimiento </t>
  </si>
  <si>
    <t>Nivel alcanzado de cumplimiento de estandares de transformación digital (Nivel 2)</t>
  </si>
  <si>
    <t>cumplimiento</t>
  </si>
  <si>
    <t>Fortalecimiento organizacional y simplificación de procesos</t>
  </si>
  <si>
    <t>Posicionar a la Institución mediante el cumplimiento de los requisitos de estandares inernacionales de acreditación y/o de hospital digital. Dandole continuidad a la cultura de mejoramiento y autocontrol</t>
  </si>
  <si>
    <t>Autoevaluación</t>
  </si>
  <si>
    <t>20% de estándares implementados</t>
  </si>
  <si>
    <t>40% de estándares implementados</t>
  </si>
  <si>
    <t>60% de estándares implementados</t>
  </si>
  <si>
    <t xml:space="preserve">Implementación de estándares  Internacionales de calidad
</t>
  </si>
  <si>
    <t>% de implementación de estándares Internacionales  de calidad</t>
  </si>
  <si>
    <t>51,3% de implementación de los estandares de internacionales de calidad</t>
  </si>
  <si>
    <t>La entidad menciona que cumplió por mas del 100% de la programación, avanzando en la meta que se tiene para el año</t>
  </si>
  <si>
    <t>Busqueda de nuevas alternativas terapéuticas para el fortalecimiento de la investigación en cannabis medicinal para uso de patologías cutáneas</t>
  </si>
  <si>
    <t>Convenios con instituciones para investigación en cannabis medicinal</t>
  </si>
  <si>
    <t>Total convenios con instituciones en el cuatrienio</t>
  </si>
  <si>
    <t>Hay convenio con una institucion para investigacion en cannabis medicinal.</t>
  </si>
  <si>
    <t>Se firmo Convenio con la Empresa Privada para el incio del proyecto de Quertinocitos</t>
  </si>
  <si>
    <t>Talento humano</t>
  </si>
  <si>
    <t>Talento Humano</t>
  </si>
  <si>
    <t>Fortalecer el conocimiento en el manejo de las patologías de Hansen, Leishmaniasis, Cancer de piel y aportar en el conocimiento del comportamiento del COVID-19 y sus manifestaciones en piel.</t>
  </si>
  <si>
    <t>Actividades realizadas para el fortalecimiento en temas de prevención de Cáncer de Piel, Hansen, Leishmaniasis y en el conocimiento del comportamiento del COVID-19 y sus manifestaciones en piel.</t>
  </si>
  <si>
    <t>Número de actividades realizadas en el periodo/ número de actividades solicitadas*100</t>
  </si>
  <si>
    <t>Se han realizado campañas de promoción y prevención por medio de redes sociales donde se abarcan los temas relacionados a las enfermedades cutaneas</t>
  </si>
  <si>
    <t>Se han realizado campañas de promoción y prevención por medio de redes sociales donde se abarcan los temas relacionados a las enfermedades cutaneas el soporte se encuentra registrado en la Matriz INFORME DE ACTIVIDADES DE PROMOCIÓN Y PREVENCIÓN 2021. la cual se encuentra en  la ruta:\\SATURNO02\Calidad\1. SEGUIMIENTO, MEDICIÓN, ANÁLISIS Y EVALUACIÓN\5. SA - SERVICIOS ASISTENCIALES Y ATENCIÓN AL USUARIO\PROMOCIÓN Y PREVENCIÓN\ACTIVIDADES PYP  2021</t>
  </si>
  <si>
    <t>Pacto_por_la_Ciencia_la_Tecnología_y_la_Innovación</t>
  </si>
  <si>
    <t>D_Innovación_pública_para_un_país_más_moderno</t>
  </si>
  <si>
    <t>b. Robustecer las condiciones institucionales para impulsar la innovación pública y remover barreras</t>
  </si>
  <si>
    <t>Satisfacer las expectativas de pacientes, familias y comunidades</t>
  </si>
  <si>
    <t>Información y Comunicación</t>
  </si>
  <si>
    <t>Transparencia y acceso a la información</t>
  </si>
  <si>
    <t>Fortalecer la relación con el usuario y la prestación de servicios  a través de la generación de nuevos canales de comunicación</t>
  </si>
  <si>
    <t>Nuevos canales de comunicación que fortalezcan la relación con el usuario</t>
  </si>
  <si>
    <t>Número de nuevos canales de comunicación que fortalezcan la relación con el usuario</t>
  </si>
  <si>
    <t>Se Habilito un nuevo canal de comunicaciones vía chat, el cual se solializó a toda la comunidad en general por medios de redes sociales y página web</t>
  </si>
  <si>
    <t xml:space="preserve">Se Habilito un nuevo canal de comunicaciones vía what sap chat, el cual se solializó a toda la comunidad en general por medios de redes sociales y página web </t>
  </si>
  <si>
    <t>Fondo de Pasivo Social de Ferrocarriles Nacionales de Colombia - FONFERROCARRILES</t>
  </si>
  <si>
    <t>Garantizar la prestación de los servicios de salud, que requieran nuestros afiliados a través de la efectiva administración de los mismos.</t>
  </si>
  <si>
    <t>Brindar a nuestros usuarios calidad, eficiencia y oportunidad en la prestación de los Servicios de Salud</t>
  </si>
  <si>
    <t>No se cuenta con una línea base, teniendo en cuenta que es un proyecto nuevo en la entidad</t>
  </si>
  <si>
    <t xml:space="preserve">Realizar diagnostico para definir el Modelo de Atención en salud 
</t>
  </si>
  <si>
    <t xml:space="preserve">
Aprobar y adoptar el Modelo de Atención en salud del Fondo a través de los prestadores de servicios de salud 
</t>
  </si>
  <si>
    <t>Implementar las redes integrales de salud priorizadas de conformidad con las necesidades de la población usuaria.</t>
  </si>
  <si>
    <t xml:space="preserve">Realizar seguimiento a la implementación del Modelo de Atención y las Rutas de Atención Integral priorizadas </t>
  </si>
  <si>
    <t>x</t>
  </si>
  <si>
    <t>Conformación y organización de las 
redes integrales de prestación de 
servicios de salud</t>
  </si>
  <si>
    <t xml:space="preserve">Durante el IV trimestre de 2020 se establecieron los lineamientos para el proceso de conformación, organización, gestión,verificación de habilitación de las redes integrales de prestadores de servicios de salud, que posibiliten el acceso real y efectivo a los servicios con el fin de garantizar el acceso y la atención oportuna, continua, integral, resolutiva a la población.  
Para el I trimestre de 2021 se ha hecho verificación de los cambios que se han presentado en la red de  prestadores, que consisten en retiro de IPS previamente incluidas en la red, e inclusión de nuevas IPS para garantizar la cobertura de servicios requerida para la atención de los usuarios.  Lo anterior hace referencia al cumplimiento de la Resolución No. 429 de 2016.   </t>
  </si>
  <si>
    <t>Se solicitó a los prestadores de servicios de salud, la actualización del formato Anexo 10: FORMATO DE RED INTEGRAL DE PRESTADORES DE SERVICIOS DE SALUD el cual es reportado de manera mensual de acuerdo con el procedimiento llamado CAMBIOS EN RED DE PRESTADORES DE SERVICIOS DE SALUD AÑO 2021
El procedimiento fue documentado y socializado por medio de correo electrónico a los médicos auditores de cada división con el fin de iniciar la implementación desde el mes de marzo de 2021.
Se inició la medición de los indicadores de oportunidad correspondientes a la aplicacion de la  Resolución 1552 de 2013 y la medición de indicadores de calidad correspondientes a la aplicacion de la Resolución 256 de 2016, por cada contratista e IPS a partir de enero de 2021. Indicadores pertenecientes al listado maestro de indicadores del GIT Salud. 
Evidencias encontradas: https://drive.google.com/drive/u/1/folders/1d6NQP02TrDHu789YZ44SkY5O661kAc5u</t>
  </si>
  <si>
    <t>El FPS en el Plan estratégico Institucional programo en el I semestre 1 actividades para el cumplimiento de la meta del 2021, la cual es la siguiente:  
Documentación y socialización de lineamientos para el proceso de conformación, organización, gestión, seguimiento y evaluación de redes integrales , para este producto el cumplimiento es 100%</t>
  </si>
  <si>
    <t xml:space="preserve">Ser modelo de Gestión Pública en el sector social. </t>
  </si>
  <si>
    <t>Diseñar, Desarrollar y Mantener los planes de gestión humana, en procura de fortalecer la administración del talento humano del FPS</t>
  </si>
  <si>
    <t>Consolidar la estrategia de la política SINAPSIS</t>
  </si>
  <si>
    <t xml:space="preserve">Consolidar la estrategia de la política SINAPSIS </t>
  </si>
  <si>
    <t xml:space="preserve">Modelo de Gestión de Conocimiento Institucional SINAPSIS </t>
  </si>
  <si>
    <t xml:space="preserve">implementar  del  Modelo de Gestión de Conocimiento Institucional Sinapsis </t>
  </si>
  <si>
    <t>Durante el I Trimestre de 2021, se ejecutaron al 100% las actividades trazadas en el Modelo de Gestión de Conocimiento Institucional Sinapsis, para lo cual se gestionaron cuatro (4) eventos, y adicionales al Plan de Acción de dicha Política se realizaron cinco (5) eventos, para un total de nueve (9) capacitaciones desarrolladas en el marco de POLÍTICA SINAPSIS FPS - FNC.
A fin de dar cumplimiento al 100% a la Política Sinapsis ( 2020) desde la virtualidad, se han definido nuevas metodologías las cuales contemplan:
1. Utilizar y aprovechar al máximo las herramientas tecnológicas de la entidad, con el objetivo de lograr una consolidación, fortalecimiento y documentación permanente del Repositorio de capacitaciones de SINAPSIS
2. Gestionar con la oficina de TIC´S, para que se socialice de manera permanentes, las ventajas que ofrecen de las herramientas Tecnológicas con las que cuenta la entidad para continuar con la transferencia del conocimiento a través de SINAPSIS.
3. Fortalecer y consolidar los grupos focales de innovación, a fin de consensuar y direccionar información estratégica institucional. 
EVIDENCIAS:  Circulares citaciones capacitaciones Política - SINAPSIS 2021</t>
  </si>
  <si>
    <t>Durante el 1er semestre/2021, se ejecutaron las siguientes actividades:
1) Formuló y adoptó el plan de acción que permite de la implementación  del  Modelo de Gestión de Conocimiento Institucional a traves de la Política SINAPSIS. de acuerdo con las metas y necesidad institucionales.
Evidencia:  Plan de acción Sinapsis
https://www.fps.gov.co/aym_document/aym_plan_gestion_humana/PLAN_INSTITUCIONAL_DE_CAPACITACIONES/2021/PLAN%20DE%20ACCI%C3%93N%20SINAPSIS%202021%20.pdf
2) Durante el primer semestre de la vigencia 2021 se han ejecutado diecinueve (19) actividades de la Política SINAPSIS.
 Evidencia: Fila 23 - Circulares capacitaciones SINAPSIS
Link: https://drive.google.com/drive/folders/1OFd_L5uRTK67ZHflvy4q0oRmFkUxeS7m
3) A fin de dar cumplimiento al 100% a la Política SINAPSIS desde la virtualidad, se han definido nuevas metodologías que se realizan en conjunto con la oficina de TIC´S para lo cual se remitio Memorando GTH - 20212100029413, a fin de cumplir los objetivos propuestos, los cuales contemplan:
1. Utilizar y aprovechar al máximo las herramientas técnologicas de la entidad, a fin de lograr una consolidación, fortalecimiento y documentación permanente del Repositorio de capacitaciones de SINAPSIS
2. Identificar y socializar de manera permanente las ventajas que ofrecen de las herramientas Técnologicas con las que cuenta la entidad para continuar con la transferencia del conocimiento a traves de SINAPSIS.
3. Realizar mesas de trabajo con personal clave, para el reconocimiento de la información y su transferencia al interior de la entidad y/o externas.
4. Crear grupo de trabajo con intereses en común, a fin de consensuar y direccionar infromación institucional.
EVIDENCIAS: Fila 23 - Memorando GTH - 20212100029413
Link: https://drive.google.com/drive/folders/1OFd_L5uRTK67ZHflvy4q0oRmFkUxeS7m</t>
  </si>
  <si>
    <t>A fin de dar cumplimiento al 100% a la Política SINAPSIS desde la virtualidad, se han definido nuevas metodologías que se realizan en conjunto con la oficina de TIC´S para lo cual se remitio Memorando GTH - 20212100029413, a fin de cumplir los objetivos propuestos, los cuales contemplan:
1. Utilizar y aprovechar al máximo las herramientas técnologicas de la entidad, a fin de lograr una consolidación, fortalecimiento y documentación permanente del Repositorio de capacitaciones de SINAPSIS
2. Identificar y socializar de manera permanente las ventajas que ofrecen de las herramientas Técnologicas con las que cuenta la entidad para continuar con la transferencia del conocimiento a traves de SINAPSIS.
3. Realizar mesas de trabajo con personal clave, para el reconocimiento de la información y su transferencia al interior de la entidad y/o externas.
4. Crear grupo de trabajo con intereses en común, a fin de consensuar y direccionar infromación institucional.
EVIDENCIAS: Fila 23 - Memorando GTH - 20212100029413
Link: https://drive.google.com/drive/folders/1OFd_L5uRTK67ZHflvy4q0oRmFkUxeS7m</t>
  </si>
  <si>
    <t>El FPS en el Plan estratégico Institucional programo en el I semestre 3  actividades para el cumplimiento de la meta del 2021, en el I semestre,  la cual es la siguiente:  
1)  Plan de acción para fortalecer la implementación  de la política Sinapsis 
2) Ejecución  del 100% de las actividades trazadas en el plan de implementación programado para 1er  semestre de 2021
3)  Definir nuevas metodologías para que desde la virtualidades se permitan el cumplimiento totalde las actividades de sinapsis.</t>
  </si>
  <si>
    <t>Objetivo 3. Elevar el nivel de profesionalización del Estado y fortalecer la excelencia en el ingreso al empleo público</t>
  </si>
  <si>
    <t>Consolidar la estrategia de Los Mejores por Colombia</t>
  </si>
  <si>
    <t xml:space="preserve">Consolidar la estrategia de Los Mejores por Colombia  </t>
  </si>
  <si>
    <t>Política de Excelencia los mejores por Colombia (*)</t>
  </si>
  <si>
    <t>Implementar  del  la Política de Excelencia los mejores por Colombia</t>
  </si>
  <si>
    <t>1) Actualización del Plan de acción para continuar la implementación de la política de Excelencia los mejores por Colombia.
2) Se ejecutaron el 100% de las actividades establecidas en el Plan de Acción para la implementación y ejecución de la política de Excelencia los mejores por Colombia, como se describe a continuación:
1) Aplicación de proceso Inducción general institucional virtual a Judicantes 2021 (Enero)
2) Desarrollo de etapa de precontractual y contractual a Judicantes 2021 (Enero)
3) Reunión No. 1 de seguimiento al desempeño en área de trabajo asignada a Judicantes 2021 y proceso de adaptación la entidad. (Febrero)
4) Aplicación de encuesta de percepción de judicantes 2020 frente a proceso de judicatura terminado.  (Febrero)
5) Presentación de Informe frente a resultados de encuesta de percepción judicantes vigencia 2020 "Los Mejores por Colombia". (Marzo)
     EVIDENCIA: Plan de acción política de Excelencia los mejores por Colombia 2021</t>
  </si>
  <si>
    <t>Durante el 1er semestre/2021, se ejecutaron las siguientes actividades:
1) Actualización del Plan de acción para continuar la implementación de la política de Excelencia los mejores por Colombia.
Evidencia: Plan de Acción "Los mejores por Colombia"
2) Se ejecutaron el 100% de las actividades establecidas en el Plan de Acción para la implementación y ejecución de la política de Excelencia los mejores por Colombia, como se describe a continuación:
1) Aplicación de proceso Inducción general institucional virtual a Judicantes 2021 (Enero)
2) Desarrollo de etapa de precontractual y contractual a Judicantes 2021 (Enero)
3) Reunión No. 1 de seguimiento al desempeño en área de trabajo asignada a Judicantes 2021 y proceso de adaptación la entidad. (Febrero)
4) Aplicación de encuesta de percepción de judicantes 2020 frente a proceso de judicatura terminado.  (Febrero)
5) Presentación de Informe frente a resultados de encuesta de percepción judicantes vigencia 2020 "Los Mejores por Colombia". (Marzo)
6) Reunión Judicantes: Realizar seguimiento al desempeño de los judicantes desde el trabajo en casa (Abril)
      EVIDENCIA: Fila 24 - Plan de acción política de Excelencia los mejores por Colombia 2021
Link: https://drive.google.com/drive/folders/1OFd_L5uRTK67ZHflvy4q0oRmFkUxeS7m</t>
  </si>
  <si>
    <t>El FPS en el Plan estratégico Institucional programo en el I semestre 2  actividades para el cumplimiento de la meta del 2021, en el I semestre,  la cual es la siguiente:
1) Plan de acción para fortalecer la implementación de la política de Excelencia los mejores por Colombia
2) Ejecución  del 100% de las actividades trazadas en el plan de implementación Política de Excelencia los mejores por Colombia</t>
  </si>
  <si>
    <t>B_Gasto_público_efectivo</t>
  </si>
  <si>
    <t>Objetivo 1. Fortalecer los instrumentos para la asignación estratégica y responsabilidad del gasto público</t>
  </si>
  <si>
    <t>ODS 16. Paz, justicia e instituciones sólidas</t>
  </si>
  <si>
    <t>Gestión presupuestal</t>
  </si>
  <si>
    <t>Fortalecer la administración de los bienes de la entidad y la óptima gestión de los recursos</t>
  </si>
  <si>
    <t>Optimizar los recursos presupuestales, para satisfacer oportunamente las necesidades de funcionamiento</t>
  </si>
  <si>
    <t>Saneamiento de la Cartera Ferrocarriles (salud y pensión) e ISS.</t>
  </si>
  <si>
    <t>100 % Gestión y aplicación del Recaudo</t>
  </si>
  <si>
    <t>PORCENTAJE DE CARTERA APLI CADA DURANTE LA VIGENCIA</t>
  </si>
  <si>
    <t>(Valor de la cartera por concepto de 
cuotas partes FPS e II aplicada en 
la vigencia / valor de recaudo de la 
cartera reportada por tesorería en la 
vigencia)*100</t>
  </si>
  <si>
    <t>Con corte al 31 de marzo se han apliacado $ 699.659.797 entre cuotas partes e ISS de un total de $1.704.517.881 reportados por tesoreria.</t>
  </si>
  <si>
    <t xml:space="preserve">Es importante resaltar para esta actividad  se estableció como meta mínima una aplicación del recaudo reportado por el GIT de Tesorería del 60% </t>
  </si>
  <si>
    <t>Durante el primer semestre se aplicó por concepto de cuotas partes del seguro social y ferrocarriles valor de 1.546.879.815 y se recaudo en el mismo periodo de acuerdo a información de tesorería 2.157.387.702,  cumpliendo al 100% con la meta trazada (60%)  EVIDENCIA CARPETA "EVIDENCIAS INGRESOS APLICACIONES" https://drive.google.com/drive/folders/1BHHc9_ssInV9bjxtvMlxTHEX_MWhONOd</t>
  </si>
  <si>
    <t xml:space="preserve">El FPS en el Plan estratégico Institucional programo en el I semestre la siguiente actividad:   (Valor de la cartera por concepto de cuotas partes fps e iss aplicada en la vigencia / valor de recaudo de la cartera reportada por tesorería en la vigencia)*100
Es importante resaltar para esta actividad  se estableció como meta mínima una aplicación del recaudo reportado por el GIT de Tesorería del 60% 
</t>
  </si>
  <si>
    <t>Fondo de Previsión Social del Congreso de la República - FONPRECON</t>
  </si>
  <si>
    <t>Incrementar el recaudo efectivo de FONPRECON</t>
  </si>
  <si>
    <t>Mantener niveles apropiados de recaudo de recursos para partivipar en la financiación de las obligaciones pensionales</t>
  </si>
  <si>
    <t>$60 mil millones</t>
  </si>
  <si>
    <t>$50 mil millones</t>
  </si>
  <si>
    <t>$ 210 mil millones</t>
  </si>
  <si>
    <t>Cumplimiento meta de recaudo efectivo de recursos</t>
  </si>
  <si>
    <t>Recaudo efectivo de recursos / meta programada * 100</t>
  </si>
  <si>
    <t>En el primer trimestre de 2021, se  recaudó la suma de $16.048.654.657,68 por los siguientes conceptos:
Cuotas partes pensionales $12.328.058.852,68
Bonos Pensionales: $3.422.890.967
Devolución Aportes Historia Laboral: $297.704.838
De conformidad con la programación correspondiente a $50 mil millones para la vigencia 2021,  la gestión de recaudo representa un avance del  32, 10%.</t>
  </si>
  <si>
    <t>En el primer semestre de 2021, se  recaudó la suma de $26.492.648.340,76 por los siguientes conceptos:
Cuotas partes pensionales $21.767.543.401,02
Bonos Pensionales: $4.321.759.129
Devolución Aportes Historia Laboral: $403.345.810,74
De conformidad con la programación correspondiente a $50 mil millones para la vigencia 2021,  la gestión de recaudo representa un avance del  52,99%.</t>
  </si>
  <si>
    <t>Integrar y preservar el conocimiento de los procesos institucionales</t>
  </si>
  <si>
    <t>Desarrollar cultura organizacional orientada a la generación, apropiación, analítica de información y divulgación del conocimientp institucional</t>
  </si>
  <si>
    <t>Un proceso institucional con gestión del conocimiento implementado</t>
  </si>
  <si>
    <t>Un proceso implementado</t>
  </si>
  <si>
    <t>Tres procesos con gestión del conocimiento implementado</t>
  </si>
  <si>
    <t>Tres Subprocesos con gestión del conocimiento implementado</t>
  </si>
  <si>
    <t>Diez procesos institucionales con gestión del conocimiento implementados</t>
  </si>
  <si>
    <t>Gestión del conocimiento implementado en los procesos de la Entidad</t>
  </si>
  <si>
    <t>Gestión del conocimiento implementado</t>
  </si>
  <si>
    <t xml:space="preserve">
Continuando con la implementación de la política de gestión del conocimiento, durante el primer trimestre se elaboró entregable de la Gestión del Conocimiento y la Innovación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En esta linea  de relacionamiento y acciones colaborativas con otras Entidades, FONPRECON avanza en la vinculación al proyecto Modelo  
 Optimo de Gestión MOG con la Agencia Nacional de Defensa Jurídica del Estado.
En  resumen el documento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t>
  </si>
  <si>
    <t>Continuando con la implementación de la política de gestión del conocimiento, durante el primer semestre del año en curso,   se elaboraron dos (2) entregables de la Gestión del Conocimiento y la Innovación, así: 
1. un primer  entregable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Este primer entregable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
2. Un segundo entregable,  producto de siete (7) sesiones  de, las Comunidades de Práctica Jurídica y Financiera.
 En convenios, relacionamiento y acciones colaborativas con otras entidades, FONPRECON se encuentra implementando los aplicativos del Modelo Optimo de Gestión MOG de la Agencia Nacional de Defensa Jurídica del Estado, ubicandose en la 4 posición en el ranking por avance en producto de las entidades participantes en el proyecto.
En  resumen el segundo entregable recoge los siguientes acápites:
-Sistema de consulta de jurisprudencia y conceptos jurídicos.
- Convenios, relacionamiento y acciones colaborativas con otras entidades
- Comunidad de Práctica Jurídica
- Comunidad de Práctica Financiera.</t>
  </si>
  <si>
    <t xml:space="preserve">Los tres subprocesos que desarrollan actividades  de gestión del conocimiento  y la innovación en la Entidad, son: Gestión Jurídica, Gestion de Talento Humano  y Gestión Administrativa y Financiera (Cartera) </t>
  </si>
  <si>
    <t>Alinear los servicios de tecnología con los procesos</t>
  </si>
  <si>
    <t>Reemplazar procesos manuales de gestión por herramientas tecnológicas que generen eficiencia</t>
  </si>
  <si>
    <t>Catálogo de servicios de TI</t>
  </si>
  <si>
    <t>Catálogo de servicios de TI consolidado y actualizado</t>
  </si>
  <si>
    <t xml:space="preserve">Revisión del consumo de servicios de cada proceso </t>
  </si>
  <si>
    <t>Iniciar la alineación de los servicios de TI con los procesos</t>
  </si>
  <si>
    <t>Finalizar la alineación de los servicios de TI con los procesos</t>
  </si>
  <si>
    <t>Servicios de TI del catálogo alineados con los procesos</t>
  </si>
  <si>
    <t>Procesos institucionales alineados con servicios de tecnología</t>
  </si>
  <si>
    <t>Procesos institucionales con herramientas tecnológicas implementadas</t>
  </si>
  <si>
    <t>El desarrollo consistente en Implementar un formulario en línea en el sitio web de Fonprecon, para permitir la radicación en ORFEO de las solicitudes de tramites de prestaciones y cargar los documentos soporte de cada trámite,  se encuentra en afinamiento por parte de la Subdirección de Prestaciones Económicas.
Se concluyó la revisión con resultados satisfactorios de la información migrada a la nómina ZBOX de los periodos 2004 a 2017.
Se  inicia la fase de análisis  de migración al sistema ZBOX  de la nómina NOVASOFT,  que contiene la información de nóminas de planta de los años 1998 a 2003.</t>
  </si>
  <si>
    <t xml:space="preserve">Se suscribió el contrato 051 de 2021  para  implementar las oportunidades de mejora identificadas en el  desarrollo consistente en disponer  un formulario en línea en el sitio web de Fonprecon, que permite  la radicación en el Sistema de Gestión documental de la Entidad, de las solicitudes de tramites de prestaciones económicas  y cargar los documentos soporte de cada trámite.  Se elaboró el alcance de la necesidad y  los requisitos de las prestaciones económicas, insumos del requerimiento que se adelanta  en ambiente de pruebas. 
Se concluyó  la revisión con resultados satisfactorios de la información migrada a la nómina ZBOX de los periodos 2004 a 2017.  
En lo relacionado con la migración de datos de la nómina NOVASOFT  al sistema ZBOX  correspondiente a los años de 1997 al 2003,  se inició  el proceso con la solicitud de las nóminas físicas al Archivo Central y se avanza en la verificación de los archivos excel extraidos del sistema Novasoft contra la información disponible  papel.  </t>
  </si>
  <si>
    <t>Como resultado Cuantitativo se plasma la realización de tres actividades  en el primer semestre para avanzar en la estrategia Institucional</t>
  </si>
  <si>
    <t>Implementar el sistema integral de atención al usuario</t>
  </si>
  <si>
    <t>Mejorar los espacios de relacionamiento de la Entidad con los ciudadanos</t>
  </si>
  <si>
    <t>Canales de interacción existentes y procesos y procedimientos revisados</t>
  </si>
  <si>
    <t>Procesos y procedimientos revisados</t>
  </si>
  <si>
    <t>Componente de procesos y procedimientos actualizado y componente de Talento Humano organizado (ventanilla hacia adentro)</t>
  </si>
  <si>
    <t xml:space="preserve">Cumplimiento del componente de Cobertura (ventanilla hacia afuera) </t>
  </si>
  <si>
    <t>Cumplimiento del componente de certidumbre y de cumplimiento de expectativas (ventanilla hacia afuera)</t>
  </si>
  <si>
    <t>Sistema integral de atención al usuario implementado y en operación</t>
  </si>
  <si>
    <t>Sistema integral de atención al usuario implementado</t>
  </si>
  <si>
    <t xml:space="preserve">Con el objetivo de identificar las necesidades y expectativas de sus grupos de valor, formular acciones de mejoramiento que optimicen los servicios y la relación con sus usuarios, FONPRECON inició el ejercicio de caracterización de grupos de valor,  en la primera etapa identificó la población sujeto que interactua con la entidad. En la segunda etapa  elaboró  diferentes encuestas enviadas directamente a los correos de los grupos identificados, actividad cumplida a marzo 31 del año en curso.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Los servidores y contratistas de Atención al usuario y Archivo y correspondencia participaron en el Encuentro transversal de servicio al Ciudadano realizado en el mes de marzo del año en curso.
La Entidad en aras de mejorar la comunicación con sus grupos de valor  impulsó en el presente trimestre entre los servidores y contratistas, la Estrategia de capacitación en Lenguaje Claro en la que participaron  y aprobaron la formación impartida por el DNP,  44 servidores y 19 contratistas.
</t>
  </si>
  <si>
    <t>Con el objetivo de identificar las necesidades y expectativas de sus grupos de valor, formular acciones de mejoramiento que optimicen los servicios y la relación con sus usuarios, FONPRECON inició el ejercicio de caracterización de grupos de valor,  en la primera etapa identificó la población sujeto que interactua con la entidad. En la segunda etapa  elaboró  diferentes encuestas enviadas directamente a los correos de los grupos identificados, actividad cumplida a marzo 31 del año en curso y a partir de ello avanza en la ejecución de los planes que satisfagan las necesidades identificadas como resultado de las encuestas.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y atraves de mensajes SMS al celular de los usuarios.
La Entidad en aras de mejorar la comunicación con sus grupos de valor  impulsó en el presente semestre  entre los servidores y contratistas, la Estrategia de capacitación en Lenguaje Claro en la que participaron  y aprobaron la formación impartida por el DNP,  44 servidores y 19 contratistas.
.- Se capacitó al personal de atención al ciudadano en temas propios de su quehacer para brindar un mejor servicio al ciudadano, entre ellos se abarcaron los siguientes temas: presentación del Centro Especializado de Servicio al Ciudadano (CESC), Sensibilización en el Modelo Integrado de Atención al Ciudadano del Sector, 
 Rendición de cuentas, Diplomado en participación ciudadana y  Servicio al ciudadano.</t>
  </si>
  <si>
    <t>Como resultado Cuantitativo se plasma la realización de cuatro actividades  en el primer semestre para avanzar en la estrategia Institucional</t>
  </si>
  <si>
    <t>Instituto Nacional de Cancerología</t>
  </si>
  <si>
    <t>Elaborar y presentar una propuesta de carácter normativo dirigido a definir el régimen legal del Instituto Nacional de Cancerología y de esta manera plantear el modelo de redireccionamiento institucional que le permita el cabal cumplimiento de su misión institucional</t>
  </si>
  <si>
    <t>Elaborar el documento de redireccionamiento institucional e implementar la propuesta organizacional aprobada al 2021</t>
  </si>
  <si>
    <t xml:space="preserve">Nueva propuesta organizacional acorde con el redireccionamiento </t>
  </si>
  <si>
    <t>Documento de la nueva propuesta organizacional acorde con el redireccionamiento</t>
  </si>
  <si>
    <t>Se están realizando mesas de trabajo internas donde se revisa la nueva propuesta de valor del INC aplicando metodologías y las guías definidas por DAFP</t>
  </si>
  <si>
    <t>NA</t>
  </si>
  <si>
    <t>Durante el I trimestre se realizaron mesas de trabajo internas donde se revisa la nueva propuesta de valor del INC aplicando metodologías y las guías definidas por DAFP, sin embargo, dado que esta actividad estaba ligada al proyecto de ley de la reforma a la salud que no fue aprobada; esta actividad queda en espera por parte de la dirección general para determinar las directrices y su continuidad.
Programado para cumplir al II semestre de 2021</t>
  </si>
  <si>
    <t>La entidad está replanteando la actividad, teniendo en cuenta que dependia del proyecto de ley de la reforma a la salud que no fue aprobada.</t>
  </si>
  <si>
    <t>Mejorar la gestión del desempeño institucional a través de la implementación del Modelo Integrado de Planeación y Gestión - MIPG</t>
  </si>
  <si>
    <t>Lograr un desempeño institucional en el sector público mínimo del 85%</t>
  </si>
  <si>
    <t xml:space="preserve"> Índice de desempeño institucional a través del Formulario Único Reporte de Avances de la Gestión (FURAG)</t>
  </si>
  <si>
    <t>Promedio de cumplimiento del Modelo Integrado de Planeacion y Gestión - FURAG</t>
  </si>
  <si>
    <t>Resultado 2019: 79,5
Diferencia frente a la meta programada: 1,5
Indicador acumulativo a 2022</t>
  </si>
  <si>
    <t>A 31 de marzo, se han llevado a cabo 4 reuniones del comité institucional de gestión y desempeño. 
Se realizaron 28 reuniones con las diferentes áreas con preguntas asignadas en las políticas del Modelo Integrado de Planeación y Gestión MIPG con el fin de diligenciar el FURAG vigencia 2020.
Se realiza diligenciamiento formulario furag dentro de las fechas establecidas por el DAFP y se obtiene certificado de diligenciamiento el 25 de marzo de 2021.
Se realizó el seguimiento al plan de acción MIPG con corte a 31 de diciembre de 2020.</t>
  </si>
  <si>
    <t>Resultado 2020: 86.8</t>
  </si>
  <si>
    <t>A 30 de junio, se han llevado a cabo 7 reuniones del comité institucional de gestión y desempeño. Se realizaron 28 reuniones con las diferentes áreas con preguntas asignadas en las políticas del Modelo Integrado de Planeación y Gestión MIPG con el fin de diligenciar el FURAG vigencia 2020. 
Se realiza diligenciamiento formulario furag dentro de las fechas establecidas por el DAFP y se obtiene certificado de diligenciamiento el 25 de marzo de 2021. 
Se realizó el seguimiento al plan de acción MIPG con corte a 31 de diciembre de 2020 y I trimestre 2021
Se llevó a cabo presentación de avances del comité al I semestre de 2021 ante la Dirección General del INC.</t>
  </si>
  <si>
    <t>Se realizó el seguimiento al plan de acción MIPG con corte a 31 de diciembre de 2020 y I trimestre 2021</t>
  </si>
  <si>
    <t>La entidad menciona que va cumpliendo con lo programado.</t>
  </si>
  <si>
    <t>Desarrollar el plan de responsabilidad social</t>
  </si>
  <si>
    <t>Cumplir el plan de responsabilidad social al 100%</t>
  </si>
  <si>
    <t>ND</t>
  </si>
  <si>
    <t>&gt;=90%</t>
  </si>
  <si>
    <t>Porcentaje de cumplimiento del plan de responsabilidad social</t>
  </si>
  <si>
    <t>(Número de actividades ejecutadas del plan de responsabilidad social /Total de actividades programadas del plan de responsabilidad social)*100</t>
  </si>
  <si>
    <t>Como resultado del simulacro de acreditación realizado en diciembre de 2020, se realizó mesa de trabajo con el grupo de Organización y Métodos de la Oficina de Planeación y Sistemas, para la actualización y alineación de los indicadores en el módulo de categorización de SIAPINC (Módulo de navegabilidad/categorización de indicadores/gestión de calidad/eje de acreditación/Responsabilidad
Social), de acuerdo con las 6 líneas definidas en la política responsabilidad social.
• Se continua con la socialización de las líneas a través del boletín de calidad y video con difusión a todos los colaboradores. También este Eje hace parte de los temas incluidos en los simulacros de
acreditación que se están realizando en los diferentes Grupos.</t>
  </si>
  <si>
    <t>Para el primer semestre de 2021, se desarrollaron 4 actividades de Responsabilidad Social:
1. Se determinó los siguientes datos de cumplimiento de cierre del año 2020 para algunas de las
acciones de las líneas, teniendo como fuente el Informe de gestión institucional y reportes de los
responsables de las acciones.
2. Se creó el indicador de proceso de cumplimiento de responsabilidad social semestral, lo que permitirá
llevar la trazabilidad institucional para este tema.
3. Como resultado del simulacro de acreditación, se realizó mesa de trabajo con el grupo de
Organización y Métodos de la Oficina de Planeación y Sistemas, para la actualización y alineación de los indicadores en el módulo de categorización de SIAPINC (Módulo de navegabilidad/categorización
de indicadores/gestión de calidad/eje de acreditación/Responsabilidad Social), de acuerdo con las 6
líneas definidas en la política responsabilidad social.
4. Se realizó socialización y difusión institucional de responsabilidad social (política, líneas, indicadores,
y principales resultados de las acciones)</t>
  </si>
  <si>
    <t>Mejorar la oportunidad institucional en la atención de pacientes</t>
  </si>
  <si>
    <t>Oportunidad en el inicio de tratamiento máximo en 55 días</t>
  </si>
  <si>
    <t>55 días</t>
  </si>
  <si>
    <t>&lt;=55 días</t>
  </si>
  <si>
    <t>Oportunidad en el inicio de tratamiento</t>
  </si>
  <si>
    <t>Oportunidad de diagnostico institucional+Oportunidad en el inicio de TTO (quimio,radio o cirugía)</t>
  </si>
  <si>
    <t>44 días de oportunidad de inicio de tratamiento institucional
22,3 días de oportunidad de diagnóstico
21,7 días de oportunidad de inicio de tratamiento (quimio, radio o cirugía)
Se encuentra dentro del rango esperado de medición manteniendo la oportunidad en metas establecidas el inicio de tratamiento institucional tienen como fin de cumplimiento ofertar un adecuado tratamiento enlazando los tiempos de confirmación diagnóstica, estatificación e inicio de la modalidad de manejo acorte con las necesidades de cada paciente. Para el 2021, se continua en una labor conjunta con los líderes de proceso con el avance de la dinámica de telemedicina en donde se ofrece teleorientación y teleconsulta mejoro la oportunidad de control de resultados para toma de decisiones e inicio de tratamiento, así como el engranaje de los grupos de autorizaciones de las EAPBs con las que tenemos la mayoría de los pacientes del instituto, lo cual permitió un acceso más rápido a los exámenes necesarios para realizar el diagnóstico y la estadificación de los pacientes; sin embargo la movilidad restringida y el temor al contagio disminuyeron notablemente el número de pacientes para tratamientos.</t>
  </si>
  <si>
    <t>45,3 días de oportunidad de inicio de tratamiento institucional
23,7 días de oportunidad de diagnóstico
21,6 días de oportunidad de inicio de tratamiento (quimio, radio o cirugía)
Se ha trabajado con los lideres de proceso, para mantener la oportunidad en las metas establecido ofertando un adecuado tratamiento enlazando los tiempos de confirmación diagnóstica, estatificación e inicio de la modalidad de manejo acorte con las necesidades de cada paciente. Se continua en una labor conjunta en el avance de la dinámica de telemedicina en donde se ofrece teleorientación y teleconsulta mejoro la oportunidad de control de resultados para toma de decisiones e inicio de tratamiento, así como el engranaje de los grupos de autorizaciones de las EAPBs con las que tenemos la mayoría de los pacientes del instituto.</t>
  </si>
  <si>
    <t>La entidad menciona que ha cumplido al 100% lo que tenían programado.</t>
  </si>
  <si>
    <t>Desarrollar programas y proyectos para mejorar la atención centrada en el paciente</t>
  </si>
  <si>
    <t>Desarrollar programas y proyectos para mejorar la atención centrada en el paciente para el diagnóstico y estadificación, inicio de tratamiento quirúrgico, clínico y radioterapia</t>
  </si>
  <si>
    <t>&gt;=80%</t>
  </si>
  <si>
    <t>Porcentaje de cumplimiento de los programas y proyectos para mejorar la atención centrada en el paciente (de acuerdo a programación anual)</t>
  </si>
  <si>
    <t>{Número de proyectos que cumplen con el 80% de las actividades del cronograma}|{Número de proyectos con seguimiento en el periodo} * 100</t>
  </si>
  <si>
    <t>Resultado 2020: 50%
Diferencia frente a la meta programada: 30%
Cumplimiento frente a la meta: 63% 
Indicador acumulativo de acuerdo con la vigencia de cada proyecto. Medición trimestral</t>
  </si>
  <si>
    <t>El macro proyecto de mejoramiento continuo y gestión tecnológica de las áreas de dirección, soporte y prestación de servicios especializados del INC, de los 9 proyectos asistenciales para mejorar la atención centrada en el paciente para el diagnóstico, y estadificación, inicio de tratamiento quirúrgico, clínico y radioterapia se identifica que 6 proyectos cumplen con el 80% de actividades del cronograma, los cuales son: Programa de extensión domiciliaria, Fortalecimiento de las aplicaciones clínicas de PET y de medicina nuclear en cáncer, cumpliendo las regulaciones vigentes de buenas prácticas de producción de radiofarmacia, Innovación en el servicio de medicina nuclear como estrategia de diferenciación para mejorar la competitividad del instituto nacional de cancerología para el manejo del cáncer, Atención perioperatoria integral del cáncer, una estrategia para generar los mejores resultados posibles y el mayor valor en el paciente quirúrgico del instituto nacional de cancerología, Programa para la creación de una red nacional de cáncer hereditario en Colombia y Diseño e implementación del programa de producción magistral en biotecnológicos fitoterapéuticos y radiofármacos en el INC,</t>
  </si>
  <si>
    <t>El macro proyecto de mejoramiento continuo y gestión tecnológica de las áreas de dirección, soporte y prestación de servicios especializados del INC, de los 9 proyectos asistenciales para mejorar la atención centrada en el paciente para el diagnóstico, y estadificación, inicio de tratamiento quirúrgico, clínico, radioterapia y gestión de apoyo clínico se identifica que 7 proyectos cumplen con el 80% de actividades del cronograma, los cuales son: Programa de extensión domiciliaria el cual cerró para el primer trimestre, Fortalecimiento de las aplicaciones clínicas de PET y de medicina nuclear en cáncer, cumpliendo las regulaciones vigentes de buenas prácticas de producción de radiofarmacia, Innovación en el servicio de medicina nuclear como estrategia de diferenciación para mejorar la competitividad del instituto nacional de cancerología para el manejo del cáncer, Modernización del servicio de oncología radioterápica para la atención del paciente en el INC, Programa para la creación de una red nacional de cáncer hereditario en Colombia, Diseño e implementación del programa de producción magistral en biotecnológicos fitoterapéuticos y radiofármacos en el INC y Programa de atención domiciliaria.</t>
  </si>
  <si>
    <t>Se continúa realizando seguimiento trimestral a los proyectos de acuerdo con la meta programada para cada periodo teniendo en cuenta que este indicador es acumulativo a diciembre de 2021</t>
  </si>
  <si>
    <t>La entidad menciona un avance de ejecución en un 97%</t>
  </si>
  <si>
    <t>Mejorar la eficacia de los tratamientos institucionales</t>
  </si>
  <si>
    <t>Implementar estrategias para mejorar la supervivencia de pacientes en las patologías seleccionadas</t>
  </si>
  <si>
    <t>Porcentaje de adherencia a guías de práctica clínica</t>
  </si>
  <si>
    <t>(Número total de hc de las unidades funcionales que cumplen las recomendaciones de GPC evaluadas / Total historias clínicas revisadas de las Unidades Funcionales)*100</t>
  </si>
  <si>
    <t>Durante el I trimestre de 2021, se realizó la priorización de las guías de práctica clínica cuya medición de adhrencia será realizada con corte de 31 de diciembre de 2021, de tal forma que se cuente con la totalidad de la información requerida para la correcta medición.</t>
  </si>
  <si>
    <t xml:space="preserve">    El 09 de marzo de 2021 se presentó el informe evaluación del grado de adherencia a la guía de práctica clínica para la detección temprana, tratamiento integral, seguimiento y rehabilitación del cáncer de mama de pacientes atendidos en el año 2019
• El 10 de marzo de 2021 se presentó el informe de evaluación del grado de adherencia a la guía de práctica clínica para la detección temprana, diagnóstico, tratamiento, seguimiento y rehabilitación de pacientes con diagnóstico de cáncer de colon y recto del año 2019
• Entre abril y mayo de 2021, se hizo referenciación al procedimiento de adherencia a guías de práctica clínica en 2 Instituciones acreditadas:  Hospital General de Medellín, Hospital Universitario San Ignacio
•   El 07 de mayo se postuló la medición de adherencia a GPC en el INC al concurso para el banco de retos propuesto por el MinTIC
• Para el segundo semestre de 2021, se ha programado la medición de adherencia a la GPC de cáncer de mama y cáncer de colon y recto en pacientes atendidos durante el año 2020
•  Se está evaluando la metodología de evaluación de GPC en el INC
Programado para cumplir al II semestre de 2021</t>
  </si>
  <si>
    <t>La medición de  adherencia a guías de práctica clínica está programada para diciembre de 2021</t>
  </si>
  <si>
    <t>La entidad menciona que ha realizado actividades que no se tenían programadas, avanzando para el cumplimiento que se tiene previsto para diciembre de 2021</t>
  </si>
  <si>
    <t>Impactar positivamente en la calidad de vida de los pacientes institucionales</t>
  </si>
  <si>
    <t>Diseñar e implementar un programa de medición de calidad de vida de los pacientes en dos (2)
unidades funcionales priorizadas y en cuidado paliativo según tipo de escala en al menos dos (2)
momentos por paciente al año 2022.</t>
  </si>
  <si>
    <t xml:space="preserve">Línea de base calidad de vida de los pacientes en dos (2) unidades funcionales priorizadas y en cuidado
paliativo según tipo de escala en al menos dos (2) momentos por paciente al año 2022.
</t>
  </si>
  <si>
    <t>Según la entidad, no hay programación para el primer semestre, ni rezago</t>
  </si>
  <si>
    <t>Obtener el reconocimiento como hospital universitario</t>
  </si>
  <si>
    <t>Cumplir con los requisitos como hospital universitario al año 2022</t>
  </si>
  <si>
    <t>Certificación en altos estándares de acreditación de calidad en docencia</t>
  </si>
  <si>
    <t>Articular la investigación de cáncer a nivel nacional en el marco de los proyectos de ciencia, tecnología e innovación</t>
  </si>
  <si>
    <t>Consolidar la red nacional de investigación (básica, clínica, epidemiológica y salud pública) en cáncer</t>
  </si>
  <si>
    <t>&gt;=1</t>
  </si>
  <si>
    <t xml:space="preserve">Desarrollo de al menos un (1) proyecto de investigación nuevo de la red nacional de investigación en cáncer </t>
  </si>
  <si>
    <t xml:space="preserve">Número de proyectos de investigación nuevos de la red nacional de investigación en cáncer </t>
  </si>
  <si>
    <t>Número de proyectos de investigación nuevos con la red, con uso de muestras del BNTTF</t>
  </si>
  <si>
    <t xml:space="preserve">Se estructuró la Comisión para la formulación de proyectos en la Red de Investigación en Cáncer durante el I trimestre, por lo que se encuentran identificando las temáticas de interés de la red para un posible proyecto de investigación orientada por misiones </t>
  </si>
  <si>
    <t>Actualmente la Red Nacional de Investigación en Cáncer cuenta con actividades en 3 comisiones de trabajo: 
1. Comisión para el diseño y formulación de la misión control del cáncer (que se encuentra realizando la gestión para identificar escenarios de trabajo en red)
2. Comisión para la formulación de proyectos (Se hicieron revisiones de proyectos de investigación que se encuentran actualmente en ejecución y pueden ser trabajados en colaboración) 
3. Comisión de Organización de Eventos Científicos y Académicos (actualmente en reuniones periódicas para la realización de las jornadas de investigación en cáncer)</t>
  </si>
  <si>
    <t>Formalizar al menos un (1) acuerdo nuevo de cooperación internacional de investigación en cáncer</t>
  </si>
  <si>
    <t xml:space="preserve">Acuerdos de cooperación internacional de investigación en cáncer formalizados </t>
  </si>
  <si>
    <t xml:space="preserve">Número de acuerdos de cooperación internacional de investigación en cáncer formalizados </t>
  </si>
  <si>
    <t>Promover la atención integral del paciente con cáncer en el país</t>
  </si>
  <si>
    <t>Diseñar e implementar un programa institucional de tele oncología</t>
  </si>
  <si>
    <t>Diseño de programa institucional de tele oncología aprobado</t>
  </si>
  <si>
    <t>Proyecto de innovación en modelos de prestación de teleoncología diseñado y aprobado</t>
  </si>
  <si>
    <t>Implementación del programa institucional de tele oncología  (de acuerdo con lo programado)</t>
  </si>
  <si>
    <t>(Número de actividades implementadas del programa institucional de tele oncología  / Total de actividades programadas para la implementacióndel programa institucional de tele oncología)*100</t>
  </si>
  <si>
    <t>Dando continuidad al desarrollo del programa de Tele oncología en el Instituto Nacional de Cancerología durante el 2020, a la fecha se mantiene la oferta de tele orientación y telemedicina interactiva para las 30 especialidades de consulta externa ofertadas por el Instituto. Poco más del 50% de la demanda efectiva se continúa concentrando en las especialidades de Oncología Clínica y Hematología. Se mantiene el empleo de la plataforma tecnológica (Ms Teams, SAP y software de telefonía IP) y se espera durante el 2021, continuar trabajando en nuevos desarrollos informáticos que soporten el programa.
Actualmente se está trabajando en la próxima aplicación de una encuesta de satisfacción dirigida a pacientes y equipo de salud usuarios de los servicios de tele orientación y telemedicina interactiva con el fin de identificar ventajas, desafíos y oportunidades de mejora de cara a la siguiente etapa proyectada para la consolidación del programa durante el 2021 (tele experticia).
Igualmente, durante el primer trimestre del 2021 se trabajó en el análisis de toda la información y la experiencia 2020.</t>
  </si>
  <si>
    <t>Durante el II trimestre se continúa con la implementación y estabilización del programa de Tele oncología en el Instituto Nacional de Cancerología durante el manteniendo la oferta de tele orientación y telemedicina interactiva para las 30 especialidades de consulta externa ofertadas por el Instituto. Durante el II trimestre se observa un leve descenso (9%) de la demanda efectiva total, aunque la mayor demanda se concentra en las especialidades de Oncología Clínica y Hematología. 
Durante el II trimestre se inició la aplicación de una encuesta virtual de satisfacción dirigida a pacientes y equipo de salud usuarios de los servicios de tele orientación y telemedicina interactiva. De igual manera se ha iniciado la integración con la plataforma de reporte institucional SIAI.  
Programado para cumplir a noviembre de 2021</t>
  </si>
  <si>
    <t>La entidad menciona que se ha avanzado y cumplirán con lo correspondiente en la vigencia 2021</t>
  </si>
  <si>
    <t>Generar recomendaciones en guías de práctica clínica de atención en cáncer</t>
  </si>
  <si>
    <t>Elaborar mínimo 2 guías de práctica clínica al año</t>
  </si>
  <si>
    <t>&gt;=2</t>
  </si>
  <si>
    <t>&gt;=8</t>
  </si>
  <si>
    <t>Guías de práctica clínica iniciadas o actualizadas</t>
  </si>
  <si>
    <t>Número de guías de práctica clínica iniciadas o actualizadas</t>
  </si>
  <si>
    <t>Se iniciaron las guías de cáncer gástrico, cáncer de pulmón y leucemias y linfomas. Las cuales se desarrollarán durante el año 2021</t>
  </si>
  <si>
    <t xml:space="preserve"> La GPC para el diagnóstico y manejo de las lesiones preneoplásicas de cuello uterino, el Comité de Publicaciones del INC envió un segundo comunicado con observaciones. La Universidad Nacional está construyendo la respuesta a estas segundas observaciones.
•   A 30 de junio, la GPC de Cesación Tabáquica realizó el panel de expertos para la validación de las recomendaciones y estas recomendaciones fueron socializadas en la página Web del INC (enlace: https://www.cancer.gov.co/conozca-sobre-cancer-1/informacion-sobre-cancer-para-profesionales/guias-protocolos-1/guias-practica-clinica-informadas-evidencia/guias-practica-clinica-desarrollo/socializacion-recomendaciones-guia-practica-1).  Para esta fecha, la Universidad Nacional estaba en proceso de consolidación del documento a someter al Comité de Publicaciones.
• La actualización de la GPC para el diagnóstico, estadificación y tratamiento del Ca. De Próstata, se encuentra en etapa de revisiones sistemáticas (también a cargo de la Universidad Nacional).
•  La GPC de Sarcomas, se encuentra en etapa de completar las revisiones sistemáticas (a cargo de la oficina de Guías y Protocolos).
Programado para cumplir a diciembre de 2021</t>
  </si>
  <si>
    <t>Fortalecer y difundir el sistema de vigilancia epidemiológica para el control del cáncer</t>
  </si>
  <si>
    <t>Mantener la vigilancia de la supervivencia poblacional en los canceres priorizados en Colombia (mama, cuello uterino, estómago, colon y recto y próstata)</t>
  </si>
  <si>
    <t>Informe de estimaciones de la supervivencia de cáncer para las localizaciones de mama, cuello uterino, próstata, estómago y colon-recto</t>
  </si>
  <si>
    <t>Durante el equipo primario de mejoramiento del mes de marzo fueron presentados los resultados preliminares de la supervivencia global institucional cohorte 2015 a 5 años de seguimiento, análisis y reporte del 19-02-2021 para cáncer de estómago. 
En la misma instancia, se presentó la supervivencia global institucional de cáncer de mama y cuello uterino, cohorte 2015 a 5 años de seguimiento. 
Reporte Mama: 19-02-2021
Cuello uterino: 19-03-2021</t>
  </si>
  <si>
    <t>A partir de julio hasta noviembre de 2021 se realizarán las mediciones en las 5 patologías seleccionadas (una mensual)</t>
  </si>
  <si>
    <t>Contribuir a incrementar la oferta de cuidado paliativo en el país</t>
  </si>
  <si>
    <t>Diseñar y realizar un (1) proyecto piloto de implementación del modelo de cuidado paliativo e implementarlo en dos entidades durante la vigencia 2021-2022</t>
  </si>
  <si>
    <t>Proyecto piloto de implementación del modelo de cuidado paliativo</t>
  </si>
  <si>
    <t xml:space="preserve">Proyecto piloto de implementación del modelo de cuidado paliativo, aprobado por el Comité científico a julio de 2021 y realizar 2 mesas de trabajo para la implementación del piloto a 30 de noviembre de 2021 </t>
  </si>
  <si>
    <t>Evaluar y actualizar el plan decenal para el control del cáncer en apoyo al Ministerio de Salud y Protección Social</t>
  </si>
  <si>
    <t>Evaluar los resultados del plan decenal para el control del cáncer en el año 2021 con base en las fuentes de información secundarias disponibles</t>
  </si>
  <si>
    <t>Documento de evaluación con los resultados del plan decenal para el control del cáncer</t>
  </si>
  <si>
    <t>Se diseñó un documento con la Metodología propuesta para hacer esta evaluación, que incluyó los tres componentes: 
•Monitoreo y seguimiento de las metas del PDCCC
•Participación efectiva de los actores involucrados en la ejecución del plan y 
•Estudios de caso definidos como procesos trazadores
Este documento fue socializado internamente en el INC en Comité Científico y en otras reuniones internas. Se revisó la metodología propuesta con miembros del equipo de metodólogos del Grupo de Apoyo y Seguimiento a la Investigación del INC.
Junto con el Ministerio de Salud, se realizó una actualización de las fuentes de información y medición al catálogo de indicadores del PDCCC. Por otra parte, se hizo la propuesta para un análisis ponderando para reconocer el porcentaje de avance de los componentes y sus metas en relación a cada línea estratégica y de cada línea estratégica en relación al plan.
Se han realizado tres mesas de trabajo con el Ministerio de Salud, con el equipo técnico de la Subdirección de Enfermedades No Transmisibles, para la definición conjunta del plan de trabajo para la evaluación del Plan Decenal.
Así mismo, se remitió oficio al Ministerio de Salud por parte de la Dirección General del INC, delegando a los representantes por el INC para el Comité Evaluador, con dos representantes, uno de la Subdirección y de Investigaciones y otro de la Subdirección Médica.</t>
  </si>
  <si>
    <t>Se han continuado los distintos encuentros con el Ministerio de Salud y Protección social, las más relevantes se dieron los días 26 de mayo, 11 de junio y 29 de junio, donde se han revisado y discutido las propuestas metodológicas para adelantar la evaluación del PDCCC.
El Instituto ha presentado 3 opciones de abordaje metodológico a saber: 
•	Censo de fuentes secundarias de información como la cuenta de alto costo en el caso de cáncer de mama y leucemia linfoide aguda en población pediátrica, y las Entidades Administradoras de Planes de Beneficios (EAPB) para cáncer de cuello uterino.
•	Muestreo probabilístico de los casos reportados por las EPS en los sistemas de registro de información, de la población a riesgo o con diagnóstico de cáncer de cuello uterino, e historias clínicas de las pacientes con diagnóstico de cáncer de mama y pacientes con leucemia linfoide aguda en población pediátrica atendidos en las IPS con servicios oncológicos a nivel nacional, el cual sería estratificado y multi etápico. Ventajas: cobertura nacional. Dependerá de la información proporcionada por las IPS. Desventajas: mayor despliegue conociendo cobertura de las EPS, mayores recursos y desplazamiento a campo y mayor tiempo. 
•	Muestreo probabilístico de los casos reportados por las EPS en los sistemas de registro de información, de la población a riesgo o con diagnóstico de cáncer de cuello uterino y los registros de los casos reportados por las entidades a los sistemas de registro de información de la cuenta de alto costo, con diagnóstico de cáncer de mama y leucemia linfoide aguda en pacientes pediátricos. El cálculo del tamaño de la muestra va a estar condicionado al parámetro de interés. Estos escenarios están sujetos a la disponibilidad de recursos, que las fuentes tengan representatividad poblacional, y se encuentren disponibles y actualizadas.
El Ministerio por su parte, continúa evaluando la viabilidad y conveniencia de las propuestas, teniendo en cuenta aspectos legales, técnicos y financieros, además del horizonte de tiempo. Terminando el mes de Junio el Ministerio de Salud y Protección Social mediante correo electrónico manifiestan interés por la alternativa del Muestreo probabilístico de los casos reportados por las EPS en los sistemas de registro de información, de la población a riesgo o con diagnóstico de cáncer de cuello uterino y los registros de los casos reportados por las entidades a los sistemas de registro de información de la cuenta de alto costo, con diagnóstico de cáncer de mama y leucemia linfoide aguda en pacientes pediátricos.
Programado para entregar en diciembre de 2021</t>
  </si>
  <si>
    <t>Presentar los objetivos y metas de las líneas estratégicas para el plan decenal para el control del cáncer 2022-2031</t>
  </si>
  <si>
    <t xml:space="preserve">Documento técnico del plan decenal para el control del cáncer 2022-2031 </t>
  </si>
  <si>
    <t>Mejorar la sostenibilidad financiera institucional</t>
  </si>
  <si>
    <t>Obtener una facturación anual por venta de servicios de salud, proyectada con la ejecución del año anterior y con un incremento del IPC más 2 puntos porcentuales anuales</t>
  </si>
  <si>
    <t>&gt;=95%</t>
  </si>
  <si>
    <t>Porcentaje de cumplimiento en las metas de facturación</t>
  </si>
  <si>
    <t>(Total de la facturación ejecutada en el período/ Total meta de facturación mensual)*100</t>
  </si>
  <si>
    <t>111% de cumplimiento en las metas de facturación 
El Instituto tiene definida una meta de facturación para el año 2021 de $273.120 millones de pesos, Se estimó una meta acumulada para el primer trimestre de $64.942 millones y se alcanzó una facturación acumulada de $ 72.203 millones de pesos, donde Capital Salud PGP es el (30%), Nueva EPS Contributivo (16%), Capital Salud Subsidiado (14%), Famisanar (9%), Nueva EPS Subsidiado (4%) y el 27% otras entidades, cumpliendo la meta fijada para este mes de facturación. Entre las dificultades presentadas en este primer trimestre fue la reducción de las atenciones generada por la cuarentena establecida en los meses de enero y febrero en los servicios como cirugía, radioterapia y quimioterapia y las EPS no generan autorizaciones en la prestación de servicio a los usuarios para la venta de nuevos servicios como telemedicina y atención extrahospitalaria.</t>
  </si>
  <si>
    <t xml:space="preserve">113% de cumplimiento en las metas de facturación 
El Instituto tiene definida una meta de facturación para el año 2021 de $273.120 millones de pesos. Se estimó una meta acumulada para el segundo trimestre de $ 130.288 millones y se alcanzó una facturación acumulada de $ 147.180 millones de pesos, donde Capital Salud PGP es el (26%), Capital Salud Subsidiado (15%), Nueva EPS Contributivo (13%), y el 46% otras entidades, cumpliendo la meta fijada para este mes de facturación. </t>
  </si>
  <si>
    <t>La entidad menciona que ha cumplido con lo correspondiente, sobrepasando la programación.</t>
  </si>
  <si>
    <t>Implementar al 100% la factura electrónica recibida y emitida al año 2020</t>
  </si>
  <si>
    <t>Porcentaje de implementación de la factura electrónica recibida y emitida</t>
  </si>
  <si>
    <t>(Número de actividades ejecutadas para la de implementación de la factura electrónica recibida y emitida / Total de actividades programadas para la de implementación de la factura electrónica recibida y emitida)*100</t>
  </si>
  <si>
    <t xml:space="preserve">Resultado 2020: 83%
Cumplimiento frente a la meta: 83% </t>
  </si>
  <si>
    <t>La facturación electrónica Emitida quedó activa y se solicitó resolución de numeración de factura a la DIAN (#18763005714290; con numero inicial de factura 5361650 hasta el número 6000000) y el 30 de septiembre de 2020 quedó implementada la RECEPCION de factura electrónica.</t>
  </si>
  <si>
    <t>La entidad menciona que ha cumplido con lo correspondiente.</t>
  </si>
  <si>
    <t>Obtener un recaudo anual con un incremento del IPC más 2 puntos porcentuales anuales, acorde con el presupuesto de ingreso definido</t>
  </si>
  <si>
    <t>Porcentaje cumplimiento de las metas de recaudo para el período</t>
  </si>
  <si>
    <t>(Valor total recaudado en el periodo / Meta de recaudo del período)*100</t>
  </si>
  <si>
    <t>Resultado 2020: 88%
Diferencia frente a la meta programada: 7%
Indicador acumulativo durante el año</t>
  </si>
  <si>
    <t>119% de cumplimiento de las metas de recaudo para el periodo
El Instituto tiene definida una meta de recaudo para el año 2021 de $261.880 millones de pesos, se estimó una meta acumulada para el primer trimestre del 2021 es de $ 60.243 millones de pesos, de los cuales se recaudaron $ 71.917 millones de pesos, para un 119% de cumplimiento y un aumento de recaudo de 10.263 millones de pesos comparado con el mismo periodo del año anterior.</t>
  </si>
  <si>
    <t xml:space="preserve">114% de cumplimiento de las metas de recaudo para el periodo
La meta de recaudo para el instituto, para el segundo trimestre del 2021 es de $ 129.523 millones de pesos, de los cuales se recaudaron $ 147.216 millones de pesos. Gran parte del pago del segundo trimestre corresponde a entidades como: CAPITAL SALUD que realizó pagos por $31.715 millones de pesos, NUEVA EPS realizó pagos por $13.941 millones de pesos; FAMISANAR realizó pagos por $ 2.803 millones de pesos. </t>
  </si>
  <si>
    <t>La entidad menciona que ha sobrepasado la programación de recaudo, dando cumplimiento a la meta</t>
  </si>
  <si>
    <t>ODS 9. Industria, innovación e infraestructura</t>
  </si>
  <si>
    <t>Planear e implementar la trasformación digital del Instituto Nacional de Cancerología apoyado en la gestión de la arquitectura empresarial de Tecnologías de la información - TI</t>
  </si>
  <si>
    <t>Actualizar y ejecutar al 100% el Plan estratégico de tecnologías de información (PETI)</t>
  </si>
  <si>
    <t>Porcentaje de cumplimiento de implementación de ejecución del PETI de  acuerdo al cronograma</t>
  </si>
  <si>
    <t>(Número de actividades ejecutadas del PETI  / Total de actividades programadas del PETI)*100</t>
  </si>
  <si>
    <t>Resultado 2020: 99%
Diferencia frente a la meta programada: 1%
Indicador acumulativo durante el año</t>
  </si>
  <si>
    <t>Para el I trimestre de 2021 se obtuvo un cumplimiento del 29% en la ejecución de actividades. Meta programada 10%.
Actividades: 
1. Ampliación de equipos activos de la red Lan con un avance del 25%
2. Ejecución del work flow para el proceso de contratación y compras en su fase de contratación con un avance del 84%
3. Renovación de la infraestructura SAP con un avance del 51%</t>
  </si>
  <si>
    <t>El porcentate de avance del Plan estratégico de TI, al I semestre de 2021 es del 61%, y va de acuerdo a lo programado. 
Meta programada I semestre 50%
Frente a la meta al I semestre se cumple por encima de lo planeado en 11%</t>
  </si>
  <si>
    <t>Objetivo 4. Lograr más infraestructura y dotación en salud, como soporte al acceso efectivo y la calidad</t>
  </si>
  <si>
    <t>4. Lograr más infraestructura y dotación en salud, como soporte al acceso efectivo y la calidad.</t>
  </si>
  <si>
    <t>Mejorar las condiciones de infraestructura y ambiente físico para la prestación de servicios seguros y humanizados</t>
  </si>
  <si>
    <t>Actualizar y ejecutar el 100% anual el macroproyecto de ampliación, construcción     reordenamiento  y dotación del INC,  adaptándonos a las guías, normas vigentes, teniendo en cuenta la capacidad instalada, plan médico arquitectónico PMA, plan de regularización y manejo PRM de acuerdo con el  plan especial de manejo y protección PEMP</t>
  </si>
  <si>
    <t>Porcentaje de cumplimiento de actividades ejecutadas macroproyecto de construcción, dotación, ampliación y reordenamiento del INC</t>
  </si>
  <si>
    <t>(Número de actividades ejecutadas del proyecto de acuerdo al cronograma / Total de actividades de acuerdo a cronograma para el periodo)*100</t>
  </si>
  <si>
    <t>Resultado 2020: 93%
Indicador acumulativo durante el año
No debe estar catalogado como rezagada ya que si se cumplió con la meta de &gt;=80%</t>
  </si>
  <si>
    <t>10% de avance de las actividades del macroproyecto en su componente de construcción, dotación, ampliación y remodelación del INC
Para el año 2021 se tienen 28 actividades en ejecución (incluidas 9 actividades que están contratadas en el 2020). El avance de las actividades en la vigencia fue del 10%. El proyecto tiene un avance en el horizonte del 55%. Dentro del 10% las siguientes actividades que vienen contratadas desde 2020 tienen avance: Supervisión Técnica a los diseños de la construcción, Fase II interconexión en media tensión entre las subestaciones de hospitalización, Construcción unidad de atención prioritaria piso 3 - 320 M2, Ampliación y remodelación área central de mezclas piso 2, Diseño, construcción y cubierta área de café de descanso terraza piso 8 y paisajismo, asesoría externa e interventoría. En el primer trimestre se cumplió con la meta, para el segundo trimestre se espera dar continuidad a las actividades de acuerdo a lo programado.</t>
  </si>
  <si>
    <t>31% de avance de las actividades del macroproyecto en su componente de construcción, dotación, ampliación y remodelación del INC, frente a la meta programada a junio del 40%, cumple con un 78%.
Para el año 2021 se tienen 27 actividades en ejecución (incluidas 9 actividades que están contratadas en el 2020). Para el I semestre la meta era del 40% y el avance de las actividades al I semestre fue del 31% logrando un cumplimiento del 77,5%. Dentro del 31% las siguientes actividades que vienen contratadas desde 2020 son: Supervisión Técnica a los diseños de la construcción, Construcción unidad de atención prioritaria piso 3 - 320 M2, Diseño, construcción y cubierta área de café de descanso terraza piso 8 , asesoría externa e interventoría y Fase II interconexión en media tensión entre las subestaciones de hospitalización, Ampliación y remodelación área central de mezclas piso 2. Para el mes de julio se espera tener mayor avance en el % de las actividades ya que varias obras se encuentran en proceso contractual.
Indicador acumulativo durante 2021</t>
  </si>
  <si>
    <t>Instituto Nacional de Salud</t>
  </si>
  <si>
    <t>Liderar el desarrollo del sistema de gestión del conocimiento en salud pública, con el fin de generar evidencia científica que sirva como apoyo para la toma de decisiones, la formulación y evaluación de políticas públicas.</t>
  </si>
  <si>
    <t>Fortalecer los sistemas de información del INS, para garantizar el acceso efectivo de la ciudadanía (SIHEVI - SIVIGILA - Atención al Ciudadano)</t>
  </si>
  <si>
    <t>Mantener en operación  por lo menos 3 sistemas de información</t>
  </si>
  <si>
    <t>Número de aplicativos en funcionamiento (reportando información)</t>
  </si>
  <si>
    <t>Número de Sistemas de Información</t>
  </si>
  <si>
    <t>Los sistemas de informeación se encuentran en operación</t>
  </si>
  <si>
    <t>Sivigila - Sistema Nacional de Vigilancia en Salud Pública: informaciS156:T162ón sobre la dinámica de los eventos que afecten o puedan afectar la salud de la población Colombiana.
SIVILAB: información en el módulo de SIVICAP y en el módulo de  LABMUESTRAS de Central de muestras. 
SIHEVI-REdDATA-SISMUESTRAS</t>
  </si>
  <si>
    <t>Los tres aplicativos estan funcionando y reportando información y se ha avanzado en las siguientes tareas propuestas para el 2021:
 1. Interoperabilidad de los sistemas RedDataINS, SIHEVI con otras fuentes de información según necesidad.
    * Interoperabilidad entre SIHEVI-INS© y SISMUESTRAS con el fin de identificar donantes de sangre que resultaran positivos para Covid-19 con el fin de hacer hemovigilancia activa, avance  en webservice de CAC
    *  Avance en consumo de webservice con BDUA y Rethus.
    * Cruce de pacientes con BDUA en servidor de producción.
    * Avance en consumo de webservice con BDUA y Rethus. 
     * Cruce de pacientes con BDUA en servidor de producción.
2. Análisis de resultados de indicadores y  de información en BD RedDataINS y otras fuentes de información.
    * En el primer semestre semestre se avanzó en webservice de CAC
3. Desarrollos priorizados sistemas  (Red Data, SIHEVI- SISMUESTRAS)  metodología SCRUM
    * Se realizan prueba de los desarrollos priorizados en los reviews</t>
  </si>
  <si>
    <t>Aportar conocimiento para la toma de decisiones</t>
  </si>
  <si>
    <t>% de Requerimientos atendidos a demanda</t>
  </si>
  <si>
    <t>Investigaciones realizadas</t>
  </si>
  <si>
    <t>No. Investigaciones realizadas / No. Investigaciones requeridas</t>
  </si>
  <si>
    <t>Se han atendido las solicitudes de investigación allegadas</t>
  </si>
  <si>
    <t>Se adelantan proyectos de investigación en varias temáticas alineadas a las prioridades de salud pública. Se destacan los proyectos para entender la dinámica de la enfermedad y transmisión de SARS-CoV-2, de los cuales se resaltan: análisis genómico de la introducción de SARS-CoV-2 en Colombia y estudio de la variabilidad de los genomas virales durante la pandemia; seroprevalencia de SARS-CoV-2 durante la epidemia en Colombia: estudio país y proyectos de seroconversión y seguimiento a vacunados. También se destaca el proyecto "Eliminación de malaria: un reto para Colombia"</t>
  </si>
  <si>
    <t>Muchos procesos de investigación se adelantan en más de una vigencia.
Atención a demanda</t>
  </si>
  <si>
    <t>Seguimiento y evaluación</t>
  </si>
  <si>
    <t>Coordinar la vigilancia de los riesgos y amenazas en salud Pública y proteger a las comunidades contra los mismos</t>
  </si>
  <si>
    <t xml:space="preserve">Generar y mejorar la capacidad instalada para el monitoreo estratégico de nuevos grupos de eventos o riesgos en salud pública que permitan disponer de información adecuada para la toma de decisiones. </t>
  </si>
  <si>
    <t>Información generado por eventos de interés en salud pública</t>
  </si>
  <si>
    <t>Reportes periódicos publicados / Reportes periódicos programados</t>
  </si>
  <si>
    <t>Se reportan los eventos de vigilancia rutinaria en salud definidos como responsabilidad del INS</t>
  </si>
  <si>
    <t>Publicación de los reportes de informes de eventos (enlace: https://www.ins.gov.co/buscador-eventos/Paginas/Info-Evento.aspx), Boletín epidemiológico semanal - BES (https://www.ins.gov.co/buscador-eventos/Paginas/Vista-Boletin-Epidemilogico.aspx), Boletín clima y salud, Infografías de comportamiento de situaciones ambientales en salud (Enlace: https://www.ins.gov.co/Direcciones/Vigilancia/Paginas/Factores-de-Riesgo-Ambiental.aspx)
1. Monitoreo de Covid-19
2. Reporte de información semanal  (modelo de pronótico del Rt,  duplicación de casos y muertes; positividad; % de positividad por semana y Rt empirico) 
3. Factsheet semanaldel Rt de capitales y departamentos</t>
  </si>
  <si>
    <t>Se publican con oportunidad según la periodicidad establecida, dando cobertura a los eventos presentados.
1. A partir de la información de vigilancia en salud pública de Covid-19 se realiza monitoreo semanal del Rt para las capitales departamentales y distritos.
2. Son informes cortos semanales (Factsheet de varias ciudades de interés)
3. Semanalmente se ha realizado el seguimiento de Rt de capitales y departamentos, con base en la información de SIVIGILA</t>
  </si>
  <si>
    <t>Garantizar la provisión de bienes y servicios esenciales en salud pública con calidad y oportunidad, en lo que le compete al INS.</t>
  </si>
  <si>
    <t>Obtener la calificación de la OMS, como proveedor internacional de sueron antiinmunes</t>
  </si>
  <si>
    <t>Calificación obtenida</t>
  </si>
  <si>
    <t>Número de calificaciones OMS</t>
  </si>
  <si>
    <t>Se continúa trabajando en el cumplimiento de requisitos para obtener la calificación de la OMS</t>
  </si>
  <si>
    <t>0.3</t>
  </si>
  <si>
    <t xml:space="preserve">Con relación al indicador de Certificación de la OMS, el INS ha efectuado diversas consultas ante dicha organización sin recibir alguna respuesta.
Por otro lado, el INS es parte activa dentro del estudio liderado por la OPS a través de RELAPA (Red de Laboratorios Públicos Productores de Antivenenos de América Latina), con el cual se busca la creación de un Banco Panamericano de Antivenenos y cuya primera fase consiste en realizar un estudio que relacione la protección de los sueros antiofídicos contra los venenos de las serpientes de las regiones de Latinoamérica. </t>
  </si>
  <si>
    <t>Con el fin de cumplir con lo estipulado en el indicador, el INS ha efectuado diversas consultas a la OMS referentes a los manuales y procedimientos para obtener la certificación; sin embargo, teniendo en cuenta que los esfuerzos de dicha organización actualmente se concentran en su gran mayoría en asuntos relacionados con la pandemia del COVID 19, a la fecha no se ha podido obtener una respuesta a dichas consultas; razón por la cual, sería necesario reprogramar este indicador para una fecha posterior, cuando se haya superado en gran medida la emergencia por el CORONAVIRUS.</t>
  </si>
  <si>
    <t>Desarrollar un modelo de transferencia de capacidades a los diferentes actores del sistema de vigilancia de salud pública, para el uso y análisis de la información del sistema de vigilancia.</t>
  </si>
  <si>
    <t>Cobertura a Entidades Territoriales reportando adecuadamente</t>
  </si>
  <si>
    <t>No. E.T. reportanto adecuadamente / No. E. T.</t>
  </si>
  <si>
    <t>Los entes territoriales del nivel departamental se encuentran reportando periódicamente. Un gran numero de entes territoriales del nivel municipal hacen sus reportes cotidianamente.</t>
  </si>
  <si>
    <t>Las entidades territoriales han cumplido con la notificación obligatoria semanal de eventos de interés en salud pública, reportado adecuadamente la información en el primer semetre de 2021.</t>
  </si>
  <si>
    <t>Se continua con la realización de transferencia en el modelo de preparación y respuesta para emergencias en salud pública (MPRESP)  a las entidades territoriales</t>
  </si>
  <si>
    <t>Gestionar el desarrollo e implementación del Registro Unico Nacional de Investigación en salud y biomedicina para reconocer las brechas de conocimiento en temas prioritarios en salud pública</t>
  </si>
  <si>
    <t>Registro Único Nacional de Investigación operando</t>
  </si>
  <si>
    <t>Número de Registro Único de Investigación</t>
  </si>
  <si>
    <t>Se continúan adelantando acciones para la estructuración del Registro Único de Investigación.</t>
  </si>
  <si>
    <t>0.4</t>
  </si>
  <si>
    <t xml:space="preserve">Se avanza en las pruebas de funcionalidad del aplicativo. Se realizaron pruebas con investigadores para revisar el funcionamiento del RUNIS  y se realizaron los ajustes pertinentes.
El módulo de informes y el buscador de la aplicación se encuentra en pruebas. </t>
  </si>
  <si>
    <t>Se avanza de acuerdo con el cronograma establecido</t>
  </si>
  <si>
    <t>Desarrollar la gestión administrativa que de apoyo suficiente y oportuna para el cumplimiento de la gestión misional</t>
  </si>
  <si>
    <t>Implementar y mantener  en operación las dimensiones administrativas del MIPG</t>
  </si>
  <si>
    <t>% de calificación FURAG</t>
  </si>
  <si>
    <t>% de cumplimiento FURAG</t>
  </si>
  <si>
    <t>Se hizo el reporte dentro de los términos definidos por el DAFP y no encontramos a la espera de los resultados, situación que se tiene prevista para finales de mayo.</t>
  </si>
  <si>
    <t>86.5</t>
  </si>
  <si>
    <t xml:space="preserve">Los resultado obtenidos por el INS en el FURAG, se encuentran por encima de la meta propuesta para el periodo. </t>
  </si>
  <si>
    <t>Pese a que el INS, por su naturaleza, no está obligado a reportar el FURAG, con excepción del de la dimensión Controol Interno, se ha venido haciendo el reporte de manera oportuna.</t>
  </si>
  <si>
    <t>Instituto Nacional de Vigilancia de Medicamentos y Alimentos - INVIMA</t>
  </si>
  <si>
    <t>A.104 Sistema de inspección, vigilancia y control fijo, fortalecido</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</si>
  <si>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</si>
  <si>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
1.Fortalecer  la inspección, vigilancia y control de los productos competencia del Invima.
</t>
  </si>
  <si>
    <t xml:space="preserve">Realizar visitas de inpecciòn sanitaria
</t>
  </si>
  <si>
    <t xml:space="preserve">No. De Inspecciones sanitarias realizadas </t>
  </si>
  <si>
    <t>Rezago año 2020: 672</t>
  </si>
  <si>
    <t>Se realizó la priorización de visitas con propósito de  IVC realizando 4.191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Visitas realizadas por Tipo de establecimiento:
1. Inspección, vigilancia y control a Bancos de Sangre = 10
2. Inspección, vigilancia y control a establecimientos competencia de la Dirección de Cosméticos = 70
3. Inspección, vigilancia y control a establecimientos de competencia de la Dirección de Dispositivos = 193
4.  Inspección, vigilancia y control a establecimientos de competencia de la Dirección de Medicamentos = 97
5.  Inspección, vigilancia y control a establecimientos de competencia de la Dirección de Alimentos = 1346
6. Inspección, vigilancia y control a plantas de Beneficio Animal- PBA = 211
7.  Inspección, Vigilancia y Control a Bancos de Tejido y Medula Ósea, Bancos de Medicina Reproductiva = 5
8. Inspección, Vigilancia y Control tráfico postal y mensajería expresa:0
9. Inspección, vigilancia y Control permanente a plantas de Beneficio Animal = 2259</t>
  </si>
  <si>
    <t>Para el primer semestre de 2021, se realizó la priorización de visitas con propósito de  IVC realizando 9.732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Esta ejecución incluye la meta de la vigencia y la meta rezago de 2020
Visitas realizadas por Tipo de establecimiento:
1. Inspección, vigilancia y control a Bancos de Sangre = 36
2. Inspección, vigilancia y control a establecimientos competencia de la Dirección de Cosméticos = 194
3. Inspección, vigilancia y control a establecimientos de competencia de la Dirección de Dispositivos = 316
4.  Inspección, vigilancia y control a establecimientos de competencia de la Dirección de Medicamentos = 241
5.  Inspección, vigilancia y control a establecimientos de competencia de la Dirección de Alimentos = 2996
6. Inspección, vigilancia y control a plantas de Beneficio Animal- PBA = 460
7.  Inspección, Vigilancia y Control a Bancos de Tejido y Medula Ósea, Bancos de Medicina Reproductiva = 29
8. Inspección, vigilancia y Control permanente a plantas de Beneficio Animal = 5457</t>
  </si>
  <si>
    <t>Se cumplió la ejecución del 100% del rezago de la vigencia 2020, el detalle de la ejecución se encuentra incluido en la ejecución reportada por las Direcciones Misionales con corte a primer semestre</t>
  </si>
  <si>
    <t>No se presentaron dificultades en la ejecución</t>
  </si>
  <si>
    <t>ODS 8. Trabajo decente y crecimiento económico</t>
  </si>
  <si>
    <t>8.3.1 Tasa de formalidad laboral</t>
  </si>
  <si>
    <t xml:space="preserve">4. Mejorar  el desarrollo y mantenimiento de la seguridad sanitaria del país
</t>
  </si>
  <si>
    <t>Expedir certificaciones</t>
  </si>
  <si>
    <t>No. De certificaciones otorgadas</t>
  </si>
  <si>
    <t>Rezago año 2019: 157
Rezago 2020: 558</t>
  </si>
  <si>
    <t>Durante el primer trimestre de la vigencia 2021 se realizaron 284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Logrando expedir 284 certificaciones así:
Dirección de Dispositivos
1.visitas con propósito de certificación en dispositivos médicos y reactivos de diagnóstico in-vitro=148
2.Visitas con propósito de certificación de Buenas Practicas de Bancos de Tejido y Medula Osea=3
3. Realizar Visita de verificación a centros de almacenamiento temporal de los bancos de tejidos=1
Dirección de Medicamentos
1. Visitas con propósito de certificación en Medicamentos y productos Biológicos = 60
2. Seguimiento a las certificaciones en Medicamentos y productos Biológicos = 6
Dirección de Cosméticos
1. Visitas con propósito de certificación a productos  de cosméticos, aseo y plaguicidas de uso doméstico otorgadas = 25
2. Seguimiento a las certificaciones en productos  de cosméticos, aseo y  plaguicidas de uso doméstico otorgadas=1
Dirección de Alimentos
1.visitas con propósito de certificación en Alimentos y Bebidas=23
2.Seguimiento a las certificaciones en Alimentos y Bebidas=12
3. Visitas  de Autorización Sanitaria o Autorización Sanitaria Provisional a Plantas de Beneficio Animal, desposte y desprese, en el marco del decreto 1500 de 2007 y resoluciones reglamentarias.=5</t>
  </si>
  <si>
    <t>Se esta cumpliendo con la programación de visitas con propósito de certificación y seguimiento a BPX con un avance del 37% de la meta programada en el POA de la Entidad, sin embargo se encuentra con un leve rezago con la programación de la meta del Plan Estratégico Sectorial, lo cual deja entrever que posiblemente se requiera una actualizaicón de meta para cumplir con lo programado para el 2021 y el rezago del 2020, para lo cual, actualmente al interior de las dependencias se están realizando revisiones de metas y posibles ajustes</t>
  </si>
  <si>
    <t>Durante el primer semestre de la vigencia 2021 se realizaron 628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Logrando expedir 628 certificaciones así:
Dirección de Dispositivos
1.visitas con propósito de certificación en dispositivos médicos y reactivos de diagnóstico in-vitro=348
2.Visitas con propósito de certificación de Buenas Practicas de Bancos de Tejido y Medula Osea=3
3. Realizar Visita de verificación a centros de almacenamiento temporal de los bancos de tejidos=1
Dirección de Medicamentos
1. Visitas con propósito de certificación en Medicamentos y productos Biológicos = 127
2. Seguimiento a las certificaciones en Medicamentos y productos Biológicos = 13
Dirección de Cosméticos
1. Visitas con propósito de certificación a productos  de cosméticos, aseo y plaguicidas de uso doméstico otorgadas = 61
2. Seguimiento a las certificaciones en productos  de cosméticos, aseo y  plaguicidas de uso doméstico otorgadas=4
Dirección de Alimentos
1.visitas con propósito de certificación en Alimentos y Bebidas=44
2.Seguimiento a las certificaciones en Alimentos y Bebidas=17
3. Visitas  de Autorización Sanitaria o Autorización Sanitaria Provisional a Plantas de Beneficio Animal, desposte y desprese, en el marco del decreto 1500 de 2007 y resoluciones reglamentarias.=10</t>
  </si>
  <si>
    <t>Vigencia 2019: 100% del rezago (157)
Vigencia 2020: 84.4% del rezago equivalente a 471 visitas de certificación y seguimiento a la certificación</t>
  </si>
  <si>
    <t xml:space="preserve">
4. Mejorar  el desarrollo y mantenimiento de la seguridad sanitaria del país
</t>
  </si>
  <si>
    <t>Expedir registros sanitarios y trámites Asociados</t>
  </si>
  <si>
    <t>No. de registros Sanitarios NS-NSO   nuevos -Renovaciones y tramites asociados expedidos</t>
  </si>
  <si>
    <t>Sin rezago</t>
  </si>
  <si>
    <t>Durante el primer trimestre de 2021 se realizaron 15.717 trámites asociados con la expedición de registros sanitarios nuevos, renovaciones y demás trámites asociados al proceso de expedición de registros sanitarios de todos los productos competencia del Invima.
El detalle de la ejecución es: 4.856 registros sanitarios expedidos  y 10.861  trámites asociados
A continuación se relaciona el resultado por dependencia:
Dirección de Alimentos y Bebidas: 5.128  Registros Sanitarios y trámites asociados expedidos de acuerdo a la normatividad sanitaria vigente
Dirección de Cosméticos: 4.968 Registro Sanitario-NS-NSO y trámites asociados a registro sanitario expedidos, de acuerdo a la normatividad sanitaria vigente.
Dirección de Dispositivos Médicos: 3.833  Registro Sanitario-NS-NSO y trámites asociados a registro sanitario expedidos, de acuerdo a la normatividad sanitaria vigente
Dirección de Medicamentos: 1.788 Registros Sanitarios y trámites asociados expedidos de acuerdo a la normatividad sanitaria vigente</t>
  </si>
  <si>
    <t>Durante el primer  semestre de 2021 se realizaron 42.293 trámites asociados con la expedición de registros sanitarios nuevos, renovaciones y demás trámites asociados al proceso de expedición de registros sanitarios de todos los productos competencia del Invima.
El detalle de la ejecución es: 11.097 registros sanitarios expedidos  y 31.196  trámites asociados
A continuación se relaciona el resultado por dependencia:
Dirección de Alimentos y Bebidas: 11.334  Registros Sanitarios y trámites asociados expedidos de acuerdo a la normatividad sanitaria vigente
Dirección de Cosméticos: 13.023 Registro Sanitario-NS-NSO y trámites asociados a registro sanitario expedidos, de acuerdo a la normatividad sanitaria vigente.
Dirección de Dispositivos Médicos: 10.948  Registro Sanitario-NS-NSO y trámites asociados a registro sanitario expedidos, de acuerdo a la normatividad sanitaria vigente
Dirección de Medicamentos: 6.988 Registros Sanitarios y trámites asociados expedidos de acuerdo a la normatividad sanitaria vigente</t>
  </si>
  <si>
    <t>sin rezago</t>
  </si>
  <si>
    <t>Es importante mencionar que actualmente al interior de las dependencias se están realizando revisiones de metas, es probable que para el tercer trimestre se presente solicitud de ajuste por incremento a esta meta</t>
  </si>
  <si>
    <t>Actualizar el Modelo de IVC SOA</t>
  </si>
  <si>
    <t>Pocentaje de actualización del Modelo IVC SOA Invima</t>
  </si>
  <si>
    <r>
      <t>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primer trimestre del 2021 se han desarrollado  las siguientes actividades:</t>
    </r>
    <r>
      <rPr>
        <b/>
        <sz val="9"/>
        <rFont val="Calibri"/>
        <family val="2"/>
      </rPr>
      <t xml:space="preserve">
 fase2: ejecución y análisis
*Consolidar la actualización del Modelo, realizar prueba piloto y análisis de la actualización del Modelo IVC SOA y socializar el análisis a las direcciones misionales.
*Realizar la calificación trimestre IV-2020 con la actualización Modelo IVC SOA.
Con lo anterior se avanza en un 4,25 % con respecto a la meta del 17% definida para la vigencia 2021.</t>
    </r>
  </si>
  <si>
    <t>No se presentaron dificultades en la implementación</t>
  </si>
  <si>
    <t>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primer trimestre del 2021 se han desarrollado  las siguientes actividades:
 fase2: ejecución y análisis
*Consolidar la actualización del Modelo, realizar prueba piloto y análisis de la actualización del Modelo IVC SOA y socializar el análisis a las direcciones misionales.
*Realizar la calificación trimestre IV-2020 con la actualización Modelo IVC SOA.
*Realizar la socialización de los resultados a los GTTs, la cual presenta un avance y se enciuentra en peoceso de ejecución, mediante mesas de trabajop con los grupos de trabajo territorial para la socialización del modelo de IVC SOA actualizado y la Guía del modelo.
Con lo anterior se avanza en un 8,50 % con respecto a la meta del 17% definida para la vigencia 2021.</t>
  </si>
  <si>
    <t>no se presentaron dificultades en la implementación</t>
  </si>
  <si>
    <t xml:space="preserve"> Prestar servicios con estándares de calidad para afianzar la confianza de la población </t>
  </si>
  <si>
    <t xml:space="preserve"> 1. Optimizar trámites y servicios mediante soluciones informáticas modernas.
2. Mejorar los estándares de calidad de la entidad
3. Fortalecer la gestión de los procesos administrativos y de apoyo de la Entidad</t>
  </si>
  <si>
    <t>Actualizar los macroprocesos de la entidad</t>
  </si>
  <si>
    <t>Macroprocesos Actualizados</t>
  </si>
  <si>
    <t>Se aprobó por parte del Jefe de la Oficina Asesora de Planeación la Propuesta del Mapa de Macroprocesos y se entra a intervenir el Macroproceso de Gestión Directiva al cual se va a trasladar el proceso de Gestión de la Comunicaciones (se traslada de proceso misional a proceso estratégico). Se cumple el cronograma de actividades de acuerdo con lo programado</t>
  </si>
  <si>
    <t xml:space="preserve">Se continuan con las actividades planteadas en el cronograma del subproyecto de redefinición del SGI. Se consolida información de objetivos e indicadores propuestos para cada uno de los procesos del Mapa Propuesto de Macroprocesos. Se espera publicación del Mapa Aprobado para el mes de diciembre de 2021 </t>
  </si>
  <si>
    <t>ODS 5. Igualdad de género</t>
  </si>
  <si>
    <t>Fortalecer la gestión del conocimiento, capacidades y competencias de los servidores públicos de la institución.</t>
  </si>
  <si>
    <t xml:space="preserve">1. Implementar acciones para el desarrollo de las aptitudes, habilidades y capacidades de los servidores públicos de la institución. 
</t>
  </si>
  <si>
    <t xml:space="preserve"> Entrenar Servidores Publicos del Invima</t>
  </si>
  <si>
    <t>No. de servidores públicos entrenados</t>
  </si>
  <si>
    <t xml:space="preserve">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t>
  </si>
  <si>
    <t>Durante el segundo trimestre del año, se realizaron las siguientes actividades para la ejecución del indicador en el II semestre:
* Desarrollo de mesas de trabajo con las diferentes Dependencias y los Sindicatos, para establecer los temas especificos y la la metodologia de las capacitaciones, acorde a la malla curricular en temas misionales y de apoyo. 
* Se trabajo en las necesidades y desarrollo de las fichas tecnicas para la elaboración de los siguientes  estudios previos: Materiales de empaque, envase y Rotulado de, Alimentos, Bancos de Sangre, Fortalecimiento de competencias para auditores internos, Canabis Medicinal, Metodología para la Validación y verificación microbiológica -Poes, Entrenamiento teórico en Espectroscopia Infrarroja con enfoque en análisis de polimorfos,  Un (1) Entrenamiento Teórico-Práctico en Metrología, validación y/o verificación de métodos analíticos y estimación de incertidumbre, Un (1) Entrenamiento Teórico-Práctico en Bioestadística
• Elaboraciòn de la ficha tecnica y estudios previos de:  Formacion Auditrores Internos para 50 servidores de la Entidad y 75 en seguridad de la información y protección de datos, asi mismo, se realizaron mesas de trabajo con la OTI, las cuales se encuentran en  elaboración de estudios previos de capacitacion en Itil 4 y Damabook.</t>
  </si>
  <si>
    <t>No se presentaron dificultades en la ejecución,  las actividades se han realizado de acuerdo con la programación</t>
  </si>
  <si>
    <t>ODS 10. Reducción de las desigualdades</t>
  </si>
  <si>
    <t xml:space="preserve">  Contribuir a una Colombia legal y transparente mediante la implementación de acciones que mitiguen los efectos de la ilegalidad y la corrupción.</t>
  </si>
  <si>
    <t xml:space="preserve">1. Implementar acciones de transparencia, participación ciudadana y rendición de cuentas para evitar la materialización de cualquier posible acto de corrupción 
 2. Fortalecer la presencia del Invima como actor clave en las acciones   para el control de la ilegalidad del país
</t>
  </si>
  <si>
    <t xml:space="preserve">Ampliar Canales de atención al ciudadano
</t>
  </si>
  <si>
    <t xml:space="preserve">No de Grupos de Trabajo Territorial habilitados para  radicación de trámites </t>
  </si>
  <si>
    <t>Rezago 2020: 1</t>
  </si>
  <si>
    <t xml:space="preserve">Teniendo en cuenta el estado de emergencia económico, social y ecológico decretado por el Gobierno Nacional, a causa de la salud pública por el COVID 19, el Invima se vio abocado a realizar ajustes administrativos al interior de la Entidad, dentro de los cuales fue centralizar la radicación de todos sus trámites en la ciudad de Bogotá, además de la ampliación de canales virtuales, lo cual incidió en el cumplimiento de este indicador teniendo en cuenta que no se pudieron abrir más puntos de atención en otros grupos de trabajo territorial. En tal sentido, y teniendo en cuenta que esta estrategia de Invima en las regiones desde la vigencia 2018 incluyó la apertura en las ciudades de Villavicencio, Cali, Medellín y Barranquilla, los profesionales contratados para tal fin en Villavicencio, Medellín y Barranquilla, en lo corrido de esta vigencia se encuentran apoyando la gestión de los trámites radicados en la ciudad de Bogotá que para este primer trimestre fueron 1.602 y que se están tramitando mediante la oficina virtual, estrategia implementada por la misma situación de salud pública. Una vez esta situación se normalice, desde el Invima se fortalecerán los canales de atención a nivel territorial. </t>
  </si>
  <si>
    <t xml:space="preserve">Teniendo en cuenta el estado de emergencia económico, social y ecológico decretado por el Gobierno Nacional, a causa de la salud pública por el COVID 19, el Invima se vio abocado a realizar ajustes administrativos al interior de la Entidad, dentro de los cuales fue centralizar la radicación de todos sus trámites en la ciudad de Bogotá, además de la ampliación de canales virtuales entre los cuales se encuentra la oficina virtual, lo cual incidió en el cumplimiento de este indicador teniendo en cuenta que no se pudieron abrir más puntos de atención en otros grupos de trabajo territorial. En tal sentido, y dado a que esta estrategia de Invima en las regiones desde la vigencia 2018 incluyó la apertura en las ciudades de Villavicencio, Cali, Medellín y Barranquilla, los profesionales contratados para tal fin en dichas ciudades, en lo corrido de esta vigencia se encuentran apoyando la gestión de los trámites radicados en la ciudad de Bogotá que para este primer trimestre fueron 4.448 y que se están tramitando mediante la oficina virtual, estrategia implementada por la misma situación de salud pública. Una vez esta situación se normalice, desde el Invima se analizrá la pertinencia o no de ampliar estos canales de atención a nivel territorial. </t>
  </si>
  <si>
    <t>De acuerdo con la situación descrita anteriormente, de acuerdo con lo cual no se ha podido cumplir con la meta rezagada de 2020 ni la meta de la vigencia actual, se validará la pertinencia de ampliar los canales de atención territorial, lo cual podría incidir en el ajuste a la meta de este indicador</t>
  </si>
  <si>
    <t>-</t>
  </si>
  <si>
    <t>Implementar Sistema de Gestión Antisoborno</t>
  </si>
  <si>
    <t>No de Actividades Ejecutadas / Número de Actividades Programadas *100</t>
  </si>
  <si>
    <t>Se tiene definida la política del sistema de gestión antisoborno, pendiente de aprobación en el Comité de Gestión y Desempeño del mes de Abril, también se elaboró plantilla para facilitar la ejecución del autodiagnóstico el cual se está desarrollando actualmente. Se va cumpliendo en cronograma de acuerdo a lo programado</t>
  </si>
  <si>
    <t>Se continuan con las actividades planteadas en el cronograma del subproyecto de implementación del sistema de gestión antisoborno. Se cumple con el plan de capacitación, se elabora el autodiagnóstico y se presenta propuesta para el órgano de gobierno. Está pendiente la aprobación del órgano de gobierno, para la cual el plazo vence en octubre</t>
  </si>
  <si>
    <t>no se presentaron dificultades en la implementacion</t>
  </si>
  <si>
    <t>Realizar revisión de los reportes de agotamiento de existencias y demás trámites relacionados con la fabricación de dispositivos médicos vitales no disponibles</t>
  </si>
  <si>
    <t>(No. intenciones de agotamiento de existencias y demás  trámites relacionados con la fabricación de dispositivos médicos vitales no disponibles revisadas y publicadas/ No. intenciones de agotamiento de existencias y demás  trámites relacionados con la fabricación de dispositivos médicos vitales no disponibles programados)*100</t>
  </si>
  <si>
    <t>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t>
  </si>
  <si>
    <t>Durante el primer semestre del año, se recibieron y gestionaron un total de 309 trámites asociados a Dispositivos Médicos Vitales No Disponibles de fabricación nacional, de los cuales 75 corresponden a trámites relacionados con Inscripción de fabricantes en la modalidad de Vitales No Disponibles, de las cuales unicamente fueron aprobadas cuatro solicitudes, ya que las demás no cumplen con los requisitos establecidos en el Decreto 1148 de 2020, principalmente lo relacionado con las pruebas de ensayo; y 234 a reportes de agotamiento de existancias, de los cuales fueron aprobados 114, ya que los demás no allegan la información necesaria con respecto a la identificación de los lotes a agotar y las unidades. Finalizado este periodo, se obtiene 118 trámites publicados en la página Web (114 agotamientos de existencias y 4 inscripción de fabricante de Vital No Disponible).
De otra parte, se destaca que a la fecha se encuentran incluidos en el listado de fabricantes de Vitales No Disponibles un total de 2056 empresas, así: 1873 de Masacarillas o Tapabocas convencionales y 183 para otros Dispositivos Médicos; destacando que el 10,1% de los fabricantes de tapabocas han reportado el agotamiento de existencias con respecto al listado de publicados. Así mismo, es importante mencionar que durante este periodo se han eliminado de la base de datos de inscritos un total de 64 empresas, como resultado de visitas de IVC o solicitud de los usuarios.
En razón a que ,los fabricantes de tapabocas podian producir hasta el 10 de octubre de 2020, las existencias fabricadas en este periodo se disminuyeron, lo cual se considera una causal para no reportar el agotamiento de existencias.</t>
  </si>
  <si>
    <t>Realizar tramites de autorización temporal sin Registro Sanitario de desinfectantes y antibacteriales catalogados como medicamentos vitales no disponibles, de acuerdo con la normatividad Sanitaria vigente asociada a la Emergencia Economica, Social y Ecológica.</t>
  </si>
  <si>
    <t>No. de trámites de autorización temporal sin Registro Sanitario de desinfectantes y antibacteriales catalogados como medicamentos vitales no disponibles estudiados</t>
  </si>
  <si>
    <t>Rezago: 169</t>
  </si>
  <si>
    <t>Para el primer trimestre  se presentaron 6 solicitudes de autorización temporal sin registro sanitario de desinfectantes y antibacteriales catalogados como medicamentos vitales no disponibles  en el grupo de  Condición especial de Riesgo.</t>
  </si>
  <si>
    <t>Para el primer semestre  se presentaron 29 solicitudes de autorización temporal sin registro sanitario de desinfectantes y antibacteriales catalogados como medicamentos vitales no disponibles  en el grupo de  Condición especial de Riesgo.</t>
  </si>
  <si>
    <t>Este Indicador para la vigencia2020 fue implementado por la emergencia sanitaria, razón por la cual no se tenía un histórico de comportamiento y no se conocía como seria la radicación de estos trámites y debido a estas razones lo que generó rezago, además las solicitudes para la presente vigencia han sido muy pocas</t>
  </si>
  <si>
    <t>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ha sido mínima.</t>
  </si>
  <si>
    <t>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t>
  </si>
  <si>
    <t>No. de trámites de autorización temporal a establecimientos nacionales para fabricación de alcoholes, desinfectantes y antibacteriales catalogados como  medicamentos vitales no disponibles estudiados</t>
  </si>
  <si>
    <t xml:space="preserve"> Para éste trimestre no se realizarón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t>
  </si>
  <si>
    <t>Durante el primer semestre se realizaron seis (06)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Debido a la alta demanda de los productos se estudiaron todos los tramites enviados por los usuarios de forma prioritaria durante el año 2020. Sin embargo se evidencia que en este año sólo  se han tenido seis (06) solicitudes mientras que durante el año 2020 se evaluaron más de 300 (trescientas) solicitudes.</t>
  </si>
  <si>
    <t>El presente Indicador fue implementado por la emergencia sanitaria, razón por la cual no se tenía un histórico de comportamiento y no se conocía como seria la radicación de estos trámites y  debido a estas razones se solicitara la disminución de la meta, toda vez que las solicitudes para el año 2021 ha sido mínimo.</t>
  </si>
  <si>
    <t>Ministerio de Salud y Protección Salud - MINSALUD</t>
  </si>
  <si>
    <t>Integridad</t>
  </si>
  <si>
    <t>Fortalecer_la_rectoría_y_gobernanza_tanto_a_nivel_sectorial_como_territorial_del_Sistema_General_de_Seguridad_Social_en_Salud_SGSSS.</t>
  </si>
  <si>
    <t>Proteger al sector de la salud de los riesgos de corrupción y falta de transparencia. (PND)</t>
  </si>
  <si>
    <t>No existe política de transparencia e integridad</t>
  </si>
  <si>
    <t>Establecer la política sectorial de transparencia e integridad</t>
  </si>
  <si>
    <t>Documento de política revisado y aprobado</t>
  </si>
  <si>
    <t xml:space="preserve">Esta actividad se cumplió al 100%, durante la vigencia 2020. </t>
  </si>
  <si>
    <t>Evidencia:  Memorando No. 202012001424001 de fecha: 14-09-2020.</t>
  </si>
  <si>
    <t>Meta cumplida en la vigencia 2020</t>
  </si>
  <si>
    <t xml:space="preserve">Socializar la Política sectorial de transparencia e integridad  </t>
  </si>
  <si>
    <t>No. de entidades del sector que socilizaron la política/No.total de entidades del sector</t>
  </si>
  <si>
    <t xml:space="preserve">Esta actividad se cumplió al 100% , durante la vigencia 2020, toda vez que dando cumplimiento a la actividad de socialización, a través de memorando No. 202012001424001 de fecha: 14-09-2020, se envío a los   jefes de planeación del sector, un PDF que contiene la Política Sectorial de Transparencia e Integridad, acta número 1 del Comité Sectorial de Gestión y Desempeño, 10 de octubre de 2019 y el link Plan de Transparencia Sectorial 2019- 2020. </t>
  </si>
  <si>
    <t xml:space="preserve">Memorando No. 202012001424001 de fecha: 14-09-2020
Acta No. 01 del comité Sectorial de Gestión y Desempeño, de fecha 24 de junio de 2020. 
</t>
  </si>
  <si>
    <t>Meta cumplida en la vigencia 2020, mediante la divulgacion y sensibilizacion del documento Plan Sectorial de Transparencia e Integridad con las entidades del sector.</t>
  </si>
  <si>
    <t>Criterios definidos para el observatorio de transparencia</t>
  </si>
  <si>
    <t>Definir e implementar  los parámetros y criterios de desempeño (Observatorio de transparencia)</t>
  </si>
  <si>
    <t>Porcentaje de avance en la estructuraciòn e implementación de los criterios del Observatorio de transparencia</t>
  </si>
  <si>
    <t>La meta de esta actividad se programó para el segundo semestre de 2021</t>
  </si>
  <si>
    <t>Se han realizado mesas de trabajo con la Secretaria de Transparencia de la Presidencia de la Republica, se presentaron dos alternativas para la configuracion del Observatorio de Transparencia. La mesa de trabajo concluye que la mejar opción para presentar los criterios de desempeño es enlazar "el observatorio de transparencia" y compartir la informacion con INAC (Indice Nacional Anticorrupción), PACO (Portal Anticorrupción de Colombia) y los PAAC de las diferentes entidades del sector salud.</t>
  </si>
  <si>
    <t>El cumplimiento de la acción va en 90%</t>
  </si>
  <si>
    <t>100%</t>
  </si>
  <si>
    <t>Implementar  la(s) líneas de acción establecida(s)</t>
  </si>
  <si>
    <t>Porcentaje de implementación de las lineas de acción establecidas por las entidades del sector</t>
  </si>
  <si>
    <t>A corte 30 de abril de 2021, Se elaboraron comunicaciones externas, dirigidas a las 10 entidades del sector salud, mediante las cuales se solicitó nos informe las acciones desarrolladas en la vigencia 2020 con relación a las líneas de acción de la política,  y las planteadas para la vigencia 2021, así como los recursos asignados para su desarrollo.</t>
  </si>
  <si>
    <t>En el año 2021 se recibió información de las Siguientes entidades:
Fondo Pasivo Social.
Fonprecon
Invima
Sanatorio Agua de Dios.
Sanatorio Contratación
Centro Dermatologico Federico LLeras Acosta
A corte de diciembre 2020 se recibió información de:
Instituto Nacional de Cancerología
Centro Dermatologico Federico LLeras Acosta
Invima
Supersalud</t>
  </si>
  <si>
    <t xml:space="preserve">Las entidades relacionadas (Fondo Pasivo Social, Fonprecon, Invima, Sanatorio Agua de Dios, Sanatorio Contratación, Centro Dermatologico Federico LLeras Acosta, Instituto Nacional de Cancerología y Supersalud) informaron oportunamente las lineas de accion, de sus respectivas competencias. Asi mismo y en aras de realizar el debido seguimiento, se remiten los oficios correspondientes a todas las entidades adscritas, solicitando el reporte del seguimiento del primer semestre de 2021. </t>
  </si>
  <si>
    <t xml:space="preserve">El valor de cumplimiento se encuentra en 80% teniendo en cuenta que de 10 entidades a las que se le solicitó información sobre las actividades relacionadas con las lineas de acción respondieron 8 </t>
  </si>
  <si>
    <t>8</t>
  </si>
  <si>
    <t xml:space="preserve">Realizar monitoreo, seguimiento y evaluación a la adopción de la política de transparencia e integridad  </t>
  </si>
  <si>
    <t>Numero de evaluaciones a la adopción de la polìtica de transparencia e integridad en el sector</t>
  </si>
  <si>
    <t>Se elaboraron comunicaciones externas, dirigidas a las 10 entidades del sector salud, mediante las cuales se solicitó nos informe las acciones desarrolladas en la vigencia 2020 con relación a las líneas de acción de la política,  y las planteadas para la vigencia 2021, así como los recursos asignados para su desarrollo.</t>
  </si>
  <si>
    <t xml:space="preserve">Se realizaron los seguimientos proyectados para la vigencia 2021, mediante comunicaciones donde se solicito el avance de las respectivas lineas de accion para cada uno de las entidades del sector. </t>
  </si>
  <si>
    <t>La Oficina Asesora de Planeación y Estudios Sectoriales cuenta con el consolidado de la información reportada por las entidades con corte a diciembre 2020</t>
  </si>
  <si>
    <t> </t>
  </si>
  <si>
    <t>Se solicitó reporte de las actividades planeadas para las lineas de acción de la políitca de transparencia y el seguimiento del primer semestre de 2021 a través de los oficios con radicado No.  202112001159301, 202112001159501, 202112001159671, 202112001159761,202112001160211, 202112001160271, 202112001160411, 202112001160641, 202112001160771, 202112001160811 del 23 de julio de 2021</t>
  </si>
  <si>
    <t>El valor de cumplimiento se encuentra en el 50%, En el segundo semestre se consolidará y evaluará la información que se reciba correspondiente al primer semestre de 2021</t>
  </si>
  <si>
    <t>Diseñar el modelo de operación del sistema de transparencia e integridad para el MSPS</t>
  </si>
  <si>
    <t>Porcentaje de avance frente al modelo de operación</t>
  </si>
  <si>
    <t>Se amplia meta para ejecutar en los años 2021 y 2022</t>
  </si>
  <si>
    <t>El plan de trabajo establece un avance de 50% para el 2do. semestre de 2021 (con la generacion y adopcion del documento guia) y 50% del avance restante se desarrollara durante el 1er. semestre de 2022 (con la ejecucion de la prueba piloto)</t>
  </si>
  <si>
    <t>Diseñar e implementar estrategias de promoción y prevención de transparencia e integridad en el MSPS</t>
  </si>
  <si>
    <t>Porcentaje de avance frente diseño e implementación de esgtrategias</t>
  </si>
  <si>
    <t xml:space="preserve">Para el mes  de mayo y junio  de 2021, se tiene planeado en conjunto con Secretaría de Transparencia de Presidencia, talleres  asociados a la Ley 1712 de 2014, Ley de Transparencia así como Resolución 1519 de 2020 de Mintic, referente a criterios minimos de publicación de contenidos en la entidad . 
</t>
  </si>
  <si>
    <t>Se llevaron a cabo las mesas de trabajo con la Secretaria de Transparencia de la presidencia de la Republica a fin de identificar riesgos de corrupcion del Plan Nacional de Vacunacion.
Asi mismo, se realizo el seguimiento a la Resolución 1519 de 2020 de Mintic.
Por otra parte, el Ministerio de Salud y Proteccion Social como cabeza del sector, desarrollo diferentes talleres de riesgos de corrupción con las entidades adscritas que sostienen una mayor intervencion en la ejecucion del Plan Nacional de Vacunacion como el Instituto Nacional de Salud, la Supersalud y el INVIMA.</t>
  </si>
  <si>
    <t>El cumplimiento de la acción es del 100%</t>
  </si>
  <si>
    <t>Pacto_por_el_emprendimiento_la_formalización_y_la_productividad</t>
  </si>
  <si>
    <t>A_Entorno_para_crecer</t>
  </si>
  <si>
    <t>Objetivo 4: Fortalecer la inspección, vigilancia y control para mitigar el riesgo y la informalidad</t>
  </si>
  <si>
    <t>Introducir reformas sectoriales. (UC)</t>
  </si>
  <si>
    <t>Porcentaje de avance del sistema de afiliación transaccional para salud y riesgos laborales </t>
  </si>
  <si>
    <t>(Número de funcionalidades implementadas en salud y riesgos laborales en el SAT por año / total de funcionalidades a implementar en salud y riesgos laborales en el SAT por año)*100</t>
  </si>
  <si>
    <t xml:space="preserve">Como resultado de la medición del avance de  la implementación de las funcionalidades por los subsistemas que componen el Sistema de Afiliación Transaccional Salud y Riesgos Laborales, de las 145 funcionalidades que se proyectaron para el cuatrienio con corte a 30 de junio  se tienen 106 funcionalidades lo que equivale al 73,10%.
</t>
  </si>
  <si>
    <t>Indicador que se carga a través de la plataforma de SINERGIA dispuesta por el DNP.</t>
  </si>
  <si>
    <t>Si</t>
  </si>
  <si>
    <t>Articular_los_agentes_del_sector_salud.</t>
  </si>
  <si>
    <t>Generar incentivos al desempeño para la calidad, eficiencia y el mejoramiento de los resultados en salud. (PND)</t>
  </si>
  <si>
    <t>81.10</t>
  </si>
  <si>
    <t>70,50</t>
  </si>
  <si>
    <t>Razón de mortalidad materna en población rural dispersa (por cada 100.000 nacidos vivos)</t>
  </si>
  <si>
    <t>((número de muertes de mujeres durante el embarazo, parto o puerperio (42 días después del parto) por cualquier causa relacionada o agravada por el embarazo, parto o puerperio o su manejo, pero no por causas accidentales, que residen en el área rural dispersa) / (número de nacidos vivos en zonas rurales dispersas))* 100.000 DEFMATRDt / TNVt * 100.000 Donde: DFMATRDtt = Defunciones de mujeres entre 10 y 54 años por causas asociadas al embarazo que residen en el área rural dispersa, en el periodo t. TNVt = Total de nacidos vivos en un periodo t.</t>
  </si>
  <si>
    <t>Durante el mes de marzo las acciones que le aportan a la reducción de este indicador se concentraron en: Acompañamiento técnico al proyecto Mamás de la frontera: en el marco de este proyecto se realizó la capacitación de los agentes comunitarios en salud con el fin de acercar a las gestantes a los servicios de salud y realizar acompañamiento durante su periodo de embarazo y los primeros días del recién nacido. Revisión técnica y aportes al documento guía del facilitador para el fortalecimiento de capacidades de agentes comunitarios de salud del programa mamás de la frontera. Se dio continuidad a la estrategia de la definición y funcionamiento de la línea 192 para el reporte de barreras de atención en salud materna. Así mismo, continuidad en la formulación del proyecto para migrantes por parte de la Unión Europea como complemento al empréstito programado con el Banco Interamericano de desarrollo para la implementación de las rutas integrales de atención en salud materna y perinatal. Se realizó asistencia técnica al equipo de la Secretaria de Salud del Departamento del Magdalena con los siguientes objetivos: 1. Reconocer los procesos operativos de la vigilancia y el control de la mortalidad materna en la entidad territorial. 2. Realizar el seguimiento a las acciones implementadas por las EPS para implementar la Resolución 521 de 2020. 3. Realizar el seguimiento a las EPS e IPS en la implementación de la Ruta Integral de Atención en Salud Materno – Perinatal. Durante la asistencia técnica se realizó visita al municipio de Fundación, con el objetivo de verificar la implementación de la RPMS.</t>
  </si>
  <si>
    <t>80.60</t>
  </si>
  <si>
    <t>Porcentaje de desempeño global de los hospitales públicos del país </t>
  </si>
  <si>
    <t>Sumatoria del resultado ponderado de los 24 indicadores definidos y aplicables tanto a la entidad territorial (7) como a la ESE (17):</t>
  </si>
  <si>
    <t>Durante el mes de marzo de 2021: * Se publicó en el aplicativo el resultado del indicador con corte a diciembre de 2020. * Se mantuvo el apoyo a los procesos de seguimiento al comportamiento de la epidemia en el país y a los resultados de la respuesta a la misma en los territorios, con informes diarios en cuanto a la ocupación de la capacidad instalada y el seguimiento de evolución clínica de los pacientes confirmados. * Se construyó y socializó el décimo boletín de reporte correspondiente al modelo de prestación de servicios para personas en aislamiento, en el marco de la implementación de la resolución 521 de 2020, el cual se publicó. Se contabilizaron 110,7 millones de atenciones en los primeros 12 meses de aplicación de la norma, de las cuales 8,8 millones correspondieron a atenciones domiciliarias, 9,2 millones de laboratorios tomados en domicilio, 30,2 millones de teleorientaciones en salud, 45,7 millones de teleconsultas y 16,2 millones de fórmulas de medicamentos entregados a domicilio. Se realizaron también 398.487 controles prenatales en domicilio a esa fecha. * Se realizaron dos (2) reuniones de seguimiento virtual al avance en despliegue del modelo de prestación de servicios en baja complejidad en el hospital de Tumaco, con la participación de las direcciones territorial y local de salud y el equipo IREM. * Se consolidó seguimiento nominal de acciones de promoción y mantenimiento al corte de diciembre de 2020 para los 50 millones de afiliados al sistema de salud y se dispuso a la totalidad de las aseguradoras a través del buzón virtual definido para ello. * Se adelantaron reuniones de asistencia técnica con Mutual Ser, regímenes de excepción y Coosalud para revisión de seguimientos y apoyo a la gestión con la red de prestadores * Se desarrollaron reuniones de articulación y coordinación de acciones de asistencia técnica con las direcciones de Prestación de Servicios y de Promoción y Prevención del Ministerio de Salud</t>
  </si>
  <si>
    <t>Implementar_intervenciones_en_salud_pública_y_promoción_de_políticas_saludables.</t>
  </si>
  <si>
    <t>Priorizar e implementar intervenciones en salud pública y liderar, monitorear y evaluar las acciones intersectoriales para la promoción de políticas saludables. (PND)</t>
  </si>
  <si>
    <t>55,7% </t>
  </si>
  <si>
    <t>Porcentaje de mujeres con cáncer de mama detectado en estadios tempranos (hasta IIA) al momento del diagnóstico</t>
  </si>
  <si>
    <t>Total de casos nuevos de cáncer de mama en estadíos tempranos (hasta IIA) en el periodo / Total de casos de cáncer de mama en el periodo)*100</t>
  </si>
  <si>
    <t>Análisis y propuesta de ajustes al articulado del Proyecto de ley 259-C y 321-S relacionado con la atención integral del Cáncer de mamá. Socialización de los indicadores trazadores en cáncer de mama con el equipo técnico de la SENT, para el seguimiento a las EAPB y Entidades Territoriales.</t>
  </si>
  <si>
    <t xml:space="preserve">Asesoría y asistencia técnica a EPS la ruta de cáncer de mama, haciendo énfasis en la importancia de las edades establecidas y la evidencia existente.
Validación de la información de cáncer de mama en el marco del proyecto CanScreen, la cual apoya el monitoreo y evaluación de la patología desde su detección temprana hasta el tratamiento.
Armonización con el Instituto Nacional de Cancerología en la evaluación de las metas del PDCCC 2012-2021 relacionada con la línea estratégica dos y los indicadores de detección temprana relacionados con el tamizaje para cáncer de mama.
</t>
  </si>
  <si>
    <t>Redefinir e implementar una política de prestación de servicios garantizando la calidad y humanización de la atención. (PND)</t>
  </si>
  <si>
    <t>Porcentaje de usuarios que considera fácil o muy fácil acceder a un servicio de salud </t>
  </si>
  <si>
    <t>(Número de usuarios que consideran que fue "fácil" o "muy fácil" acceder a servicios de salud a través de su EPS / Número total de usuarios encuestados)*100</t>
  </si>
  <si>
    <t>Se realizó el lanzamiento del proyecto de 'Fortalecimiento de la Capacidad de Respuesta de la Red de Hospitales en Colombia', adelantado por la Cruz Roja Colombiana con el apoyo de la Federación Internacional de la Cruz Roja y la Media Luna Roja; el financiamiento del gobierno de los Estados Unidos de América a través de USAID, e implementado en coordinación con la cartera de Salud colombiana. Se identificaron las necesidades de la red hospitalaria del país, de acuerdo con el nivel de complejidad, en el marco de la emergencia sanitaria por el covid-19 y la importancia de la ejecución de acciones para una mejor prestación de servicios de salud. Son 198 hospitales públicos en 23 departamentos y 174 municipios de Colombia que fortalecerán sus capacidades de atención a través de la entrega de equipos médicos; estos incluyen 884 camas hospitalarias, 300 carros de paro, 100 electrocardiógrafos, 250 desfibriladores, entre otros elementos biomédicos.</t>
  </si>
  <si>
    <t>Porcentaje de pacientes hipertensos controlados TA &lt;(140/90mmHg) </t>
  </si>
  <si>
    <t>[Número de pacientes hipertensos controlados TA &lt;(140/90mmHg)/ Total de pacientes hipertensos]*100</t>
  </si>
  <si>
    <t>Asistencia técnica y acompañamiento virtual en la primera sesión nacional del plan de asistencia técnica de la dimensión dos, vida saludable y condiciones no transmisibles. Asistencia técnica en 15 instituciones Prestadoras de Servicios de Salud para la implementación de las directrices para el programa cesación consumo de tabaco como principal factor de riesgo de las enfermedades no transmisibles. Asistencia técnica y acompañamiento virtual a las entidades territoriales de Caldas y Bolívar, para el desarrollo de capacidades en detección temprana del riesgo cardiovascular y metabólico. Desarrollo de la mesa técnica de Enfermedades no Transmisibles, llegando a acuerdos y concertación del plan de trabajo vigencia 2021.</t>
  </si>
  <si>
    <t xml:space="preserve">Asesoría y asistencia técnica en consejería breve para la cesación de consumo de tabaco dirigido a 150 profesionales de la red prestadora de Emmsanar.
Asesoría y asistencia técnica a la SDS de 32 entidades territoriales para la gestión del riesgo cardiovascular y metabólico en el marco de las RIAS.
Acompañamiento a Salud Total EPS y aseguradoras de Cartagena, las cuales inician el alistamiento institucional para la implementación de las directrices para promover la cesación del consumo de tabaco y atención del tabaquismo.
Desarrollo de la segunda mesa de participación ciudadana de enfermedades no Transmisibles, en la cual se abordó la metodología del Plan Decenal de Salud pública, las Resoluciones 164 del 2002 y 351 de 2014 sobre manejo de residuos y el avance en el plan de trabajo en las de Información y educación para la salud y Barreras de acceso
.
Desarrollo del instrumento técnico para el reporte del IPA en el marco de la resolución 202 de 2021, para el apoyo de las EAPB, DTS e IPS que realizan dicho reporte.
Socialización de experiencias exitosas en la gestión del riesgo cardiovascular por parte de tres aseguradoras en el contexto de la reunión quincenal con estos actores.
</t>
  </si>
  <si>
    <t>41,4% </t>
  </si>
  <si>
    <t>Porcentaje de casos nuevos de cáncer de cuello uterino in situ identificados (NIC alto grado)</t>
  </si>
  <si>
    <t>[Número total de pacientes con cáncer de cuello uterino in situ (NIC de alto grado) en el período / Número total de pacientes detectados con cáncer de cuello uterino en el período] x 100</t>
  </si>
  <si>
    <t>Gestión del conocimiento a través del Observatorio Nacional de Cáncer incluyendo el boletín de conmemoración del Día del Cáncer de Cuello Uterino el pasado 26 de marzo, así como, el desarrollo de piezas comunicacionales enfocadas en la prevención de la infección por VPH y la vacunación. Socialización de los indicadores trazadores en cáncer de cuello uterino con el equipo técnico de la SENT, para el seguimiento a las EAPB y Entidades Territoriales.</t>
  </si>
  <si>
    <t xml:space="preserve">Asesoría y asistencia técnica el Distrito Capital para identificar los avances en la implementación de los procedimientos de detección temprana en cáncer de la Resolución 3280 de 2018.
Validación de la información de cáncer de cuello uterino en el marco del proyecto CanScreen, la cual apoya el monitoreo y evaluación de la patología desde su detección temprana hasta el tratamiento.
Armonización con el Instituto Nacional de Cancerología en la evaluación de las metas del PDCCC 2012-2021 relacionada con la línea estratégica dos y los indicadores de detección temprana relacionados con el tamizaje para cáncer de cuello uterino.
</t>
  </si>
  <si>
    <t>56,2% </t>
  </si>
  <si>
    <t>Porcentaje de personas con cáncer de próstata en estadios tempranos identificados (0, I y II), al momento del diagnóstico </t>
  </si>
  <si>
    <t>[Número total de pacientes con cáncer de próstata detectados en estadios tempranos (0,I y II) en el período / Número total de pacientes detectados con cáncer de próstata en el período] x 100</t>
  </si>
  <si>
    <t>ocialización de los indicadores trazadores en cáncer de próstata con el equipo técnico de la SENT, para el seguimiento a las EAPB y Entidades Territoriales.</t>
  </si>
  <si>
    <t xml:space="preserve">Asesoría y asistencia técnica a EPS la ruta de cáncer de próstata, haciendo énfasis en la importancia de las edades establecidas y la evidencia existente.
Armonización con el Instituto Nacional de Cancerología en la evaluación de las metas del PDCCC 2012-2021 relacionada con la línea estratégica dos y los indicadores de detección temprana relacionados con el tamizaje para cáncer de próstata.
</t>
  </si>
  <si>
    <t>15,9  </t>
  </si>
  <si>
    <t>5</t>
  </si>
  <si>
    <t>Días transcurridos entre la fecha del diagnóstico y la fecha de inicio del primer ciclo de quimioterapia para leucemia aguda  </t>
  </si>
  <si>
    <t xml:space="preserve">Sumatoria de la diferencia en días calendario entre la fecha de diagnóstico de LAP (LLA y LMA) en menores de 18 años (incidentes )y la fecha del primer ciclo de quimioterapia para leucemia aguda  pediátrica. </t>
  </si>
  <si>
    <t>Avances en la construcción del lineamiento técnico y operativo de la ruta integral de atención en salud para población con sospecha o presencia de cáncer infantil. Desarrollo de la primera sesión del Consejo Nacional Asesor de Cáncer Infantil CONACAI 2021, en donde se realizó un balance frente a la Gestión del Consejo Nacional y los Consejos Territoriales, presentación dela propuesta del Plan de trabajo del CONACAI y del informe a presentar a la Comisión Séptima del Congreso en abril. Desarrollo de la tercera mesa de reglamentación de la Ley Jacobo, presentándose las estrategias planteadas por el CONACAI, propuestas reglamentarias, metas intermedias y avances de cada una de los responsables del proceso de reglamentación al interior del Minsalud. Seguimiento al funcionamiento y gestión de los Consejos Departamentales de Cáncer Infantil - CODACAI de los Departamentos de Magdalena, Cundinamarca, Norte de Santander, Antioquia, Nariño, Bolívar, Huila y Meta que reportaron información sobre el funcionamiento y plan de acción ejecutado de 2020.</t>
  </si>
  <si>
    <t xml:space="preserve">Desarrollo de la segunda sesión ordinaria del Consejo Nacional Asesor de Cáncer Infantil en donde se aprobó el Plan de Acción y el informe anual al Congreso.
Cuarta sesión de la mesa de reglamentación de la Ley Jacobo, donde se realizó un balance frente a los avances en el desarrollo de los actos administrativos y documentos técnicos.  
                                                                                                                                                                       Construcción de herramientas interactivas para guiar a los actores en la conformación de los Consejos Departamentales Asesores de Cáncer Infantil (CODACAI).
Desarrollo de mesa de trabajo con ACHOP y la Dirección de Medicamentos para discutir problemas y acordar soluciones para el desabastecimiento de algunos medicamentos oncopediatricos.
                                                                                                                                                                                                                           Sesión con expertos del Instituto Nacional de Cancerología para avanzar en la metodología y definir las intervenciones individuales del prestador complementario para el cáncer infantil.
</t>
  </si>
  <si>
    <t>Porcentaje de EPS que otorgan cita a consulta de medicina general en cinco (5) días o menos</t>
  </si>
  <si>
    <t>Numero de EPS con tiempos menores a 5 días para cita de medicina general / el total de EPS.</t>
  </si>
  <si>
    <t>El Gobierno Nacional firmó un crédito nación por USD 150.000.000, otorgado por el Banco Interamericano de Desarrollo al Programa para mejorar la sostenibilidad del sistema de salud en Colombia con enfoque inclusivo, el cual será liderado y ejecutado por el Ministerio de Salud y Protección Social. Estos recursos estarán destinados a financiar parcialmente apropiaciones presupuestales del Ministerio de Salud, en reconocimiento a resultados que se alcancen en eficiencia del gasto y mejoramiento de la calidad en la atención en salud en el país. Uno de los objetivos del programa es optimizar la calidad en la prestación de servicios de salud de la población, para mejorar la satisfacción por parte de los usuarios del sistema. Se prevé la expedición de reglamentación que defina los procesos y estándares para la certificación y la acreditación de IPS, así como para la habilitación de EPS, el fomento de la detección temprana del cáncer de mama, el seguimiento a las actividades programáticas de promoción y mantenimiento de la salud, entre otros.</t>
  </si>
  <si>
    <t>Razón de mortalidad materna a 42 días  (por cada 100.000 nacidos vivos)</t>
  </si>
  <si>
    <r>
      <t xml:space="preserve">[Número de muertes de mujeres durante el embarazo, parto o puerperio (42 días después del parto) por cualquier causa relacionada o agravada por el embarazo, parto o puerperio o su manejo, pero no por causas accidentales y el número de nacidos vivos / el total de nacidos vivos] * 100.000 DEFMATt / TNVt * 100.000 
Donde: </t>
    </r>
    <r>
      <rPr>
        <b/>
        <sz val="8"/>
        <rFont val="Calibri"/>
        <family val="2"/>
        <scheme val="minor"/>
      </rPr>
      <t>DFMATt</t>
    </r>
    <r>
      <rPr>
        <sz val="8"/>
        <rFont val="Calibri"/>
        <family val="2"/>
        <scheme val="minor"/>
      </rPr>
      <t xml:space="preserve">t = Defunciones de mujeres entre 10 y 54 años por causas asociadas al embarazo, en el periodo t. </t>
    </r>
    <r>
      <rPr>
        <b/>
        <sz val="8"/>
        <rFont val="Calibri"/>
        <family val="2"/>
        <scheme val="minor"/>
      </rPr>
      <t>TNVt</t>
    </r>
    <r>
      <rPr>
        <sz val="8"/>
        <rFont val="Calibri"/>
        <family val="2"/>
        <scheme val="minor"/>
      </rPr>
      <t xml:space="preserve"> = Total de nacidos vivos en un periodo t.</t>
    </r>
  </si>
  <si>
    <t>Tasa de mortalidad infantil ajustada en menores de un año  (por 1.000 nacidos vivos)</t>
  </si>
  <si>
    <t>(Número de defunciones en menores de un año en el período / Total de nacidos vivos en el periodo) * 1000</t>
  </si>
  <si>
    <t>Durante el mes de marzo las intervenciones para incidir en los resultados de niñas y niños se concentraron en: • Desarrollo de capacidades Mesas de trabajo con operadores de ICBF para articular las acciones correspondientes al plan nacional de vacunación para COVID-19. Participación con ponencias en 2 espacios en el marco de las conferencias regionales de la Estrategia Inspire para prevenir las violencias contra niños, niñas y adolescentes. Participación en foro con la Universidad los Andes del tema Abordaje de las enfermedades prevalentes en la primera infancia en el marco de la atención integral. Mamás de la frontera: en el marco de este proyecto se realizó la capacitación de los agentes comunitarios en salud con el fin de acercar a las gestantes a los servicios de salud y realizar acompañamiento durante su periodo de embarazo y los primeros días del recién nacido. • Desarrollo de documentos técnicos: Ajustes a insumo técnico con recomendaciones de sociedades científicas de la herramienta de abordaje de las condiciones prevalentes en la primera infancia para estructuración de herramienta en web progresiva, que incluye un módulo específico para niños y niñas menores de tres meses. Construcción del sexto y séptimo informe combinado convencional de Colombia sobre los Derechos de los niños y las niñas 2015- 2021 con las acciones realizadas desde el MSPS. Avances en la construcción de piezas comunicativas para nuevas recomendaciones de cuidado para continuar el retorno a la presencialidad de niños, niñas y adolescentes a entorno educativo. Revisión técnica y aportes al documento guía del facilitador para el fortalecimiento de capacidades de agentes comunitarios de salud del programa mamás de la frontera. Avances en la construcción de insumos técnicos para el minisitio de niños de la página web del Ministerio de Salud.</t>
  </si>
  <si>
    <t xml:space="preserve">En el primer semestre de 2021 el trabajo se realizó en dos líneas de acción:
1.	Desarrollo de documentos técnicos y normativos
Liderazgo y aportes técnicos en las orientaciones para la valoración del desarrollo de la Primera Infancia en Colombia en el marco de lo establecido en la Ley 1804 de 2016. 
Aportes técnicos a la herramienta de abordaje de las principales alteraciones y eventos de la primera infancia. 
Aportes técnicos al documento en construcción del Plan Decenal de Lactancia Materna y Alimentación Complementaria 2021-2030 (PDLMAC). 
Aportes técnicos al lineamiento para la atención de las niñas y niños víctimas de violencia. 
Revisión y ajustes del Lineamiento atención integral en salud a niños y niñas Rrom en cumplimiento con el compromiso de “Propiciar el sano desarrollo, el crecimiento y la atención en salud de niñas y niños Rrom en cada una de las Kumpañy a través de una estrategia que contenga elementos de cuidado calificado, lactancia materna, potenciación del desarrollo, prácticas de crianzas intercultural, vacunación, entre otras”
Avance en el proyecto de resolución para la reglamentación de los lineamientos técnicos y operativos para la operación del programa de tamizaje neonatal en Colombia.
2.	Desarrollo de capacidades para la gestión de la atención a las niñas y niños en primera infancia. 
Evaluación del grado de avance de implementación de la Ruta Integral de Atención en Salud y la Ruta Integral de Atención en Salud Materno – Perinatal, a partir de esta evaluación se diseño el plan de acompañamiento a las entidades territoriales, en el primer trimestre se realizó la asistencia técnica a los departamentos de Amazonas, Chocó y Guainía.
Fortalecimiento de las capacidades técnicas del talento humano en salud de las EAPB e IPS, a través de sesiones virtuales, en el primer semestre se adelantó el procedimiento de atención por enfermería, medicina, pediatría para promoción y mantenimiento de la salud de las niñas y niños en primera infancia. 
Acompañamiento al equipo técnico de primera infancia de los departamentos de Nariño y La Guajira con el objetivo de realizar un plan de trabajo para incidir en la mortalidad infantil.
Acompañamiento a la implementación de la Ruta Integral de Atención en Salud Materno – Perinatal en las comunidades de Putumayo y Amazonas en el marco del proyecto Binacional con Perú.
</t>
  </si>
  <si>
    <r>
      <t xml:space="preserve">11,3.
</t>
    </r>
    <r>
      <rPr>
        <b/>
        <sz val="10"/>
        <color rgb="FFFF0000"/>
        <rFont val="Calibri"/>
        <family val="2"/>
        <scheme val="minor"/>
      </rPr>
      <t>HAY UNA META GENERAL PARA EL TRIENIO DE 11,30</t>
    </r>
  </si>
  <si>
    <t>Tasa de mortalidad infantil ajustada en menores de un año – zonas rurales (por 1.000 nacidos vivos)</t>
  </si>
  <si>
    <t>SIN FORMULA</t>
  </si>
  <si>
    <t>sin datos</t>
  </si>
  <si>
    <t>Diseñar e implementar el Modelo de Acción Integral Territorial (MAITE). (OT)</t>
  </si>
  <si>
    <t>Entidades territoriales con modelo de salud diferencial para zonas con población dispersa implementado</t>
  </si>
  <si>
    <t>Sumatoria de Entidades Territoriales con modelo de salud diferencial para zonas con población dispersa implementado.</t>
  </si>
  <si>
    <t>AMAZONAS: El departamento se encuentra actuaalizando el Programa Territorial de  Reorganización, Rediseño y Modernización de las Redes de Prestación de Servicios de Salud, el cual deberá tener inmerso el componente de atención primaria y atención diferencial. 
CHOCO: El departamento se encuentra en la actualización del Programa Territorial de Reorganización, Rediseño y Modernización de las Redes de Prestación de Servicios de Salud como insumo para la actualización del documento de Red.
GUAINÍA: Actualmente se avanza en la implementación del MIAS en el departamento del Guainía.
VICHADA: En el marco de la implementación del Programa Territorial de Reorganización, Rediseño y Modernización de Redes de ESE, la DTS y la ESE (única entidad pública prestadora de servicios de salud en el territorio) se encuentran desarrollando el plan de implementación de dicho Programa, el cual contiene las acciones del modelo de atención extramural, a la población dispersa, en el contexto del funcionamiento de la red.</t>
  </si>
  <si>
    <t xml:space="preserve">La meta del PND indica que cuatro (4) Entidades territoriales deben implementar el modelo de salud diferencial para zonas con población dispersa, lo cual se desarrolla en la inclusión de enfoques diferenciales en lo territorial y lo poblacional en los Programas Territoriales de Reorganización, Rediseño y Modernización de las Redes de ESE.
Al respecto, con corte 30 de junio de 2021 se han fortlecido los Programas Territoriales de cuatro entidades territoriales, Guainia, Amazonas, Choco y Vichada, con el siguiente avance :
AMAZONAS: La Direccion Territorial de Salud se encuentra elaborando la propuesta de actualizacion del documento del Programa Territorial de Reorganización, Rediseño y Modernización de Redes de Empresas del Estado para el Departamento de Amazonas en donde se solicitó se incluyera el enfoque diferencial poblacional y territorial.
CHOCO: Preparación por la Direccion Territorial de Salud de la actualización del documento del Programa Territorial de Reorganización, rediseño y Modernización de la Red de Salud del Choco que Incluye temas diferenciales de comunidades NARP solicitados en autos y sentencias; a la espera de la entrega al MSPS.
GUAINÍA: Acompañamiento en la implementación de modelo MIAS  conforme al Decreto 2561 de 2014
VICHADA: . Seguimiento a la implementación del Programa Territorial de Reorganización, Rediseño y Modernización de la Red de Salud, identificando la inclusion del enfoque diferencial poblacional y territorial.
Por lo anterior, se considera que todas las entidades territoriales tienen un avance en promedio del 50% en la imlementación del modelo de salud diferencial </t>
  </si>
  <si>
    <t xml:space="preserve">Tasa de mortalidad perinatal (por 1.000 nacidos vivos) </t>
  </si>
  <si>
    <t>(Número de muertes fetales con 22 o más semanas de gestación más el número de muertes no fetales de niños y niñas de 0 a 7 días de edad/ número de nacidos vivos más el número de muertes fetales con 22 o más semanas de gestación)*1000</t>
  </si>
  <si>
    <t xml:space="preserve">3,46 
</t>
  </si>
  <si>
    <t>Tasa de mortalidad en niños menores de cinco (5) años por Enfermedad Diarreica Aguda (EDA) (por cada 1.000 nacidos vivos)</t>
  </si>
  <si>
    <t xml:space="preserve"> Tasa de mortalidad en niños menores de cinco (5) años por Enfermedad Diarreica Aguda (EDA) (por cada 100.000 menores de cinco años)</t>
  </si>
  <si>
    <t>Se realizó el análisis sobre la participación de los profesionales referentes de programa IRA/EDA territoriales en 6 actividades de desarrollo de capacidades del talento humano, para todo el territorio nacional con énfasis en los 34 territorios que tuvieron apoyo de USAID (exceptuando a Antioquia, Bogotá, Valle del cauca quienes no contaron con equipo USAID, para todo el proceso programático de país se realizó el acompañamiento igual en todos los territorios): Entrega de consolidado de seguimiento de matriz de programa IRA/COVID-EDA de primer semestre (Julio 10 de 2020), El profesional de la Secretaría de Salud participó en asistencia técnica para aplicación de herramienta sobre adherencia a Guías de Práctica Clínica de Infección Respiratoria Aguda para niños y niñas menores de 5 años (neumonía, bronquiolitis, tosferina), Enfermedad Diarreica Aguda y lineamientos de manejo clínico de COVID-19 (Noviembre 3 de 2020), El territorio realizó la aplicación de instrumento para medir adherencia a GPC de IRA (neumonía, bronquiolitis, tosferina), EDA para menores de 5 años y lineamientos de manejo clínico de COVID-19 (Noviembre de 2020), el territorio entregó lista de chequeo de adecuaciones socioculturales (Noviembre 20 de 2020), el territorio entregó inventario de Unidades de Atención Integral Comunitarias UAIC o unidades AIEPI (Noviembre 20 de 2020), el profesional de la Secretaría de Salud participó en asistencia técnica sobre plan de mejoramiento de mortalidades por IRA/COVID-19 y EDA en menores de 5 años y población priorizada (Diciembre 3 de 2020). Se remitió realimentación a las secretarías de salud sobre este seguimiento con copia a la Superintendencia Nacional de Salud. Se consolidó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por IRA y EDA en menores de 5 años y COVID-19 en población priorizada, Adherencia en Guías de Práctica Clínica para neumonía, bronquiolitis, tosferina, EDA en menor de 5 años y COVID-19.</t>
  </si>
  <si>
    <t>De acuerdo con datos preliminares de SIVIGILA, la mortalidad por IRA en menores de 5 años a semana epidemiológica 25 de 2021 presenta una aparente disminución del 30% en comparación con las muertes del mismo periodo de 5 años anteriores</t>
  </si>
  <si>
    <t xml:space="preserve">Se realizó el análisis sobre la participación de los profesionales referentes de programa IRA/EDA territoriales en 11 actividades de desarrollo de capacidades del talento humano, para todo el territorio nacional con énfasis en los 34 territorios que tuvieron apoyo de USAID (excepto Antioquia, Bogotá, Valle del cauca): 
-	Territorio entregó consolidado de seguimiento de matriz de programa IRA/COVID-EDA de primer semestre (Julio 10 de 2020)
-	Profesional de Secretaría de Salud participó en asistencia técnica para aplicación de lista de chequeo de salas ERA. (Octubre 13 de 2020)
-	Territorio realizó la aplicación de lista de chequeo de salas ERA. (Octubre de 2020)
-	Profesional de Secretaría de Salud participó en asistencia técnica para aplicación de herramienta sobre adherencia a GPC  de IRA (neumonía, bronquiolitis, tosferina), EDA y lineamientos de manejo clínico de COVID-19. (Noviembre 3 de 2020)
-	El territorio realizó la aplicación de instrumento para medir adherencia a GPC de IRA (neumonía, bronquiolitis, tosferina), EDA para menores de 5 años y lineamientos de manejo clínico de COVID-19. (Noviembre de 2020)
-	Profesional de Secretaría de Salud participó en Asistencia técnica para abordaje  Intersectorial con ICBF para ruta de IRA (Noviembre 24 de 2020)
-	Territorio entregó Inventario de salas ERA  corte 20 de noviembre solicitado 5 de noviembre. (Noviembre 20 de 2020)
-	Territorio entregó lista de chequeo de adecuaciones socioculturales (Noviembre 20 de 2020)
-	Territorio entregó inventario de UAIC (Noviembre 20 de 2020)
-	Territorio entregó Indicadores de sala ERA corte septiembre de 2020 (Noviembre 30 de 2020)
-	Profesional de Secretaría de Salud participó en asistencia técnica sobre plan de mejoramiento de mortalidades por IRA/COVID-19 y EDA en menores de 5 años y población priorizada. (Diciembre 3 de 2020)
Remitiendo realimentación a las secretarías de salud con copia a Superintendencia Nacional de Salud para seguimiento. 
Se consolida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Adherencia en Guías de Práctica Clínica para neumonía, bronquiolitis, tosferina y COVID-19."	"Se realizó el análisis sobre la participación de los profesionales referentes de programa IRA/EDA territoriales en 11 actividades de desarrollo de capacidades del talento humano, para todo el territorio nacional con énfasis en los 34 territorios que tuvieron apoyo de USAID (excepto Antioquia, Bogotá, Valle del cauca): 
Entrega de consolidado de seguimiento de matriz de programa IRA/COVID-EDA de primer semestre (Julio 10 de 2020), el profesional de Secretaría de Salud participó en asistencia técnica para aplicación de lista de chequeo de salas ERA. (Octubre 13 de 2020), el territorio realizó la aplicación de lista de chequeo de salas ERA (Octubre de 2020),
El profesional de la Secretaría de Salud participó en asistencia técnica para aplicación de herramienta sobre adherencia a Guías de Práctica Clínica de Infección Respiratoria Aguda para niños y niñas menores de 5 años (neumonía, bronquiolitis, tosferina), Enfermedad Diarreica Aguda y lineamientos de manejo clínico de COVID-19 (Noviembre 3 de 2020),
El territorio realizó la aplicación de instrumento para medir adherencia a GPC de IRA (neumonía, bronquiolitis, tosferina), EDA para menores de 5 años y lineamientos de manejo clínico de COVID-19 (Noviembre de 2020), el Profesional de la Secretaría de Salud participó en Asistencia técnica para abordaje Intersectorial con ICBF para la construcción de la ruta de IRA (Noviembre 24 de 2020), el territorio entregó el Inventario de salas ERA  a corte 20 de noviembre solicitado 5 de noviembre (Noviembre 20 de 2020), el territorio entregó lista de chequeo de adecuaciones socioculturales (Noviembre 20 de 2020),  el territorio entregó inventario de Unidades de Atención Integral Comunitarias UAIC o unidades AIEPI (Noviembre 20 de 2020), el territorio entregó Indicadores de sala ERA corte septiembre de 2020 (Noviembre 30 de 2020), el profesional de la Secretaría de Salud participó en asistencia técnica sobre plan de mejoramiento de mortalidades por IRA/COVID-19 y EDA en menores de 5 años y población priorizada (Diciembre 3 de 2020).
Se remitió realimentación a las secretarías de salud sobre este seguimiento con copia a la Superintendencia Nacional de Salud. Se consolidó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Adherencia en Guías de Práctica Clínica para neumonía, bronquiolitis, tosferina y COVID-19."	"Gestionar, convocar y realizar la asistencia técnica el 17 de febrero con todos los territorios con el objetivo: Realizar el seguimiento a cierre de actividades de programa IRA (COVID-19)/EDA de 2020 y organizar las actividades para el año 2021. Se hizo este acompañamiento técnico con los siguientes temas:
I.	Cierre cooperación USAID: recomendaciones sobre entrega de informes finales de los 34 equipos que estuvieron desarrollando actividades para IRA y COVID-19. Adicional a esto se remitió un oficio a los 34 secretarios de salud anunciando el cierre y solicitando la continuidad de todas estas actividades a partir de la gestión local para el talento humano e insumos que se requieran para ello.
II.	Principales hallazgos de matriz de seguimiento 2020: De acuerdo con información de la Vigilancia de la mortalidad integrada para IRA/EDA y DNT: Aparentemente hubo una disminución en la mortalidad por IRA en menores de 5 años, con un cierre (preliminar) de 8,2 muertes por 100.000 menores de 5 años y para EDA de 2,97 por 100.000 menores de 5 años. Se aclara que SIVIGILA no es la fuente oficial de mortalidades y que debido a los ajustes de estadistivas vitales y definición de datos finales en DANE es necesario utilizar el SIVIGILA para monitoreo de los eventos y focalizar acciones. 20 territorios remitieron información del consolidado 2020, a partir de estas matrices se generó el consolidado por cada estrategia.  Institucional: Se explica el uso de las diferentes fuentes de información de morbilidad y mortalidad para la gestión local, priorización y avance de los procesos. Se expone información de mortalidad comparando 2019 y 2020 con la aparente disminución de casos, se despliega análisis por variables de edad del menor, edad de la madre, EPS, y se insiste en que los territorios que concentran el 50% de las mortalidades por IRA y EDA son: La Guajira (16,3%), Antioquia ( 9,4%), Chocó (8,5%) Valle del Cauca (6.0%), Bogotá (4,2%), Magdalena (3,9%), Narioña (3,7%) Intersectorial: Se reitera que es muy importante ante la participación en los diferentes escenarios lograr concertar acciones conjuntas y convertirlas en compromisos plausibles para lograr la disminución de la morbilidad y mortalidad tanto por IRA (COVID-19) como por EDA. Comunitaria: se señaló que los reportes brindados por las ET no brindaron la información suficiente para permitir un análisis a profundidad con posibilidad de contar con un balance nacional de la implementación de las acciones, ante lo que se solicitó que los siguientes reportes tengan un mejor diligenciamiento de la información solicitada y se realiza asistencia técnica el 26 de febrero para abordar: Adecuaciónes socioculturales y comunicación del riesgo para IRA EDA y COVID-19.
III.	Recomendaciones para el Primer pico respiratorio: , se hacen las siguientes recomendaciones a todos los territorios: 
	Territorialmente a partir del comportamiento de la mortalidad por IRA a expensas de cierres, intensificación de mensajes de difusión, medidas con jardines y colegios deben analizar si algunas de estas medidas pueden adoptarse permanentemente alrededor de los picos respiratorios-temporada invernal.
	Los resultados de la mortalidad 2020 deben posicionarse para ampliar procesos intersectoriales y mantener aquellos con los que se logró mejorar los indicadores locales
	Al tener identificados municipios, comunidades, instituciones involucradas en los casos de mortalidad allí es donde se deben organizar, monitorear (línea base) los procesos comunitarios e institucionales del programa
Así mismo se enfatiza en 5 puntos:
1.	Cada territorio debe contar con sus canales endémicos de la IRA (población &lt;5 y población general) 
2.	Reconociendo de forma anticipada el inicio del pico debe hacerse un comité-reunión con los actores (IPS-EPS) con mayor carga de morbilidad-mortalidad para intensificar: salas ERA, consulta domiciliaria, información en salud, RPMS, etc.
3.	Caracterizar Salas ERA: Indicadores, planes de mejora, TH
4.	Focalizar acciones intersectoriales y comunitarias de acuerdo con hallazgos.
5.	Monitoreo diario-semanal del comportamiento de evento
Y se cierra el tema con 3 preguntas que todos los referentes deben hacerse y movilizar para el uso adecuado de la información de la VSP:
	¿Cómo se utiliza en el territorio la información proveniente de la VSP?
	¿Cómo se da el proceso de difusión- socialización de la información proveniente de la VSP?
	Datos NO es igual a información: ¿Se utiliza para la toma de decisiones?
IV.	Priorización de temas de asistencia técnica: Se realiza la planeación de asistencias técnicas para Marzo y Abril con temas de alcance de gestión en PIC y programa, indicadores y abordaje clínico de la IRA (COVID-19) y EDA."	"Gestionar, convocar y realizar la asistencia técnica con todos los territorios con el objetivo: Reconocer los indicadores de programa nacional de IRA(COVID-19)/EDA así como el plan de mejoramiento para mortalidades por estos eventos. Sobre los indicadores se explica el desrrollo de las siguientes actividades de seguimiento mensual (planes de mejoramiento de mortalidad), trimestral (salas ERA) y semestral todos los demás:  Estrategia comunitaria: # municipios con central telefónica o línea de orientación en funcionamiento y seguimiento
# municipios con estrategias implementadas de distanciamiento físico y prácticas de higiene priorizadas.
# municipios con estrategias  implementadas de distanciamiento social y prácticas de higiene priorizadas para poblaciones específicas (étnicas, adulto mayor, habitante de calle, vulnerables).
# de madres, padres o cuidadores que recibieron educación sobre los tres mensajes claves de cada UAIC / # de consultas atendidas por las UAIC.  
Estrategia Institucional: IPS Con capacitación y evaluación sobre manejo de (#)  protocolos de IRA/COVID-19/EDA.
IPS con seguimiento a: Salas  ERA, Lavado de manos, Ref-Contrarre
Unidades de análisis con plan de mejoramiento de los de actores cumplido
# estrategias de difusión de mensajes. 
Estrategia intersectorial: # de reuniones con participación efectiva (generación de compromisos y metas conjuntas)
# procesos establecidos para prevención, manejo y control de la IRA y COVID-19 en alianza con dichos actores
# de espacios virtuales generados para el fortalecimiento de capacidades con acompañamiento de sociedades científicas y académicas (registro de asistencia)
# estrategias de difusión de mensajes clave para viajeros y acompañantes de vuelos dirigidos, desde o que transiten por países o provincias afectadas con casos de COVID-19.
De acuerdo con situación de mortalidad por IRA y EDA de 2020 y años anteriores en los territorios de Chocó, La Guajira y Amazonas citamos de manera particular a 2 sesiones adicionales a los referentes de programa. La Guajira no asiste ni responde a estas convocatorias. Sin embargo, de manera articulada con el grupo de promoción social se realiza asistencia técnica para generación de capacidades a La guajira y municipios con énfasis en grupos étnicos. Sobre esto se socializa la información epídemiológica de IRA y EDA así como  los más de 3 requerimientos que hemos remitido a ese territorio desde diciembre de 2020 y no hemos obtenido respuesta, muestro indicadores de mortalidad y expongo la preocupación de no avance por parte del departamento a pesar que se le ha brindado toda la orientación técnica a los referentes de todos los territorios. Con los territorios de Chocó y Amazonas se ha logrado seguimiento y acompañamiento para acciones de 2021 dirigidas a IRA y EDA en menores de 5 años.
Se realizó asistencia técnica en conjunto con el grupo de gestión de la salud pública de la dirección de promoción y prevención para orientar sobre Plan de Iintervenciones Colectivas y gestión local dirigido a todos los territorios y haciéndo énfasis en las acciones locales de contratación que son prioritarias para el desarrollo del plan de acción en salud donde deben estar incluidas las estrategias de programa nacional de IRA y EDA.
"	"Gestionar, convocar y acompañar la asistencia técnica con todos los territorios con el objetivo: Fortalecer capacidades en el abordaje Clínico de la neumonía, bronquiolitis, tos ferina, EDA y COVID según GPC y lineamientos de atención. Participaron 365 profesionales clínicos de todos los territorios y se les realizó pre y pos-test para reconocer apropiación de conocimiento.
Se realiza una asistencia técnica adicional convocando a los territorios con mayores tasas de mortalidad por IRA y EDA y menor gestión local de programa: la Guajira, chocó y Amazonas, (la guajira sigue sin participar a pesar de oficios remitidos), allí se realiza el seguimiento al plan de 2021 local y se hacen recomendaciones escritas en la matriz entregada en enero (la Guajira no entregó).
Adicionalmente se realizan otras reuniones con chocó para orientar sobre los planes de mejoramiento de las mortalidades que han ocurrido en 2021 y estrategia comunitaria en comunidades priorizadas.
Se apoya al territorio de Santander en la estrategia educomunicativa conjunta con La Universidad de Santander (UDES) orientando la evaluación de  piezas comunicativas en pandemia para el tema de IRA-COVID19  y EDA.
Se realizó asistencia técnica a Antioquia debido al incremento de muertes por IRA entre los meses de febrero y marzo.
Se emite boletín de prensa para el día del niño titulado: Estrategias contra covid-19 redujeron enfermedades en niños, en donde se muestra información de mortalidad de 2020 comparado con 2019 y se insiste en medidas de prevención para la IRA y la EDA en población de menores de 5 años.
Gestionar, convocar y realizar la asistencia técnica dirigida a todas las entidades territoriales para brindar orientaciones técnicas sobre la Estrategia comunitaria del programa nacional de IRA/EDA en el marco de COVID-19. En este espacio se socializó la matriz de seguimiento de programa con los ajustes suscitados a partir de la revisión que hicimos de cada matriz territorial con consolidado de acciones en 2020; en esta matriz ajustada se describen las actividades, medios de verificación e indicadores para cada una de las líneas del plan de contención y mitigación de COVID-19, armonizado a las 3 estrategias de programa: Reducción de la transmisión en comunidad (Estrategia comunitaria), Red de prestación de servicios (Estrategia institucional), intersectorialidad (estrategia intersectorial). Dentro de los procesos fortalecidos evidentes en la matriz, encontramos la articulación con ICBF (Nivel nacional y local), desarrollo de procesos con academia para el fortalecimiento de capacidades al talento humano en salud, el fortalecimiento de acciones de información en salud y educación para la salud en medio del cierre del entorno educativo, bajo herramientas tecnológicas y de comunicaciones para llevar los mensajes clave de prevención, manejo y control de la IRA/EDA y COVID-19.
Mensualmente se hace seguimiento nominal a la mortalidad por IRA y EDA en menores de 5 años, a través de espacio de asistencia técnica se socializó el estado de avance de plan de mejoramiento en curso por parte de las entidades territoriales, se explicaron cambios en la herramienta, la importancia de este desarrollo y como la evidencia de las demoras o problemas de cada caso desencadena gestiones y desarrollos locales propios de programa.
Iniciamos la consolidación 2021 de modalidades de atención comunitarias adicionales a UAICS, unidades AIEPI, UROCs, UAIRACs, para la prevención, control y detección oportuna de signos de alarma de la IRA y la EDA. "	"Gestionar, convocar y realizar la asistencia técnica dirigida a todas las entidades territoriales para brindar orientaciones técnicas sobre la Estrategia intersectorial nuestro programa IRA/EDA, explicando: Precisiones sobre su desarrollo y abordaje territorial, participó la  Dirección de protección de ICBF explicando los beneficios del Proceso de articulación intersectorial con Programa IRA/EDA de Minsalud, La  Secretaría Departamental de Salud de Santander socializó el Caso integrador desafío comunitario intersectorial: Construcción de una estrategia educomunicativa para IRA, EDA y COVID 19, en la cual desde Minsalud apoyamos la etapa de resultados y clausura y finalmente la  Secretaría Distrital de Salud de Bogotá expuso en qué consiste el Comité Distrital de Bogotá para la prevención, atención y control de la Enfermedad Respiratoria, dificultades, retos y logros.
Como parte de nuestro desarrollo programático, estamos construyendo un protocolo interinstitucional con la Dirección de Protección de ICBF, que tiene como objetivo: Propiciar un trabajo articulado entre el Programa Nacional de Prevención, Manejo y Control de la IRA(COVID-19) /EDA y Geohelmintiasis del Ministerio de Salud y Protección Social -MSPS y la Dirección de Protección del ICBF, para abordar a niñas y niños menores de 5 años, en edad escolar (5-14 años) y mujeres gestantes ubicados en las modalidades para el Restablecimiento de Derechos priorizadas: Internados y Hogares Sustitutos. El cual tendrá un desarrollo en aproximadamente 23 territorios que de manera voluntaria, de acuerdo con sus capacidades técnicas locales (Programa IRA/EDA y enlace de ICBF) tendrán el desarrollo de este protocolo, el cual cuenta con un anexo metodológico y dejará capacidades instaladas en las instituciones.
Se generó el cronograma de trabajo conjunto y se están desarrollando las presentaciones como material de consulta para los territorios e instituciones.
Se identificó la contratación de nuevos referentes de programa IRA/EDA en 19 Entidades Territoriales, contratados entre los meses de mayo y junio, por lo cual se generó una jornada de capacitación de 4 horas, de manera sincrónica y con grabación para nuevos equipos contratados.
Se realiza el seguimiento nominal de mortalidad por IRA en menores de 5 años (aparente disminución nacional del 23%) y se continua con el desarrollo de aplicativo de planes de mejoramiento de mortalidades.
"
</t>
  </si>
  <si>
    <r>
      <t xml:space="preserve">5
</t>
    </r>
    <r>
      <rPr>
        <sz val="10"/>
        <color rgb="FFFF0000"/>
        <rFont val="Calibri"/>
        <family val="2"/>
        <scheme val="minor"/>
      </rPr>
      <t>HAY UNA META GENERAL PARA 2018-2022: 5</t>
    </r>
  </si>
  <si>
    <t>Tasa de mortalidad en niños menores de cinco (5) años por Enfermedad Diarreica Aguda (EDA) – zonas rurales (por cada 1.000 nacidos vivos)</t>
  </si>
  <si>
    <t>Cociente entre el número de muertes por EDA en menores de 5 años y la población total de menores de 5 años para el área rural.</t>
  </si>
  <si>
    <t>De acuerdo con datos preliminares de SIVIGILA, la mortalidad por EDA en menores de 5 años a semana epidemiológica 25 de 2021 presenta una aparente disminución del 11% en comparación con las muertes del mismo periodo de 5 años anteriores</t>
  </si>
  <si>
    <t>Tasa de mortalidad en niños menores de cinco (5) años por Infección Respiratoria Aguda (IRA)(por cada 1.000 nacidos vivos)</t>
  </si>
  <si>
    <t>(Sumatorial de número de muertes por Infección Respiratoria Aguda - IRA en menores de 5 años /la población total de menores de 5 años)*100,000</t>
  </si>
  <si>
    <t>Se realizó el análisis sobre la participación de los profesionales referentes de programa IRA/EDA territoriales en 11 actividades de desarrollo de capacidades del talento humano, para todo el territorio nacional con énfasis en los 34 territorios que tuvieron apoyo de USAID (exceptuando a Antioquia, Bogotá, Valle del cauca quienes no contaron con equipo USAID, para todo el proceso programático de país se realizó el acompañamiento igual en todos los territorios): Entrega de consolidado de seguimiento de matriz de programa IRA/COVID-EDA de primer semestre (Julio 10 de 2020), el profesional de Secretaría de Salud participó en asistencia técnica para aplicación de lista de chequeo de salas ERA. (Octubre 13 de 2020), el territorio realizó la aplicación de lista de chequeo de salas ERA (Octubre de 2020), El profesional de la Secretaría de Salud participó en asistencia técnica para aplicación de herramienta sobre adherencia a Guías de Práctica Clínica de Infección Respiratoria Aguda para niños y niñas menores de 5 años (neumonía, bronquiolitis, tosferina), Enfermedad Diarreica Aguda y lineamientos de manejo clínico de COVID-19 (Noviembre 3 de 2020), El territorio realizó la aplicación de instrumento para medir adherencia a GPC de IRA (neumonía, bronquiolitis, tosferina), EDA para menores de 5 años y lineamientos de manejo clínico de COVID-19 (Noviembre de 2020), el Profesional de la Secretaría de Salud participó en Asistencia técnica para abordaje Intersectorial con ICBF para la construcción de la ruta de IRA (Noviembre 24 de 2020), el territorio entregó el Inventario de salas ERA a corte 20 de noviembre solicitado 5 de noviembre (Noviembre 20 de 2020), el territorio entregó lista de chequeo de adecuaciones socioculturales (Noviembre 20 de 2020), el territorio entregó inventario de Unidades de Atención Integral Comunitarias UAIC o unidades AIEPI (Noviembre 20 de 2020), el territorio entregó Indicadores de sala ERA corte septiembre de 2020 (Noviembre 30 de 2020), el profesional de la Secretaría de Salud participó en asistencia técnica sobre plan de mejoramiento de mortalidades por IRA/COVID-19 y EDA en menores de 5 años y población priorizada (Diciembre 3 de 2020). Se remitió realimentación a las secretarías de salud sobre este seguimiento con copia a la Superintendencia Nacional de Salud. Se consolidó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Adherencia en Guías de Práctica Clínica para neumonía, bronquiolitis, tosferina y COVID-19.</t>
  </si>
  <si>
    <r>
      <t xml:space="preserve">17,2
</t>
    </r>
    <r>
      <rPr>
        <sz val="10"/>
        <color rgb="FFFF0000"/>
        <rFont val="Calibri"/>
        <family val="2"/>
        <scheme val="minor"/>
      </rPr>
      <t>META GENERAL PARA EL CUATRIENIO: 17,20</t>
    </r>
  </si>
  <si>
    <t>Tasa de mortalidad en niños menores de cinco (5) años por Infección Respiratoria Aguda (IRA) – zonas rurales (por cada 1.000 nacidos vivos)</t>
  </si>
  <si>
    <t>Cociente entre el número de muertes por Infección Respiratoria Aguda- IRA en menores de 5 años que residen en el área rural y la población total de menores de 5 años para el área rural.</t>
  </si>
  <si>
    <t>88,43% </t>
  </si>
  <si>
    <t>Porcentaje de nacidos vivos con cuatro o más consultas de control prenatal</t>
  </si>
  <si>
    <t>( número de nacidos vivos cuyas madres recibieron 4 o más consultas de control prenatal / total de nacidos vivos) * 100</t>
  </si>
  <si>
    <t>Implementar un Plan de Acción del MAITE en 5 departamentos priorizados: La Guajira, Vichada, Casanare, Guaviare y Chocó. (UC)</t>
  </si>
  <si>
    <t>Densidad de médicos en las zonas dispersas (por cada 1.000 habitantes)</t>
  </si>
  <si>
    <t>((Número de profesionales en medicina inscritos en ReTHUS que realizan cotizaciones a la seguridad social en salud a través de la Planilla Integrada de Liquidación de Aportes (PILA) en el municipio + Número de profesionales de medicina en SSS )/ Población total del municipio según proyecciones del DANE) * 1.000</t>
  </si>
  <si>
    <t xml:space="preserve">
Del total de 813 plazas de medicina disponibles, en el primer proceso de asignación de plazas de Servicio Social Obligatorio 2021, 182 (el 22,30%) corresponden a municipios de zonas dispersas; el 11,15%de los municipios el país son municipios tipificados como municipios de zonas dispersas. </t>
  </si>
  <si>
    <t xml:space="preserve">En el primer semestre de 2021 se adelantaron dos procesos de asignación de plazas de SSO. De las cuales 353 correspondieron a plazas de medicina en municipios de zonas dispersas y se gestionó la disposición de 234 plazas de medicina en municipios de zonas dispersas y la inscripción de 2.283 profesionales para el tercer proceso de asignación de plazas
Teniendo en cuenta el avance alcanzado durante el primer semestre de 2021 se alcanza un porcentaje del 131%, el cual ha superado la meta 2021, razón por la cual se reporta  un 14% para el cumplimiento de la meta rezagada 2020 y 117% en cumplimineto de la meta 2021.
</t>
  </si>
  <si>
    <t>Teniendo en cuenta el avance alcanzado durante el primer semestre de 2021 del 131%, el cual ha superado la meta 2021, se reporta  un 14% para el cumplimiento de la meta rezagada 2020 y 117% en cumplimineto de la meta 2021.
En el primer semestre de 2021 se adelantaron dos procesos de asignación de plazas de SSO. De las cuales 353 correspondieron a plazas de medicina en municipios de zonas dispersas y se gestionó la disposición de 234 plazas de medicina en municipios de zonas dispersas y la inscripción de 2.283 profesionales para el tercer proceso de asignación de plazas</t>
  </si>
  <si>
    <t xml:space="preserve">Teniendo en cuenta el avance alcanzado durante el primer semestre de 2021 del 131%, el cual ha superado la meta 2021, se reporta  un 14% para el cumplimiento de la meta rezagada 2020 y 117% en cumplimineto de la meta 2021.
</t>
  </si>
  <si>
    <t>Incentivar herramientas que pongan a disposición información de calidad y desempeño de cara a los usuarios para empoderarlos en la toma de decisiones. (PND)</t>
  </si>
  <si>
    <t>Porcentaje de personas con diagnóstico temprano de VIH (CD4 mayor de 500)</t>
  </si>
  <si>
    <t>(Número de personas que al momento del diagnóstico de VIH tienen 500 células LT CD4 o más/ número total de personas diagnosticadas con VIH en el último año)*100</t>
  </si>
  <si>
    <t>• Se llevó a cabo entre las diferentes direcciones del Ministerio de Salud y Protección Social la revisión de los documentos preliminares de las guías de práctica clínica de VIH actualizadas, tanto para adultos como para niños, y se enviaron las observaciones respectivas al Instituto de Evaluación Tecnológica en Salud (IETS). Posteriormente, se realizaron reuniones con el IETS para la concertación de los ajustes. • Se avanza en el proceso de ajuste a las estimaciones de VIH para Colombia con base en el software Spectrum de ONUSIDA y se recopiló la información epidemiológica disponible para el informe GAM (Global Aids Monitoring). Queda pendiente la retroalimentación de parte de ONUSIDA y ajustes que sean solicitados. • La Universidad de Antioquia ha avanzado en la estructuración pedagógica de los contenidos para el curso virtual en ITS/VIH, coinfección TB/VIH, hepatitis B y C 2021. De diez módulos planteados se han recibido cuatro (hepatitis B y C, ITS y coinfección TB/VIH) y se envió retroalimentación a dos ellos. Están pendientes seis módulos más. • Se finalizaron los ajustes a la propuesta de diseño del rotafolio comunitario ETMI Plus, dirigido a gestantes pasando ahora al proceso de impresión y se avanza en la diagramación de las otras piezas de comunicación de la estrategia. • Se presentó la estrategia ETMI Plus a las EPS del departamento de Norte de Santander y al personal de salud y administrativo que participó en el taller de capacitación en la ruta integral de atención para la enfermedad de Chagas, a fin de avanzar de manera articulada en las atenciones que requieren las gestantes en los cuatro eventos de la estrategia. • Se avanza en el diseño de una propuesta para un proyecto piloto de implementación de la estrategia ETMI Plus en dos departamentos de Colombia en conjunto con la OPS y DNDi (Iniciativa Medicamentos para Enfermedades Olvidadas). • Se ha dado continuidad a las reuniones territoriales para la implementación de la estrategia “Aguanta Cuidarse”, con el seguimiento a la entrega de las cajas de herramientas, presentación del SISCO SSR al departamento del Quindío y aclaración de dudas para la implementación con las personas e instituciones que recibieron las cajas de herramientas en Norte de Santander. • Se avanza en la coordinación interinstitucional para la implementación del estudio de prevalencia de VIH y VHC en personas que se inyectan drogas. Se seleccionó a Santander de Quilichao para la prueba piloto del estudio y se llevaron a cabo dos reuniones con el territorio para la presentación del estudio y concertación de rutas de atención para personas con posibles resultados positivos. La prueba piloto iniciará el 5 de abril. • El 10 de marzo se llevó a cabo una jornada de asistencia técnica con los nuevos referentes de Bolívar y Cartagena para la construcción del plan de respuesta territorial ante las ITS, el VIH, la coinfección TB/VIH y las hepatitis B y C, basados en el plan nacional. En esta reunión se resaltaron las actividades a incluir en el PIC para la prevención de estos eventos tales como la compra de condones, acciones educativas, oferta de tamizaje a poblaciones clave y coordinación para acciones de vacunación contra hepatitis B a tales poblaciones. • El 18 de marzo se llevó a cabo una reunión con los territorios en los que se implementa el proyecto VIH del Fondo Mundial para dar las orientaciones para el uso de las cajas de herramientas TB/VIH comunitarias que se enviaron para la formación de agentes comunitarios en dicho tema. • Se participó en la jornada de conmemoración del día mundial de la tuberculosis con la presentación del abordaje a las acciones colaborativas TB/VIH, evento realizado el 23 de marzo. • El 24 de marzo se apoyó la jornada de socialización de la ETMI-Plus – evento hepatitis con las IPS y EPS de Bogotá. • Se participó en el evento regional de ONUSIDA con experiencias en la continuidad de acciones de prevención del VIH en PID durante la pandemia de COVID-19.</t>
  </si>
  <si>
    <t>Tasa de mortalidad prematura por enfermedades crónicas en población entre 30 y hasta 70 años (por cada 100.000 personas entre 30 y 70 años)</t>
  </si>
  <si>
    <t>Cociente entre el número de muertes en personas de 30 a 70 años por enfermedades crónicas no transmisibles (Cancer, enfermedades del sistema circulatorio, Diabetes, Enfermedades del sistema respiratorio) y la población total de 30 a 70 años.</t>
  </si>
  <si>
    <t>Asistencia técnica y acompañamiento virtual en la primera sesión nacional del plan de asistencia técnica de la dimensión dos, vida saludable y condiciones no transmisibles. Asistencia técnica en 15 instituciones Prestadoras de Servicios de Salud para la implementación de las directrices para el programa cesación consumo de tabaco como principal factor de riesgo de las enfermedades no transmisibles. Asistencia técnica y acompañamiento virtual a las entidades territoriales de Caldas y Bolívar, para el desarrollo de capacidades en detección temprana del riesgo cardiovascular y metabólico. Desarrollo de la mesa técnica de Enfermedades no Transmisibles, llegando a acuerdos y concertación del plan de trabajo para la vigencia 2021. Desarrollo de la metodología para el fortalecimiento de capacidades a profesionales de las EAPB y Entidades Territoriales en Cuidado paliativo y gestión del riesgo del cáncer adulto e infantil. Mesa de trabajo en conjunto con el Instituto Nacional de Cancerología para el desarrollo metodológico de la evaluación del Plan Decenal para el control del cáncer. Participación en el Foro de la Ley 1968 de 2019, donde se presentaron avances y los retos de la implementación de la Ruta integral de atención en salud para personas expuestas al asbesto. Participación en el taller de formación de formadores para la detección temprana del Cáncer, realizado por parte de la Agencia Internacional de Investigación en Cáncer -IARC.</t>
  </si>
  <si>
    <t xml:space="preserve">Asesoría y asistencia técnica a las EPS en donde se socializó el marco normativo, los factores de riesgo, las estrategias de detección temprana y la gestión del riesgo en cáncer, junto con las rutas integrales de atención para este grupo de enfermedades.
Desarrollo de material interactivo con las temáticas de gestión del riesgo en cáncer y aspectos normativos de las rutas integrales de atención en salud, con énfasis en cáncer. 
Participación en el análisis de barreras en cáncer en el marco del Proyecto CanScreen5/ CELAC
Desarrollo de una mesa de trabajo con sociedades científicas y la sociedad civil, en donde se presentó la metodología para evaluación del Plan de Cáncer, y la propuesta de construcción del nuevo Plan decenal de salud pública, así como los avances en la reglamentación de la Ley Jacobo.   
Participación activa con el Instituto Nacional de Cancerología para la elaboración de la Guía de Cáncer gástrico.        
Mesa de trabajo con el Instituto Nacional de Cancerología y la Dirección de Epidemiologia y Demografía con el fin de revisar la propuesta de metodología para los estudios de caso definidos como trazadores y evaluación efectiva de actores involucrados en la ejecución del PDCCC 2012-2021. 
Se lideró la mesa de trabajo con el Ministerio de Trabajo con el fin de revisar el cumplimiento de metas de la línea estratégica uno del Plan Decenal de Control de Cáncer en lo referente al control del riesgo frente a carcinógenos ocupacionales
Asesoría y asistencia técnica en consejería breve para la cesación de consumo de tabaco dirigido a 150 profesionales de la red prestadora de Emmsanar.   
Asesoría y asistencia técnica a la SDS de 32 entidades territoriales para la gestión del riesgo cardiovascular y metabólico en el marco de las RIAS.
Acompañamiento a Salud Total EPS y aseguradoras de Cartagena, las cuales inician el alistamiento institucional para la implementación de las directrices para promover la cesación del consumo de tabaco y atención del tabaquismo.
Desarrollo de la segunda mesa de participación ciudadana de enfermedades no Transmisibles, en la cual se abordó la metodología del Plan Decenal de Salud pública, las Resoluciones 164 del 2002 y 351 de 2014 sobre manejo de residuos y el avance en el plan de trabajo en las de Información y educación para la salud y Barreras de acceso.
Desarrollo del instrumento técnico para el reporte del IPA en el marco de la resolución 202 de 2021, para el apoyo de las EAPB, DTS e IPS que realizan dicho reporte.
Socialización de experiencias exitosas en la gestión del riesgo cardiovascular por parte de tres aseguradoras en el contexto de la reunión quincenal con estos actores.
</t>
  </si>
  <si>
    <t>Fortalecer integralmente los hospitales públicos (programa AI Hospital). (OT)</t>
  </si>
  <si>
    <t>Porcentaje de hospitales públicos con factura electrónica implementada </t>
  </si>
  <si>
    <t>(Número de Empresas Sociales del Estado con factura electrónica implementada / Total de Número de Empresas Sociales del Estado)*100%</t>
  </si>
  <si>
    <t>De un total de 931 ESE, 899 informaron haber iniciado como facturadores electrónicos ante la DIAN al cierre de enero de 2021</t>
  </si>
  <si>
    <t>98,6% de los hospitales públicos tiene factura electrónica implementada, es decir 918 Empresas Sociales del Estado de un total de 931 de Empresas Sociales del Estado han implementado factura electrónica</t>
  </si>
  <si>
    <t>6,51% </t>
  </si>
  <si>
    <t>Porcentaje de sedes de prestadores públicos con servicios de telemedicina habilitados </t>
  </si>
  <si>
    <t>(Número de sedes de prestadores públicos con servicios de telemedicina habilitados en el periodo / Total de número de sedes de prestadores públicos en el periodo)*100</t>
  </si>
  <si>
    <t xml:space="preserve">El indicador a 31 de marzo de 2021 (% de sedes de prestadores públicos con servicios de salud en la modalidad de telemedicina habilitados) es 8.87%
</t>
  </si>
  <si>
    <t>8.53%</t>
  </si>
  <si>
    <r>
      <t xml:space="preserve"> 8.53% sedes de prestadores públicos cuentan con servicios de telemedicina habilitados, d</t>
    </r>
    <r>
      <rPr>
        <sz val="11"/>
        <color rgb="FF000000"/>
        <rFont val="Calibri"/>
        <family val="2"/>
        <scheme val="minor"/>
      </rPr>
      <t>e acuerdo con lo reportado en el REPS 329 sedes de prestadores públicos están habilitados  con servicios de telemedicina respecto a 3.856 sedes de prestadores públicos.</t>
    </r>
  </si>
  <si>
    <t>D_Alianza_por_la_seguridad_alimentaria_y_la_nutrición</t>
  </si>
  <si>
    <t>Objetivo 4: establecer un mecanismo de articulación y gobernanza multinivel en torno a la SAN</t>
  </si>
  <si>
    <t>ODS 2. Hambre cero</t>
  </si>
  <si>
    <t>8,2  (2016) </t>
  </si>
  <si>
    <r>
      <t xml:space="preserve">6,5
</t>
    </r>
    <r>
      <rPr>
        <sz val="10"/>
        <color rgb="FFFF0000"/>
        <rFont val="Calibri"/>
        <family val="2"/>
        <scheme val="minor"/>
      </rPr>
      <t>La meta aparece general para 2018-2022: 6,50</t>
    </r>
  </si>
  <si>
    <t>Tasa de mortalidad infantil por desnutrición en menores de cinco (5) años (por cada 100.000 niños y niñas menores de cinco años)</t>
  </si>
  <si>
    <t>[(Sumatoria del número de muertes de menores de 5 años por deficiencias nutricionales y anemias nutricionales según la agrupación 6/67 de OPS/sumatoria del número de menores de 5 años)]*100.000</t>
  </si>
  <si>
    <t>Se realiza reunión técnica desde el sector salud con los referentes técnicos de las secretarias de salud departamentales de los territorios priorizados en el plan nacional contra la desnutrición aguda 2019 – 2022. Se desarrolla la reunión nacional intersectorial de seguimiento a la implementación del Plan de trabajo contra la desnutrición Ni 1+.</t>
  </si>
  <si>
    <t>44,2 (2016) </t>
  </si>
  <si>
    <r>
      <t xml:space="preserve">36
</t>
    </r>
    <r>
      <rPr>
        <sz val="10"/>
        <color rgb="FFFF0000"/>
        <rFont val="Calibri"/>
        <family val="2"/>
        <scheme val="minor"/>
      </rPr>
      <t>Hay una meta general 2018-2022: 36</t>
    </r>
  </si>
  <si>
    <t>Tasa de mortalidad infantil por desnutrición en menores de cinco (5) años en Chocó (por cada 100.000 niños y niñas menores de cinco años)</t>
  </si>
  <si>
    <t>Númerador: Estadísticas Vitales - DANE Denominador: Proyección población - DANE</t>
  </si>
  <si>
    <t>Se realiza reunión de seguimiento intersectorial a la implementación del plan contra la desnutrición Ni 1+ del departamento de Chocó. Se verifica el comportamiento de la prescripción de producto nutricional en el MIPRES en los diferentes meses del año 2021, y se remite a la referente de la dimensión de SAN de la Secretaría de Salud Departamental de Chocó para el seguimiento y acciones pertinentes. Se insta a que se realicen las acciones pertinentes para que se acoja lo dispuesto en la Resolución 2350 de 2020 y a fortalecer los procesos de notificación del evento 113. Se da asistencia al territorio en la medida de las necesidades y acompañamiento al plan intersectorial contra la desnutrición aguda, en la medida de las necesidades y acompañamiento al plan intersectorial contra la desnutrición aguda.</t>
  </si>
  <si>
    <t>63,2 (2016) </t>
  </si>
  <si>
    <t>Tasa de mortalidad infantil por desnutrición en menores de cinco (5) años en La Guajira (por cada 100.000 niños y niñas menores de cinco años)</t>
  </si>
  <si>
    <t>[(Sumatoria del número de muertes de menores de 5 años por deficiencias nutricionales y anemias nutricionales según la agrupación 6/67 de OPS, con lugar de residencia en el departamento de La Guajira/sumatoria del número de menores de 5 años residentes en el departamento de La Guajira)]*100.000</t>
  </si>
  <si>
    <t>Se realiza reunión de seguimiento intersectorial a la implementación del plan contra la desnutrición Ni 1+, al respecto se evidencia ajuste en el proceso de articulación entre los diferentes actores presentes en el territorio especialmente Salud e ICBF. Se realiza nuevamente revisión al proyecto de regalías para el financiamiento y operación de equipos de identificación y gestión del riesgo el cual ya se publicó en el SUIF, se encuentra pendiente el ajuste de las certificaciones. Se verifica el comportamiento de la prescripción de producto nutricional en el MIPRES en los diferentes meses del año 2021 y se remite a la referente de la dimensión de SAN de la Secretaría de Salud Departamental de La Guajira para el seguimiento y acciones pertinentes. Se insta a seguir realizando esfuerzos para garantizar que todas las IPS prescriban la FTLC para el tratamiento de la desnutrición aguda, y que todo caso notificado, reciba su prescripción.</t>
  </si>
  <si>
    <t xml:space="preserve">6,5%  
(2015-2017) </t>
  </si>
  <si>
    <t>Prevalencia de subalimentación  </t>
  </si>
  <si>
    <t>Este indicador se ha definido dentro de un marco de distribución de probabilidad de la siguiente manera: P(U) es la proporción de personas subnutridas en la población total (x) se refiere al consumo de energía alimentaria o el consumo rL es un punto de corte que refleja el mínimo consumo de energía alimentaria aceptable f(x) es la función de densidad de la ingesta de energía alimentaria Fx es la función de distribución acumulada. donde: P(U) = (px</t>
  </si>
  <si>
    <t>MSPS realiza el reporte como apoyo a la CISAN, este indicador es intersectorial, desde agosto de 2020 MADR asumió la presidencia de la CISAN. Desde ICBF, durante el mes de junio en la modalidad 1.000 días para cambiar el mundo se entregaron 18.039 raciones alimentarias a los beneficiarios, directamente en sus hogares, considerando las medidas que se han tomado desde el ICBF para la prestación del servicio en el marco de la contingencia por COVID-19.  Se entregó 1.481 toneladas de Alimentos de Alto Valor Nutricional, que corresponden a 1.481 toneladas de Alimentos de Alto Valor Nutricional, que corresponden a 1.229 toneladas de Bienestarina Más, 234 toneladas de Bienestarina Líquida (1.103.076 unidades de 200 ml) y 18 toneladas de Alimento para la mujer gestante y madre en periodo de lactancia. Desde la Unidad Administrativa Especial de Alimentación Escolar - Alimentos para Aprender, con las modalidades: Ración para Preparar en Casa, Ración industrializada y Bono Alimentario, de acuerdo a la Resolución 0006 y 0007 “PAE para aprendizaje en casa”, en el mes de junio de 2021, 95 ETC garantizaron la atención a 5.451.814 niños, niñas, adolescentes y jóvenes beneficiarios del PAE, a través de sus operadores. Además, se precisa que de acuerdo con la metodología del cálculo del indicador de prevalencia de subalimentación, este se realiza a través de una comparación del consumo habitual de alimentos por la población en un periodo determinado, versus un parámetro de requerimientos mínimos de energía alimentaria; la población por debajo de este consumo es considerada subalimentada, FAO. Para su cálculo, la FAO emplea como principal insumo las Hojas de Balance de Alimentos (HBA) las cuales colectan información de producción, comercio exterior y utilización interna de bienes alimenticios y se cuantifican aquellos que son destinados directamente para consumo humano diario por persona en un año. Una de las características del indicador de subalimentación es que en su metodología se utiliza información anual de un trienio móvil. Esto con el fin de evitar que los fenómenos transitorios como variaciones climáticas, diferencias de precios de los alimentos u otros factores coyunturales incrementen la volatilidad de la estimación. FAO utiliza la unidad temporal de trienios en sus estimaciones nacionales y regionales. Para encontrar el dato de un año determinado se toma la información de tres años, validando el año intermedio. Es decir que con la información de los años 2018-2020, sería posible estimar el año intermedio, o sea 2019. De acuerdo con lo anterior, se presentará un rezago de aproximadamente 2 años y por lo que se espera que en 2021 FAO reporte la prevalencia de subalimentación del año 2019.</t>
  </si>
  <si>
    <t>3.200.000 (2015-2017) </t>
  </si>
  <si>
    <t>Población subalimentada  </t>
  </si>
  <si>
    <t>Este indicador se ha definido dentro de un marco de distribución de probabilidad de la siguiente manera desde la FAO: P(U) es la proporción de personas subnutridas en la población total; (x) se refiere al consumo de energía alimentaria o el consumo; rL es un punto de corte que refleja el mínimo consumo de energía alimentaria aceptable; f(x) es la función de densidad de la ingesta de energía alimentaria, y, Fx es la función de distribución acumulada. P(U) =P</t>
  </si>
  <si>
    <t>13,8% (2015) </t>
  </si>
  <si>
    <r>
      <t xml:space="preserve">12,5%
</t>
    </r>
    <r>
      <rPr>
        <sz val="10"/>
        <color rgb="FFFF0000"/>
        <rFont val="Calibri"/>
        <family val="2"/>
        <scheme val="minor"/>
      </rPr>
      <t>Hay una meta general para el cuatrienio de 12,50%</t>
    </r>
  </si>
  <si>
    <t>Porcentaje de hogares con inseguridad alimentaria moderada </t>
  </si>
  <si>
    <t>De acuerdo a la aplicación de la escala, en cada hogar se sumaron todas las respuestas afirmativas a las preguntas de la escala (se calcularon por separado los puntajes para los hogares con niños, niñas y adolescentes menores de 18 años y los hogares sin estos). Con esta sumatoria se realizó la clasificación de los niveles de (in)seguridad alimentaria utilizando los siguientes puntos de corte: * Hogares integrados solo por personas adultas, 4 a 6 puntos * Hogares integrados por personas adultas y niños, 6 a 10 puntos</t>
  </si>
  <si>
    <t xml:space="preserve">MSPS realiza el reporte como apoyo a la CISAN, este indicador es intersectorial, desde agosto de 2020 MADR asumió la presidencia de la CISAN. Desde PS, los proyectos de ReSA se encuentran terminados en su totalidad. Con relación a Manos que Alimentan: La instalación de unidades de producción para autoconsumo se realiza de acuerdo con la ruta una vez se desarrollan los encuentros motivacionales y la asistencia técnica. Con el suministro de 2 entregas de insumos (agrícolas - especies menores). Los cinco convenios/contratos mediante los cuales se ejecuta el proyecto se encuentran así:
- Entrega de insumos del componente Agrícola a 6855 hogares, quedando pendientes 1029 hogares por recibir este componente, correspondientes a los hogares que hacen parte de la adición contractual del Convenio 748 de 2020.
- De los prototipos de insumos de especies menores se ha efectuado la entrega a 3.077 hogares, está programada la entrega a 4.807 hogares del convenio 748 de 2020 para completar la meta de 7884 participantes de este proyecto.
- De los cinco convenios/ proyectos Manos que Alimentan, los siguientes ya culminaron sus actividades: Los convenios 931 y 834 de 2020 de se encuentran culminados en su totalidad, logrando el desarrollo y montaje de 800 unidades de producción de alimentos para autoconsumo.
El contrato 896 de 2020 finalizó la proveeduría de insumos agrícolas y de especies menores con la atención de 614 hogares.
Desde el MADR , con relación al proyecto de esquemas asociativos fortalecidos se reporta un avance interinstitucional de 757 Esquemas asociativos fortalecidos en el proyecto de Campo emprende; para el proyecto de Alianzas se viene adelantando la revisión de los proyecto presentados en la convocatoria la cual realizó el cierre en el mes de enero del 2021.
Desde el MADS, se han establecido acuerdos sectoriales con la Sociedad de Agricultores de Colombia, Fenaví, Porkcolombia y Fedepanela. A la fecha se desarrolla una agenda ambiental con el Ministerio de Agricultura y Desarrollo Rural, y se acompañan los procesos de actualización de las guías ambientales de los subsectores avícola, porcícola, palma de aceite, caña de azúcar y panela, que contribuyen a incorporar la dimensión ambiental en los sistemas de producción agropecuarios base de la seguridad alimentaria y nutricional. 
Adicionalmente en busca del fortalecimiento de la ganadería sostenible en el país, se adelanta un proceso de Solicitud para la selección de categorías de producto Sello Ambiental Colombiano – SAC, para la creación de la Categoría de Ganadería Sostenible Bovina y Bufalina, el día jueves 24 de junio de 2021 fueron aprobados los cuatro primeros criterios de selección, por el comité interno del SAC, y como parte del proceso para la selección y normalización de la categoría, se notificó al ICONTEC al respecto y según lo establecido les solicitamos la verificación de los dos criterios restantes (5 y 6) establecidos en la cartilla.
</t>
  </si>
  <si>
    <t>8,5% (2015) </t>
  </si>
  <si>
    <r>
      <t xml:space="preserve">7%
</t>
    </r>
    <r>
      <rPr>
        <sz val="10"/>
        <color rgb="FFFF0000"/>
        <rFont val="Calibri"/>
        <family val="2"/>
        <scheme val="minor"/>
      </rPr>
      <t>Hay una meta general para el cuatrienio de 7,0%</t>
    </r>
  </si>
  <si>
    <t>Porcentaje de hogares con inseguridad alimentaria Severa</t>
  </si>
  <si>
    <t>De acuerdo a la aplicación de la escala, en cada hogar se sumaron todas las respuestas afirmativas a las preguntas de la escala (se calcularon por separado los puntajes para los hogares con niños, niñas y adolescentes menores de 18 años y los hogares sin estos). Con esta sumatoria se realizó la clasificación de los niveles de (in)seguridad alimentaria utilizando los siguientes puntos de corte: * Hogares integrados solo por personas adultas, 7 a 8 puntos * Hogares integrados por personas adultas y niños, 11 a 15 puntos</t>
  </si>
  <si>
    <t>9,1% (2016) </t>
  </si>
  <si>
    <t>Porcentaje de nacidos vivos con bajo peso al nacer  </t>
  </si>
  <si>
    <t>( número de nacidos vivos con peso menor a 2.500 gramos / número de nacidos vivos por)  * 100</t>
  </si>
  <si>
    <t>11,42% (2016) </t>
  </si>
  <si>
    <t>Porcentaje de nacidos vivos con bajo peso al nacer en Chocó </t>
  </si>
  <si>
    <t>( número de nacidos vivos con peso menor a 2.500 gramos en el Departamento del Chocó / número de nacidos vivos en el departamento del Chocó )* 100</t>
  </si>
  <si>
    <t>Durante el mes de marzo las intervenciones para incidir en los resultados de niñas y niños se concentraron en: Participación en foro con la Universidad los Andes del tema Abordaje de las enfermedades prevalentes en la primera infancia en el marco de la atención integral. Ajustes a insumo técnico con recomendaciones de sociedades científicas de la herramienta de abordaje de las condiciones prevalentes en la primera infancia para estructuración de herramienta en web progresiva, que incluye un módulo específico para niños y niñas menores de tres meses. Avances en la construcción de insumos técnicos para el minisitio de niños de la página web del Ministerio de Salud.</t>
  </si>
  <si>
    <t xml:space="preserve">En el primer semestre de 2021 el trabajo se realizó en dos líneas de acción:
1.	Desarrollo de documentos técnicos y normativos
Liderazgo y aportes técnicos en las orientaciones para la valoración del desarrollo de la Primera Infancia en Colombia en el marco de lo establecido en la Ley 1804 de 2016. 
Aportes técnicos a la herramienta de abordaje de las principales alteraciones y eventos de la primera infancia. 
Aportes técnicos al documento en construcción del Plan Decenal de Lactancia Materna y Alimentación Complementaria 2021-2030 (PDLMAC). 
Aportes técnicos al lineamiento para la atención de las niñas y niños víctimas de violencia. 
Revisión y ajustes del Lineamiento atención integral en salud a niños y niñas Rrom en cumplimiento con el compromiso de “Propiciar el sano desarrollo, el crecimiento y la atención en salud de niñas y niños Rrom en cada una de las Kumpañy a través de una estrategia que contenga elementos de cuidado calificado, lactancia materna, potenciación del desarrollo, prácticas de crianzas intercultural, vacunación, entre otras”
Avance en el proyecto de resolución para la reglamentación de los lineamientos técnicos y operativos para la operación del programa de tamizaje neonatal en Colombia.
2.	Desarrollo de capacidades para la gestión de la atención a las niñas y niños en primera infancia. 
Evaluación del grado de avance de implementación de la Ruta Integral de Atención en Salud y la Ruta Integral de Atención en Salud Materno – Perinatal, a partir de esta evaluación se diseño el plan de acompañamiento a las entidades territoriales, en el primer trimestre se realizó la asistencia técnica al departamento de Chocó.
Fortalecimiento de las capacidades técnicas del talento humano en salud de las EAPB e IPS, a través de sesiones virtuales, en el primer semestre se adelantó el procedimiento de atención por enfermería, medicina, pediatría para promoción y mantenimiento de la salud de las niñas y niños en primera infancia. 
</t>
  </si>
  <si>
    <t>9,39% (2016) </t>
  </si>
  <si>
    <t>Porcentaje de nacidos vivos con bajo peso al nacer en La Guajira</t>
  </si>
  <si>
    <t>(número de nacidos vivos con peso menor a 2.500 gramos en el Departamento de La Guajira / el número de nacidos vivos en el departamento de La Guajira) * 100</t>
  </si>
  <si>
    <t xml:space="preserve">"En el primer semestre de 2021 el trabajo se realizó en dos líneas de acción:
1.	Desarrollo de documentos técnicos y normativos
Liderazgo y aportes técnicos en las orientaciones para la valoración del desarrollo de la Primera Infancia en Colombia en el marco de lo establecido en la Ley 1804 de 2016. 
Aportes técnicos a la herramienta de abordaje de las principales alteraciones y eventos de la primera infancia. 
Aportes técnicos al documento en construcción del Plan Decenal de Lactancia Materna y Alimentación Complementaria 2021-2030 (PDLMAC). 
Aportes técnicos al lineamiento para la atención de las niñas y niños víctimas de violencia. 
Revisión y ajustes del Lineamiento atención integral en salud a niños y niñas Rrom en cumplimiento con el compromiso de “Propiciar el sano desarrollo, el crecimiento y la atención en salud de niñas y niños Rrom en cada una de las Kumpañy a través de una estrategia que contenga elementos de cuidado calificado, lactancia materna, potenciación del desarrollo, prácticas de crianzas intercultural, vacunación, entre otras”
Avance en el proyecto de resolución para la reglamentación de los lineamientos técnicos y operativos para la operación del programa de tamizaje neonatal en Colombia.
2.	Desarrollo de capacidades para la gestión de la atención a las niñas y niños en primera infancia. 
Evaluación del grado de avance de implementación de la Ruta Integral de Atención en Salud y la Ruta Integral de Atención en Salud Materno – Perinatal, a partir de esta evaluación se diseño el plan de acompañamiento a las entidades territoriales. 
Fortalecimiento de las capacidades técnicas del talento humano en salud de las EAPB e IPS, a través de sesiones virtuales, en el primer semestre se adelantó el procedimiento de atención por enfermería, medicina, pediatría para promoción y mantenimiento de la salud de las niñas y niños en primera infancia. 
Acompañamiento al equipo técnico de primera infancia del Departamento de La Guajira con el objetivo de realizar un plan de trabajo para incidir en la mortalidad infantil.
</t>
  </si>
  <si>
    <t>Emprender una ruta intersectorial de atención a los niños con desnutrición aguda. (UC)</t>
  </si>
  <si>
    <t>1,6% (2015) </t>
  </si>
  <si>
    <r>
      <t xml:space="preserve">1%
</t>
    </r>
    <r>
      <rPr>
        <sz val="10"/>
        <color rgb="FFFF0000"/>
        <rFont val="Calibri"/>
        <family val="2"/>
        <scheme val="minor"/>
      </rPr>
      <t>Es una meta general para el cuatrienio 1</t>
    </r>
  </si>
  <si>
    <t>Porcentaje de desnutrición aguda en menores de cinco (5) años </t>
  </si>
  <si>
    <t>[(Sumatoria del número de niños menores de 5 años con desnutrición aguda )/ (total de niños menores de 5 años valorados)]*100.</t>
  </si>
  <si>
    <t>Se da continuidad al seguimiento de la implementación del Plan de trabajo contra la desnutrición a los departamentos priorizados, presentando las indicaciones de seguimiento a las IPS y EPS, por parte de la Superintendencia Nacional de Salud. Con el fin de fortalecer el proceso de identificación y captación de los niños menores de 5 años con desnutrición se desarrolla reunión de fortalecimiento en la vigilancia comunitaria, dirigido a las EAPB y referentes territoriales.</t>
  </si>
  <si>
    <t>10,8% (2015) </t>
  </si>
  <si>
    <r>
      <t xml:space="preserve">8%
</t>
    </r>
    <r>
      <rPr>
        <sz val="10"/>
        <color rgb="FFFF0000"/>
        <rFont val="Calibri"/>
        <family val="2"/>
        <scheme val="minor"/>
      </rPr>
      <t>Es una meta general para el cuatrienio 8</t>
    </r>
  </si>
  <si>
    <t>Porcentaje de retraso en talla en menores de cinco (5) años  </t>
  </si>
  <si>
    <t>[(Sumatoria del número de niños menores de 5 años con retraso en talla/(total de niños menores de 5 años valorados)]*100.</t>
  </si>
  <si>
    <t>Se continua con la realización de acompañamiento para la implementación de la ruta de mantenimiento y promoción de la salud,  seguimiento a la construcción de documento borrador de una estrategia de IEC sobre las Guías Alimentarias Basadas en Alimentos – GABAs en el marco del plan de acción de la mesa de alimentación saludable y sostenible, estrategias de promoción, fomento y protección de la Lactancia Materna, y estrategias de promoción de la alimentación adecuada para la edad, en marco de la atención integral en la primera infancia.</t>
  </si>
  <si>
    <t>6,3% (2015) </t>
  </si>
  <si>
    <r>
      <t xml:space="preserve">6%
</t>
    </r>
    <r>
      <rPr>
        <sz val="10"/>
        <color rgb="FFFF0000"/>
        <rFont val="Calibri"/>
        <family val="2"/>
        <scheme val="minor"/>
      </rPr>
      <t>Es una meta general del cuatrienio 6</t>
    </r>
  </si>
  <si>
    <t>Porcentaje de exceso de peso en menores de cinco (5) años </t>
  </si>
  <si>
    <t>[(Sumatoria de número de niños menores de cinco años, con exceso de peso para la edad) /(número total de la niños menores de cinco años valorados) *100</t>
  </si>
  <si>
    <t>Se continua con el acompañamiento a las ETS para la implementación de: la RPMS, el PNSAN 2012-2019, de estrategias de promoción, fomento y protección de la LM, estrategias promoción de la alimentación adecuada para la edad, en el marco de la atención integral en la primera infancia.  Por otra parte, se logró avanzar en la gestión para la revisión de la oficina jurídica para la posterior expedición de la Resolución 810 de 2021: Por la cual se establece el reglamento técnico sobre los requisitos de etiquetado nutricional y frontal que deben cumplir los alimentos envasados o empacados para consumo humano. Se avanzó en la búsqueda y síntesis de la evidencia científica de los sellos de advertencia, se avanzó en el documento técnico de alimentación saludable, con ajustes en indicadores, se avanzó en la construcción de la evaluación económica del AIN de grasas trans. Se capacitó a 113 funcionarios de Colpensiones en alimentación saludable, se brindó respuesta a inquietudes sobre la implementación de la Resolución 2013 de 2020 (contenidos máximos de sodio) y se gestionaron y se desarrollaron las sesiones mensuales de la submesa de alimentación saludable y sostenible, en la cual se han presentado los resultados de la revisión del lineamiento de EAN y de la campaña de hábitos saludables. Se avanzó en la construcción del plan de articulación en gastronomía y en la matriz de banco de experiencias exitosas en alimentación saludable en lo territorial.</t>
  </si>
  <si>
    <t>36,1% (2015) </t>
  </si>
  <si>
    <r>
      <t xml:space="preserve">42,8%
</t>
    </r>
    <r>
      <rPr>
        <sz val="10"/>
        <color rgb="FFFF0000"/>
        <rFont val="Calibri"/>
        <family val="2"/>
        <scheme val="minor"/>
      </rPr>
      <t>Es una meta general del cuatrienio 42,8</t>
    </r>
  </si>
  <si>
    <t>Porcentaje de lactancia materna exclusiva en menores de seis (6) meses </t>
  </si>
  <si>
    <t>(Niñas y niños menores de 6 meses de edad con lactancia materna exclusiva / total de niñas y niños menores de 6 meses de edad) * 100</t>
  </si>
  <si>
    <t xml:space="preserve">En el marco de la estrategia IAMI se acompañó técnicamente en la implementación en los territorios de Risaralda y Bogotá. Con el departamento de Risaralda, en el marco de la sentencia 187 de 2018, se realizó seguimiento al plan de acción para la gestión e implementación de la estrategia en el municipio de Pueblo Rico, ESE San Rafael. En Bogotá se realizó sesión para revisión de los lineamientos en el tema de preevaluación y evaluación externa.  Se apoyó técnicamente la organización de la campaña de lactancia materna de UNICEF y la revisión de los documentos formulados para el nuevo Plan Decenal de Lactancia Materna 2021-2030. Se realizó apoyo técnico para la elaboración de documentos como piezas comunicativas dirigidas a profesionales de la salud y comunidad en general sobre lactancia materna y alimentación complementaria.  Se actualizó y se hizo seguimiento a indicadores de la estrategia de bancos de leche humana.  Se definieron técnicos y profesionales que realizarán proceso de formación en banco de leche humana para Colombia. Se coordinó la revisión técnica en Codex para el proyecto de revisión de la Norma para preparados complementarios, Bebida/producto con nutrientes añadidos para niños pequeños o bebidas para niños pequeños. Se realiza revisión y ajuste del documento problema de Análisis de Impacto Normativo relacionado con alimentos infantiles, el cual fue enviado a la subdirectora para su visto bueno y poder enviar a consulta pública. </t>
  </si>
  <si>
    <t>24,4% (2015) </t>
  </si>
  <si>
    <r>
      <t xml:space="preserve">24,4%
</t>
    </r>
    <r>
      <rPr>
        <sz val="10"/>
        <color rgb="FFFF0000"/>
        <rFont val="Calibri"/>
        <family val="2"/>
        <scheme val="minor"/>
      </rPr>
      <t>Es una meta general del cuatrienio 24,4</t>
    </r>
  </si>
  <si>
    <t>Porcentaje de exceso de peso en adolescentes y escolares</t>
  </si>
  <si>
    <t>[(Sumatoria del número de niños escolares, entre cinco años y 12 años, con exceso de peso)/( Total de niños entre cinco y 12 años valorados) *100</t>
  </si>
  <si>
    <t>G_Juventud_naranja</t>
  </si>
  <si>
    <t>Objetivo 1. Transición armónica de la infancia a la juventud</t>
  </si>
  <si>
    <t>Estructurar e implementar la Política Integral para la Prevención y Atención del Consumo de Sustancias Psicoactivas. (UC)</t>
  </si>
  <si>
    <r>
      <t xml:space="preserve">9,8%
</t>
    </r>
    <r>
      <rPr>
        <sz val="10"/>
        <color rgb="FFFF0000"/>
        <rFont val="Calibri"/>
        <family val="2"/>
        <scheme val="minor"/>
      </rPr>
      <t>Es una meta general del cuatrienio 9,8</t>
    </r>
  </si>
  <si>
    <t>Prevalencia de consumo de drogas ilícitas en edad escolar</t>
  </si>
  <si>
    <t>(Número de escolares de 12 a 18 años encuestados que consumen drogas ilícitas/ total de escolares de 12 a 18 años encuestados) x 100</t>
  </si>
  <si>
    <t>Durante el mes de MARZO se llevaron a cabo las siguientes actividades Se participa de la sesión del consejo distrital de estupefacientes de Bogotá, en la cual se hace análisis de los resultados de los estudios nacionales de consumo de sustancias psicoactivas para el distrito, se proponen por las entidades participantes acciones para abordar el consumo de manera diferencial por genero teniendo en cuenta el peso de esta variable en el aumento de consumo y se hace seguimiento a las acciones desarrolladas por los consejos locales de drogas. Se hace asistencia técnica en los tres encuentros zonales del departamento del Tolima, en los cuales se trabaja con los municipios las prioridades nacionales y departamentales para la implementación de la política nacional de salud mental y política integral para la prevención y atención del consumo de sustancias psicoactivas. Se lleva a cabo reunión de planeación con el Ministerio de Jusiticia y del Derecho y equipo de la secretaria de salud de Tolima, en la que se definen fechas para la sesión del consejo seccional de estupefacientes y se definen los énfasis de trabajo para el presente año en este espacio. Se acompaña la sesión de trabajo del consejo departamental de salud mental del departamento de huila, en la cual se abordan los asuntos relacionados con las prioridades de la implementación de la política en el orden nacional y se dan orientaciones para el proceso de adopción de la misma, a realizar por parte del departamento en el presente año. Se realizan reuniones de articulación con el grupo de modos, estilos y condiciones de vida en las cuales se lleva a cabo presentación de estrategia CERS y por parte del grupo de convivencia social y ciudadanía presentaciones de avances en documento de respuesta al consumo de Alcohol 2021. Se realiza asistencia técnica con los departamentos de Bolívar y San Andrés y Providencia en la cual se revisan acciones del PAS proyectando asistencia de formación en fortalecimiento de capacidades en prevención del consumo de sustancias psicoactivas. Se participa en las 2 reuniones de consulta Regional virtual sobre el Desarrollo de un Plan de Acción Mundial sobre el Alcohol (2022-2030); las cuales tuvieron como fin la implementación eficaz de la Estrategia Mundial, de la Organización Mundial de la Salud (OMS), para Reducir el Uso Nocivo del Alcohol como una prioridad de la salud pública. Se realiza evento a nivel nacional “Conectando con la ciudadanía para la promoción de la salud mental y la prevención del consumo de sustancias psicoactivas en Colombia”, en el marco de las experiencias e intervenciones basadas en la evidencia en la promoción de la salud mental en los entornos. Se realiza reunión de revisión y ajuste de criterios base del Premio Nacional “entidad comprometida con la prevención del consumo, abuso y adicción a sustancias psicoactivas” correspondiente al Art. 8 de la Ley 1566; el cual tendrá convocatoria en los meses de junio y julio 2021.</t>
  </si>
  <si>
    <t>H_Dignidad_y_felicidad_para_todos_los_adultos_mayores</t>
  </si>
  <si>
    <t>Objetivo 2. Suministrar servicios de cuidado oportunos, suficientes y de calidad para los adultos mayores</t>
  </si>
  <si>
    <t>Porcentaje de pacientes hipertensos de 60 años y más controlados TA &lt;(140/90mmHg) </t>
  </si>
  <si>
    <t>[(Número de pacientes hipertensos de 60 años y más controlados TA &lt;(140/90mmHg))/ (Total de pacientes hipertensos de 60 y mas años)] por 100</t>
  </si>
  <si>
    <t xml:space="preserve">Asesoría y asistencia técnica en consejería breve para la cesación de consumo de tabaco dirigido a 150 profesionales de la red prestadora de Emmsanar.
Asesoría y asistencia técnica a la SDS de 32 entidades territoriales para la gestión del riesgo cardiovascular y metabólico en el marco de las RIAS.
Acompañamiento a Salud Total EPS y aseguradoras de Cartagena, las cuales inician el alistamiento institucional para la implementación de las directrices para promover la cesación del consumo de tabaco y atención del tabaquismo.
Desarrollo de la segunda mesa de participación ciudadana de enfermedades no Transmisibles, en la cual se abordó la metodología del Plan Decenal de Salud pública, las Resoluciones 164 del 2002 y 351 de 2014 sobre manejo de residuos y el avance en el plan de trabajo en las de Información y educación para la salud y Barreras de acceso
Desarrollo del instrumento técnico para el reporte del IPA en el marco de la resolución 202 de 2021, para el apoyo de las EAPB, DTS e IPS que realizan dicho reporte.
Socialización de experiencias exitosas en la gestión del riesgo cardiovascular por parte de tres aseguradoras en el contexto de la reunión quincenal con estos actores.
</t>
  </si>
  <si>
    <t>Pacto_por_la_Construcción_de_Paz</t>
  </si>
  <si>
    <t>D_Reparacion</t>
  </si>
  <si>
    <t>Objetivo 1. Armonizar el componente de asistencia de la política de víctimas con la política social moderna</t>
  </si>
  <si>
    <t xml:space="preserve">588163
</t>
  </si>
  <si>
    <t>Víctimas que han recibido atención y rehabilitación psicosocial</t>
  </si>
  <si>
    <t>∑ número de personas únicas víctimas  que reciben atención psicosocial en modalidad individual, familiar, comunitaria y/o grupal.</t>
  </si>
  <si>
    <t>Durante el mes de marzo de 2021, se dio continuidad a traves del cuarto ciclo de atenciones del Programa Papsivi a las víctimas del conflicto armado ubicadas en los departamentos donde se esta desarrollando los convenios No. 469 con el Asociado Forjando Futuro y convenio 470 con la Corporación Infancia y Desarrollo, suscritos con el Ministerio de Salud y Protección Social para la implementación del programa PAPSIVI para la vigencia 2020 - 2021. El convenio 473 suscrito con la UT Victimas se llego a comun acuerdo entre las partes para la terminacion anticipada, por tanto la UT victimas solo ejecuto dos ciclo de atencion el cual segun plan de mejormamiento culmino en el mes de febrero.</t>
  </si>
  <si>
    <t>Pacto_por_la_inclusión_de_todas_las_personas_con_discapacidad</t>
  </si>
  <si>
    <t>A_Alianza_por_la_inclusión_y_la_dignidad_de_todas_las_personas_con_discapacidad</t>
  </si>
  <si>
    <t>Objetivo 1. Política Pública Nacional de Discapacidad e Inclusión social (PPDIS)</t>
  </si>
  <si>
    <t>0,0% </t>
  </si>
  <si>
    <t>Porcentaje de personas que acceden a valoración de certificación y Registro de Localización y Caracterización de Personas con Discapacidad (RLCPD) </t>
  </si>
  <si>
    <t>(No. De personas que acceden a valoración de certificación y Registro de Localización y Caracterización de Personas con Discapacidad (RLCPD) / N° de personas identificadas en el Registro para la Localización y Caracterización de personas con discapacidad entre 2002 y 2018) * 100</t>
  </si>
  <si>
    <t>Durante el mes de marzo de 2021, se recibió la documentación por parte de las entidades territoriales: certificación Bancaria , el Rut y lo datos de las personas que van a realizar el seguimiento de la ejecución de los recursos que se van a asignar en la vigencia 2021 para lo cual se realizó el correspondiente consolidado y el envío a la coordinación del GGD para que fuese enviado al área Financiera de la oficina y de Tesorería del Ministerio de Salud y Protección Social. De otra parte se dió inicio al proceso de asistencia técnica en los temas de Certificación de Discapacidad Resolución 113 de 2020, registro en mi seguridad social y el registro de entidades en SISPRO. El cronograma de asistencia técnica se encuentra programado desde el mes de marzo hasta abril 30 de 2021. Además se emitió la Resolución 367 de 2021 Por la cual se efectúa una asignación de recursos del Presupuesto de Gastos de Inversión del Ministerio de Salud y Protección Social , rubro "Apoyo al Proceso de Certificación de Discapacidad Nacional" , vigencia fiscal 2021, para garantizar la implementación de la Certificación de Discapacidad y el Registro de Localización y Caracterización de Discapacidad, por un valor total de $7.000.000.000 asignados a 38 Entidades Territoriales que certificaron el cumplimiento dela Resolución 1043 de 2020. Se realizó el informe de seguimiento a la ejecución de recursos de 2020 reflejados en el primer trimestre 2021. Con corte a 31 de marzo de 2021 se cuenta con un total de 8.240 valoraciones multidisciplinarias realizadas con cargo a los recursos asignados en 2020 , de las cuales 2.212 fueron realizadas en el mes de marzo. En este periodo se observa que la mayor participación de valoraciones bajo reserva presupuestal de 2020 se realizaron principalmente en las siguientes entidades territoriales: Caldas, Santander, Arauca, Tolima, Nariño y Norte de Santander. Con respecto a la meta de acuerdo a los recursos asignados, se ha realizado un avance del 27%</t>
  </si>
  <si>
    <t>Pacto_de_equidad_para_las_mujeres</t>
  </si>
  <si>
    <t>E_Promoción_de_la_salud_sexual_y_los_derechos_reproductivos_para_niñas_niños_y_adolescentes</t>
  </si>
  <si>
    <t>Objetivo 1. Reducir las prácticas nocivas relacionadas con el matrimonio infantil (MI) o las uniones tempranas (UT)</t>
  </si>
  <si>
    <t>17,4% </t>
  </si>
  <si>
    <t>Porcentaje de mujeres de 15 a 19 años que son madres o están embarazadas de su primer hijo  </t>
  </si>
  <si>
    <t>[( Sumatoria Número de mujeres entre 15 y 19 años que están embarazadas o han tenido hijos) / (Sumatoria Número total de mujeres entre 15 y 19 años encuestadas)]x100</t>
  </si>
  <si>
    <t>Se participo en reunión con el Departamento Nacional de Planeación para socialización de propuesta de documento Conpes de juventud. Se propone la integración de un Conpes de adolescencia y juventud que aborde aspectos de la salud sexual y reproductiva de adolescentes y jóvenes tales como la promoción de los derechos sexuales y derechos reproductivos, la prevención de las practicas nocivas como el matrimonio infantil y la violencia sexual, la prevención y atención del embarazo en la adolescencia y las Infecciones de Transmisión Sexual. En el marco de la alerta temprana No 050 emitida por la Defensoría del Pueblo, se orientó a la Secretaria de Salud Departamental de Norte de Santander a fortalecer las acciones en el municipio de Tibú para la prevención del embarazo en la infancia y adolescencia, a través de la implementación de la Estrategia de Atención Integral a Niños, Niñas, y Adolescentes con énfasis en la Prevención del Embarazo en la Infancia y Adolescencia.</t>
  </si>
  <si>
    <t>Nos encontramos a la espera de los resultados de la Encuesta Nacional de Demografia y Salud 2020.</t>
  </si>
  <si>
    <t>La información cuantitativa es obtenida a traves de la Encuesta Nacional de Demografia y Salud. No se encuentran disponibles los resultados de dicha encuesta a cargo de la Dirección de Epidemiologia y Demografia</t>
  </si>
  <si>
    <t xml:space="preserve">No es posible determinar el avance porcentaje de cumplimiento por no disponer de la informacion. </t>
  </si>
  <si>
    <t>Se desarrollaron capacidades en los agentes del sistema de salud, dirigidas a la prevención del embarazo en la infancia y adolescencia,  a la implementación de estrategias de atención diferencial para  mejorar la calidad en la prestación de los servicios de salud para adolescentes, y  a reducir las necesidades insatisfechas en anticoncepción. Se avanzo en conjunto con el DNP en la formulación de Conpes de Juventud, incluyendo las siguientes intervenciones a 2030 : 1) Diseñar e implementar una estrategia de comunicación, movilización y participación ciudadana con adolescentes y jóvenes dirigida a la prevención del embarazo subsiguiente, la prevención de la violencia de género y sexual, a través de la promoción de los derechos sexuales y derechos reproductivos. 2) Realizar una estrategia de comunicación coordinada con entidades territoriales de salud y  Entidades Administradoras de Planes de Beneficios con enfoque de género y derechos sexuales y reproductivos dirigida a incrementar el acceso a métodos anticonceptivos de larga duración para reducir las necesidades insatisfechas en adolescentes y jóvenes tanto del área urbana como rural. 3) Implementar estrategia de participación y movilización social comunitaria dirigida a la prevención, diagnóstico y tratamiento del VIH/Sida y otras Infecciones de Transmisión Sexual en adolescentes y jóvenes que pertenecen a Poblaciones Claves (HSH, AyJ que se encuentran en el sistema de responsabilidad penal,  habitantes de calle, usuarios de drogas inyectables, personas de 18 a 29 años en situación de prostitución, adolescentes y jóvenes LGBTI) entre 14 y 29 años de edad. 4)  Adaptar e implementar las normas globales de la Organización Mundial de la Salud para mejorar la calidad en los servicios prestados con atención diferenciada a los Adolescentes y jóvenes en los entornos institucionales, educativos y comunitarios. 5)  Implementar en Instituciones Prestadoras de Servicios de Salud y bienestar social universitario la estrategia de gestión de la atención diferencial de adolescentes y jóvenes con énfasis en la promoción y mantenimiento de la salud y la gestión integal de riesgos.</t>
  </si>
  <si>
    <t>No Aplica</t>
  </si>
  <si>
    <t>Tasa específica de fecundidad en adolescentes de 15 a 19 años  (por cada 1.000 mujeres de 15 a 19 años)</t>
  </si>
  <si>
    <t>(?Nacimientos en mujeres de 15 a 19 años/Número total de mujeres entre 15 y 19 años) X1000</t>
  </si>
  <si>
    <t>Se realiza reunión de la Comisión Nacional Intersectorial para la Promoción y Garantia de los Derechos Sexuales y Derechos Reproductivos, se abordan los siguientes temas : 1. Avances Conpes de juventud : Departamento Nacional de Planeacion 2. Avances y desafios en metas de gobierno sobre DS -DR - Situación y acciones dirigidas a la prevención del embarazo subsiguiente en adolescentes MSPS. 3. Proyecto intergencial de salud para la paz : identificacion de determinantes sociales que inciden en la salud de adolescentes y jóvenes - 2: 45 pm, Fondo de Población de las Naciones Unidas. 4. Compromisos y acciones conjuntas para el avance en metas de Gobierno ( Coordina (ICBF - Minsalud). Se establece dentro de los compromisos fortalecer la articulacion entre el sector educacion y justicia para abordar los temas de educacion de la sexualidad en el Conpes de Juventud. Tambien con el DPS se estable el fortalecimeinto de las acciones territoriales para la prevención del embarazo subsiguiente. En conjunto con el ICBF se realiza Webinar el viernes 19 de marzo y dirigido a desarrollar capacidades para mejorar el acceso a la anticoncepción en adolescentes y jóvenes en protección. Se logra la participación de 1237 funcionarios, operadores, contratiostas y autoridades administrativas del ICBF en todo el país.</t>
  </si>
  <si>
    <t>Se reporta la información cuantitativa  correspondiente a 2020</t>
  </si>
  <si>
    <t>No se reporta información preliminar para 2021</t>
  </si>
  <si>
    <t xml:space="preserve">Se desarrollaron capacidades en los agentes del sistema de salud, dirigidas a la prevención del embarazo en la infancia y adolescencia,  a la implementación de estrategias de atención diferencial para  mejorar la calidad en la prestación de los servicios de salud para adolescentes, y  a reducir las necesidades insatisfechas en anticoncepción. Se establece estrategia de seguimiento a las EPS para evaluar la gestión del riesgo dirigida  a la reducción de la fecundidad adolescente y prevención del embarazo subsiguiente. Se continua el seguimiento de cumplimiento de las metas propuestas para la reduccion de la fecundidad en el marco del Decreto 028 de 2008 - seguimiento a recursos de inversion en salud pública. </t>
  </si>
  <si>
    <t>53.78</t>
  </si>
  <si>
    <t xml:space="preserve">Se evidencia un descenso en la fecundidad adolescente pasando de 57.95 nacimientos por cada 1.000 mujeres de 15 a 19 años en el año 2019  a 53.78 nacimientos en el año 2020, lo  anterior, representa un descenso de 8.783 nacimientos comparativamente. Adicionalmente se cumple la meta establecida para cierre de gobierno a 2022, donde se establecio poder alcanzar un descenso en la tasa de fecundidad adolescente de 15 a 19 años a menos de 56 nacimientos por cada 1.000 mujeres de 15 a 19 años. </t>
  </si>
  <si>
    <t>2,6 (2016) </t>
  </si>
  <si>
    <t>Tasa específica de fecundidad adolescentes de 10 a 14 años (por cada mil mujeres de 10 a 14 años) </t>
  </si>
  <si>
    <t>(?Nacimientos en niñas de 10 a 14 años/Número total de niñas entre 10 y 14 años) X1000</t>
  </si>
  <si>
    <t>Se realiza reunión de la Comisión Nacional Intersectorial para la Promoción y Garantia de los Derechos Sexuales y Derechos Reproductivos, se abordan los siguientes temas : 1. Avances Conpes de juventud : Departamento Nacional de Planeacion 2. Avances y desafios en metas de gobierno sobre DS -DR - Situación y acciones dirigidas a la prevención del embarazo subsiguiente en adolescentes MSPS. 3. Proyecto intergencial de salud para la paz : identificacion de determinantes sociales que inciden en la salud de adolescentes y jóvenes - 2: 45 pm, Fondo de Población de las Naciones Unidas. 4. Compromisos y acciones conjuntas para el avance en metas de Gobierno ( Coordina (ICBF - Minsalud). Se establece dentro de los compromisos fortalecer la articulacion entre el sector educacion y justicia para abordar los temas de educacion de la sexualidad en el Conpes de Juventud. Tambien con el DPS se estable el fortalecimeinto de las acciones territoriales para la prevención del embarazo subsiguiente.</t>
  </si>
  <si>
    <t>No se reporta información preliminar para 2022</t>
  </si>
  <si>
    <t xml:space="preserve">Se desarrollaron capacidades en los agentes del sistema de salud, dirigidas a la prevención del embarazo en la infancia y adolescencia,  a la implementación de estrategias de atención diferencial para  mejorar la calidad en la prestación de los servicios de salud para adolescentes, y  a reducir las necesidades insatisfechas en anticoncepción. Se establece estrategia de seguimiento a las EPS para evaluar la gestión del riesgo dirigida  a la prevención y atención de la violencia sexual. Se continua el seguimiento de cumplimiento de las metas propuestas para la reduccion de la fecundidad en el marco del Decreto 028 de 2008 - seguimiento a recursos de inversion en salud pública. </t>
  </si>
  <si>
    <t xml:space="preserve">Se evidencia un descenso en la fecundidad adolescente pasando de 2.47 nacimientos por cada 1.000 niñas de 10 a 14 años en el año 2019  a 2.18 nacimientos en el año 2020, lo  anterior, representa un descenso de 552 nacimientos comparativamente. Recordando que el embarazo en menores de 14 años es un intolerable social, y que las relaciones sexuales con menores de 14 años en Colombia son consideradas un delito sexual. POor lo tanto, se avanza hacia el cumplimiento de la meta establecida para cierre de gobierno a 2022, donde se establecio poder alcanzar un descenso en la tasa de fecundidad adolescente de 10 a 14 años  a menos de 2.1 nacimientos por cada 1.000 mujeres de 10 a 14 años. </t>
  </si>
  <si>
    <t>19,0% (2016) </t>
  </si>
  <si>
    <t>Porcentaje de embarazos subsiguientes en mujeres de 15 a 19 años </t>
  </si>
  <si>
    <t>(? Numero de nacidos vivos donde la madre del nacido vivo al momento del parto ha reportado dos o más embarazos incluidos el presente / Total de nacidos vivos donde la madre del nacido vivo al momento del parto ha reportado uno o más embarazos incluidos el presente)*100%</t>
  </si>
  <si>
    <t>En conjunto con el ICBF se realiza Webinar el viernes 19 de marzo y dirigido a desarrollar capacidades para mejorar el acceso a la anticoncepción en adolescentes y jóvenes en protección. Se logra la participación de 1237 funcionarios, operadores, contratiostas y autoridades administrativas del ICBF en todo el país. Se realiza reunión de la Comisión Nacional Intersectorial para la Promoción y Garantia de los Derechos Sexuales y Derechos Reproductivos, se abordan los siguientes temas : 1. Avances Conpes de juventud : Departamento Nacional de Planeacion 2. Avances y desafios en metas de gobierno sobre DS -DR - Situación y acciones dirigidas a la prevención del embarazo subsiguiente en adolescentes MSPS. 3. Proyecto intergencial de salud para la paz : identificacion de determinantes sociales que inciden en la salud de adolescentes y jóvenes - 2: 45 pm, Fondo de Población de las Naciones Unidas. 4. Compromisos y acciones conjuntas para el avance en metas de Gobierno ( Coordina (ICBF - Minsalud). Se establece dentro de los compromisos fortalecer la articulacion entre el sector educacion y justicia para abordar los temas de educacion de la sexualidad en el Conpes de Juventud. Tambien con el DPS se estable el fortalecimeinto de las acciones territoriales para la prevención del embarazo subsiguiente.</t>
  </si>
  <si>
    <t>No se reporta información preliminar para 2023</t>
  </si>
  <si>
    <t xml:space="preserve">Se desarrollaron capacidades en los agentes del sistema de salud, dirigidas a la prevención del embarazo subsiguiente fortaleciendo las acciones para garantizar la anticoncepción posterior al evento obstetrico y el acceso a metodos anticonceptivos de larga duración. Se establece estrategia de seguimiento a las EPS para evaluar la gestión del riesgo dirigida  a la prevención del embarazo subsiguiente. Se continua el seguimiento de cumplimiento de las metas propuestas para la reduccion de la fecundidad en el marco del Decreto 028 de 2008 - seguimiento a recursos de inversion en salud pública. </t>
  </si>
  <si>
    <t>21.58 %</t>
  </si>
  <si>
    <t xml:space="preserve">Se evidencia un incremento sostenido en el embarazo subsiguiente, de acuerdo con los determinantes del embarazo adolescente, es probable que el incremento este asociado con mayor frecuencia a contextos de pobreza y exclusión en donde muchas veces la maternidad y paternidad se convierten en una opción de proyecto de vida ante la falta de oportunidades, que profundiza la vulnerabilidad social de la madre adolescente y de sus hijos y contribuye a perpetuar o a dificultar la superación de las condiciones de pobreza. 
Los estudios han encontrado que existe mayor probabilidad de embarazo subsiguiente en las siguientes situaciones: uniones estables, en especial con pareja mayor; mal desenlace obstétrico en el primer embarazo o primer embarazo deseado, porque se desea tener más hijos; débil apoyo económico y afectivo del padre del bebé y de la familia, que obliga a la adolescente a buscar alternativas para su supervivencia y la de su hijo, incluida la búsqueda de una nueva relación estable o sometimiento a situaciones de explotación sexual comercial; falta de información sobre anticoncepción y carencia de una red de apoyo que la oriente sobre el comienzo de su uso y, por último, no retorno a la escuela en los seis primeros meses después de abandonarla, ya que en estos casos la maternidad y la paternidad ocupan un lugar importante en el proyecto de vida.
Otras situaciones en las que se presenta el embarazo subsiguiente surgen cuando se ha experimentado violencia en la intimidad por parte de la pareja, lo que refleja el ejercicio de relaciones asimétricas de género y puede llevar a una menor capacidad de negociación del uso de anticoncepción o cuando no se han usado métodos de anticoncepción de larga duración, lo que puede ser más frecuente en adolescentes con inicio temprano de relaciones sexuales, con baja escolaridad y quienes no tuvieron consejería en planificación familiar o anticoncepción.
Al tener en cuenta el complejo contexto socio cultural del embarazo subsiguiente, su prevención demanda una intervención integral a la que concurran los diferentes sectores, situacion que ha sido socializada en la Comisión Nacional Intersectorial para la Promoción y Garantia de los Derechos Sexuales y Derechos Reproductivos para que los demas sectores incluye a ICBF y Ministerio de Educación emprendan acciones dirigidas a ala prevencion del embarazo subsiguiente.  Al  sector  salud ha continuado sus acciones dirigidas a garantizar una atención integral que promueva el ejercicio de los derechos sexuales y reproductivos, el acceso a la información y a los métodos de anticoncepción y la atención psicosocial necesaria para su prevención. 
</t>
  </si>
  <si>
    <t>14,1% </t>
  </si>
  <si>
    <r>
      <t xml:space="preserve">12,6%
</t>
    </r>
    <r>
      <rPr>
        <sz val="10"/>
        <color rgb="FFFF0000"/>
        <rFont val="Calibri"/>
        <family val="2"/>
        <scheme val="minor"/>
      </rPr>
      <t>Es una meta general para el cuatrienio 12,60</t>
    </r>
  </si>
  <si>
    <t>Porcentaje de mujeres entre 13 y 19 años casadas o unidas </t>
  </si>
  <si>
    <t>(Total de las niñas entre las edades de 13 a 14 años y 15 a 19 años que contestaron en el momento de la encuesta que están unidas / Total de mujeres encuestadas)x100</t>
  </si>
  <si>
    <t xml:space="preserve">SI </t>
  </si>
  <si>
    <t>Para noviembre se programó la conmemoración de los 16 días de activismo para la prevención de las violencias contra las niñas y las mujeres, para esto, el Ministerio de Salud envío a las entidades territoriales un lineamiento técnico que permita el desarrollo de acciones durante el mes de noviembre y diciembre. Para este mes, se llevo a cabo la socialización de los lineamientos y protocolos para el abordaje integral de las violencias de género con enfasis en violencias sexual y el Sistema Integrado de información de Violencias de género - SIVIGE de forma virtual con las secretarias de salud de San Andres, Cesar, Meta, Guajira y Cauca. Además, se llevó una actividad de formación con Mutual Ser y Colsanitas. Para este mes se hizo entrega del Plan de Acción para trata de personas y se hizo la revisión final del protocolo de atención en salud para víctimas de Violencia Sexual. Finalmente, se hizo el cierre con el proyecto de Migración y Violencias de género en las ciudades de Barranquilla, Cartagena y Macao.</t>
  </si>
  <si>
    <t>El reporte cuantitativo del indicador presenta rezago de 350 días porque se reporta de acuerdo a los resultados de la ENDS 2020 como consecuencia de la Pandemia se realizará hasta el año 2022</t>
  </si>
  <si>
    <t xml:space="preserve">Durante este primer semestre se ha venido realizando la implementación y socialización de Decreto 1710 de 2020 en el cual se formaliza el mecanismo territorial para el abordaje integral de las violencias de género, en el cual se ha incluido como en las estrategias de prevención, atención y justicia los casos de uniones tempranas y matrimonios infantiles que se identifiquen en la prestación de servicios de salud. 
Además el Ministerio de Salud participó en los procesos de agenda polìtica para la presentación del proyecto de ley sobre la eliminación del permiso por parte de los padres para llevar a cabo matrimonios en menores de edad. </t>
  </si>
  <si>
    <t xml:space="preserve">Se reporta cada cinco años </t>
  </si>
  <si>
    <t xml:space="preserve">Porque hasta el año 2022 se aplicara la ENDS, actualmente se llevo a cabo el ajuste de el cueestionario de recolección de información. </t>
  </si>
  <si>
    <t xml:space="preserve">No aplica </t>
  </si>
  <si>
    <t>F_Derecho_de_las_mujeres_a_una_vida_libre_de_violencias</t>
  </si>
  <si>
    <t>Objetivo 2. Fortalecer la institucionalidad encargada de la prevención, atención y protección de las mujeres víctimas de la violencia de género</t>
  </si>
  <si>
    <t>50,0% (2018) </t>
  </si>
  <si>
    <t>Porcentaje de municipios que cuentan con mecanismo intersectorial para el abordaje de las violencias de género </t>
  </si>
  <si>
    <t>(Número de municipios que cuentan con mecanismo de articulación intersectorial para el abordaje integral de las violencias de género crea por acto administrativo (decreto o acuerdo)./El total de Muicipio del país ) *100%</t>
  </si>
  <si>
    <t>Se realizó reunión de instalación de la instancia coordinación y gestión del orden nacional del Mecanismo Articulador (Decreto 1710 de 2020). Se coordinó con la Federación Nacional de Departamentos y se avanzó en la organización de agenda para la realización de reuniones (en el mes de abril) con gobernadores/gobernadoras, alcaldes/alcaldesas, para la socialización del Decreto 1710 de 2020. Se remitió a las entidades territoriales, el modelo de decreto de creación de dichos comités territoriales.</t>
  </si>
  <si>
    <t>Con la expedición del Decreto 1710 en diciembre de 2020, durante el primer semestre de 2021 se realizó acompañamiento técnico por macroregiones para que los municipios realicen los procesos propios de creación o tránsito hacia el mecanismo articulador territorial, en el marco de lo establecido en este decreto.  Si bien aproximadamente el 80% de municipios cuentan con algún espacio de cordinación intersectorial, estos deben ajustarse a lo establecido en el Decreto 1710 de 2020 que crea el Mecanismo Articulador.</t>
  </si>
  <si>
    <t>Durante el primer sementre del año 2021, se realizó asistencia técnica a los departamentos, distritos y municipios para la expedición de los actos administrativos de creación o tránsitos hacia el mecanismo articulador territorial, en el marco del Decreto 1710 de 2020. Los comités o espacios intersectoriales creados previos a este decreto, se encuentran realizando los procesos de ajustes solicitados en el Decreto en mención.</t>
  </si>
  <si>
    <t>Porcentaje de mujeres victimas de violencias de género notificadas  en el SIVIGILA y que fueron atendidas en salud por sospecha de violencia física, psicológica y sexual.</t>
  </si>
  <si>
    <t>(Número de mujeres reportadas en el RIPS con atenciones en salud notificadas en el SIVIGILA por violencias física, psicológica y sexual / Total de mujeres notificadas en el SIVIGILA por violencias de género y violencia intrafamiliar)*100%</t>
  </si>
  <si>
    <t>Se realizó asistencia técnica a la Secretaría de Salud de Casanare y Municipios del Departamento en abordaje integral de las violencias de género, con énfasis en violencia sexual y Protocolo de Atención Integral en Salud a Víctimas de Violencia Sexual. Se acordó con el departamento de Casanare su participación en la revisión y la validación del instrumento de evaluación de la implementación del Protocolo de Atención Integral en Salud a las Víctimas de Violencia Sexual, por parte de las DTS, EAPB e IPS que se está elaborando con el apoyo de una practicante de psicología de la Universidad del Bosque.</t>
  </si>
  <si>
    <t>H_Equidad_para_las_mujeres_en_la_construcción_de_paz</t>
  </si>
  <si>
    <t>Objetivo 2. Garantizar la reparación a mujeres víctimas</t>
  </si>
  <si>
    <t>Departamentos priorizados y asistidos técnicamente en la implementación del Programa de Prevención de las Violencias Sexuales en el Conflicto Armado y de Atención Integral a Mujeres Víctimas </t>
  </si>
  <si>
    <t xml:space="preserve">Número de departamentos con asistencia técnica para la implementación del Programa de Prevención de las Violencias Sexuales en el Conflicto Armado y de Atención Integral a Mujeres Víctimas </t>
  </si>
  <si>
    <t>Se realizó asistencia técnica al Departamento de Casanare en el Plan estratégico del Programa de Atención Programa de Prevención de las Violencias Sexuales en el Conflicto Armado y de Atención Integral a Mujeres Víctimas.</t>
  </si>
  <si>
    <t>Si bien, inicialmente se programaron 8 departamentos con asistencia técnica por año a partir del año 2020, durante el segundo semetre de 2020 se realizaron asistencias técnicas virtuales con 23 de los 24 departamentos priorizados para el cuatrienio.</t>
  </si>
  <si>
    <t>A junio de 2021 se ha avanzado en el 95,8% de la meta programada para el cuatrienio. 23 de los 24 departamentos priorizados ya recibieron asistencia técnica en el Programa  de Atención Programa de Prevención de las Violencias Sexuales en el Conflicto Armado y de Atención Integral a Mujeres Víctimas.
Durante el primer semetre de 2021, se ha realizado asistencias técnicas de refuerzo en atención en salud a víctimas de violencia sexual.</t>
  </si>
  <si>
    <t>Pacto_por_la_equidad_de_oportunidades_para_grupos</t>
  </si>
  <si>
    <t>C_Capítulo_de_Rrom</t>
  </si>
  <si>
    <t>Instrumentos y mecanismos de caracterización y focalización de población étnica para diseñar políticas de equidad de oportunidades</t>
  </si>
  <si>
    <t>Lineamientos en salud con enfoque diferencial para el pueblo Rrom formulado.</t>
  </si>
  <si>
    <t>Sumatoria del número de lineamientos en salud con enfoque diferencial para el pueblo Rrom formulados.</t>
  </si>
  <si>
    <t>Durante el mes de marzo del 2021, se inicio el proceso de incorporación de los comentarios y ajustes enviados por las direcciones de aseguramiento, prestación de servicios y formación del talento humano del MSPS, al Lineamiento preliminar para la implementación del enfoque diferencial en salud para el pueblo Rrom. Conforme los compromisos PND con la Comisión Nacional de Diálogo Gitano, actualmente se gestiona al interior del MSPS, los trámites administrativos para operador logístico que permitan garantizar las condiciones logísticas para avanzar en los talleres de socialización de la políticas, planes, programas y normas para el Pueblo Rrom.</t>
  </si>
  <si>
    <t>Participación y construcción de convivencia</t>
  </si>
  <si>
    <t>Talleres de socialización de políticas, planes, programas y normas para el Pueblo Rrom, realizados.</t>
  </si>
  <si>
    <t>Indicador = (Número de talleres ejecutados = N / 44) x100</t>
  </si>
  <si>
    <t>Análisis de salud del pueblo Rrom actualizado</t>
  </si>
  <si>
    <t>Sumatoria de los capítulos que componen el análisis de situación de salud del pueblo Rrom.</t>
  </si>
  <si>
    <t>En febrero de 2021 se avanza respecto al ASIS con la actualización de las salidas de la información que contienen la variable étnica para población ROM de acuerdo a los Registros Administrativos y a las Fuentes de Información que se encuentran integradas al Sistema de Información de Salud de la Protección Social - SISPRO. Así mismo se avanza en los requerimiento técnicos y jurídicos del documento base del capítulo étnico del pueblo Rom para continuar en la gestión administrativa para la expedición del Acto Administrativo del citado capítulo que lo adopta normativamente al PDSP 2012 - 2021.</t>
  </si>
  <si>
    <t xml:space="preserve">Al junio del 2021 se cuenta con el documento del Analísis de la Situación de Salud del Pueblo Rom que suma los avances del semestre anterior y agrega la información cualitativa a partir de fuentes secundarias que complementa la comprensión de los datos e inlcuye la información obtenida en los encuentros con cada una de las Kumpanys de los 10 departamentos y la revisión y actualización de esta información relacionada con las percepciones, nociones y significados de la salud, del cuidado, de los roles y las practicas y costumbres en torno al cuidado primario de la salud de la comunidad, asi como las principales afectaciones a la salud y la familia como prioridades que deben ser tenidas en cuenta en la atención integral con abordaje intercultural. 
Se continuo con los avances jurídicos del proyecto del acto administrativo del capítulo étnico del pueblo Rom, donde el ASIS actualizado del pueblo Rom es parte constitutiva del capítulo, mdiante el cumplimiento de actividades como la ronda de revisión y refrendación de compromisos de cada área del ministerio,se reciben los aportes y complementos con el fin de surtir este requerimiento solicitado por el grupo de jurídica para avanzar hacia la expedición del acto administrativo señalado. 
</t>
  </si>
  <si>
    <t>Porcentaje de avance en la implementación de la Estrategia de seguimiento en salud para la población Rrom con discapacidad.</t>
  </si>
  <si>
    <t>(N° de entidades territoriales que implementan la estrategia de seguimiento de acciones de atención integral en salud a la población Rrom con discapacidad / N° de entidades territoriales donde reside la población Rrom con discapacidad)*100 (específicamente se tienen 11 agremaciones Rrom en 10 municipios y 9 depártamentos), 9 Kumpañy y 2 organizaciones para un total de 11</t>
  </si>
  <si>
    <t>Durante el mes de marzo del 2021, se inicio el proceso de incorporación de los comentarios y ajustes enviados por las direcciones de aseguramiento, prestación de servicios y formación del talento humano del MSPS, al Lineamiento preliminar para la implementación del enfoque diferencial en salud para el pueblo Rrom (donde se encuentra incorporado el componente de discapacidad y rehabilitación) Dentro de la Estrategia de seguimiento con la población de discapacidad, se continúa con la implementación progresiva del certificado de discapacidad que busca impactar en el direccionamiento de la oferta programática institucional de diferentes sectores, dentro del cual se incluyó la variable étnica."</t>
  </si>
  <si>
    <t>Mejorar_la_sostenibilidad_financiera_del_Sistema_General_de_Seguridad_Social_en_Salud_SGSSS.</t>
  </si>
  <si>
    <t>Mejorar la eficiencia del gasto no Plan de Beneficios de Salud – PBS. (OT)</t>
  </si>
  <si>
    <t>Porcentaje de recobros por concepto de tecnologías no financiados con cargo a la UPC del Régimen Contributivo prestados a 31 de diciembre de 2019 saneados</t>
  </si>
  <si>
    <t>(Recobros por concepto de tecnologías no financiados con cargo a la UPC del Régimen Contributivo, prestados a 25 de mayo de 2019 pagados / total recobros auditados (nueva auditoría en el marco del Acuerdo de Punto Final) por concepto de tecnologías no financiados con cargo a la UPC del Régimen Contributivo, prestados a 31 de diciembre de 2019) *100</t>
  </si>
  <si>
    <t>250,000,000,000</t>
  </si>
  <si>
    <t>Ahorro al sistema de salud por valores máximos de recobro en el régimen contributivo</t>
  </si>
  <si>
    <t>Ahorro por la aplicación de la medida de Valores Máximos de Recobro (Valor por unidad mínima de concetración Percentil 10 para medicamentos monopolicos y Percentil 25 para competidores). Efecto de VMR= ?Cantidades recobradas?_(it-1)*?Valor recobrado?_(it-1)- ?Cantidades recobradas?_(it-1)*?VMR?_( it) i: Aquel medicamento perteneciente a la misma clasificación Anatómica Terapéutica Química, por sus siglas en inglés - ATC (Anatomical Therapeutic Chemical Classification System) a nivel 5 (principio activo) e igual forma farmacéutica. t-1: última base de datos de recobros (ADRES) disponible previa a la implementación de la medida. Valor recobrado: valores recobrados/cobrados por los servicios y tecnologías no financiados con cargo a la unidad de pago por capitación presentados ante la ADRES en estado aprobado de los grupos o medicamentos regulados por parte de la Comisión Nacional de Precios de Medicamentos y Dispositivos Médicos (CNPMDM), sin considerar el valor de la cuota moderadora o copago, tampoco el monto del comparador administrativo contenido en el listado de comparadores administrativos, ni el valor calculado para las tecnologías en salud financiadas con recursos de la UPC utilizadas o descartadas. Cantidades recobradas: Son las cantidades iniciales por unidad mínima de concentración de los Grupos Relevantes no financiado con cargo a la Unidad de Pago por Capitación para cada EPS o EOC.</t>
  </si>
  <si>
    <t>En el primer trimestre del año 2021, a fin de preparar el indicador del Ahorro al sistema de salud por valores maximos de recobro en el regimen contritributivo, se inició con  la identificación de grupos relevantes que contemplan el Pareto del 80% del gasto o del valor recobrado asociado al componente de los medicamentos, esto con el propósito de establecer, del total de 1.036 grupos relevantes con VMR en cuantos de estos se encuentra el 80% del gasto, lo que permite determinar el efecto y la distribución del gasto que se concreta en algunos grupos y no en su totalidad por igual. Adicionalmente,  se procedió a la identificación de grupos relevantes con Valor máximo de Recobro en la base de datos de Mipres, transacción 7 y 9, correspondiente a las entregas de tecnologías en salud realizadas en el año 2020. Dado que la base de Mipres recoge los servicios y tecnologías No financiados con cargo a la UPC, esta base con información del año 2020 constituye la fuente de información principal para la identificación de valores y frecuencias de los grupos relevantes con Valor máximo de Recobro (VMR). En este caso, se clasifica la base de datos de las presentaciones reportadas en los grupos relevantes de medicamentos con las variables o campos de estandarización. Igualmente, se llevó a cabo la aplicación de las validaciones de consistencia sobre los registros de esta base de datos con el fin de obtener un universo de información con calidad y consistencia.</t>
  </si>
  <si>
    <t>131.1</t>
  </si>
  <si>
    <t>131.1%</t>
  </si>
  <si>
    <t>En el primer semestre de la vigencia 2021, se calculó el ahorro por concepto de Valores Máximos de Recobro para el régimen contributivo de los grupos relevantes de medicamentos, para lo cual se tomaron las frecuencias de un año completo de la base de datos de recobros del año 2019, por ser la ultima con la información disponible, el resultado para el primer semestre corresponde en porcentaje a un ahorro del 24.6% y en valor a la suma de $131.1 millones. 
Es importante señalar que esta medición es bajo el contexto del mecanismo de recobros y que actualmente existen los presupuestos máximos definidos en la resolución 206 de 2020 y posteriormente la Resolución 594 de 2021 por las cuales se fija el presupuesto máximo a transferir a cada una de las Entidades Promotoras de Salud de los Regímenes Contributivo y Subsidiado. Recursos transferidos a la EPS para la gestión y financiación de los servicios y tecnologías no financiados con cargo a la UPC. Por lo tanto en presupuestos máximos se encuentran financiados los grupos relevantes definidos en la Resolución 3514 de 2019. Los presupuestos máximos empezaron a regir a partir del primero de marzo del año 2020.
Se debe tener en cuenta que la medición del Ahorro por valores Máximos de Recobro para el primer semestre del año 2021 es bajo el contexto de la actualización integral del plan de beneficios en salud financiados con recursos de la Unidad de Pago por Capitación, mediante Resolución 2481 de 2020. Entre tanto los grupos relevantes de medicamentos contemplados en la medición del ahorro para el primer semestre de 2021 corresponden a aquellos que no fueron incluidos en la actualización, por lo tanto su fuente de financiamiento no corresponde a los recursos de la UPC, actualmente estos grupos corresponden al 83% del total de grupos con VMR. Es importante señalar que los servicios y tecnologías de salud financiados con recursos de la UPC están estructurados sobre una concepción integral de la salud, que incluye la promoción de la salud, prevención, diagnóstico, tratamiento, rehabilitación y paliación de la enfermedad y que se constituye en un mecanismo de protección al derecho fundamental a la salud.</t>
  </si>
  <si>
    <t xml:space="preserve">Se aclara que en los reportes cuantitativos del indicador correspondiente al Ahorro al sistema de salud por valores máximos de recobro en el régimen contributivo para los años 2019 y 2020, no se tuvo en cuenta el tipo de acumulación , en consecuencia, se solicita el cambio tanto para el dato de junio y diciembre de 2019, como para el dato de diciembre 2020, como se muestra a continuación:
Año	        Meta	Dato Ajustado I.S.	Dato Acumulado II.S. 	
2019	20	         6.88			         43.18
2020	130	         92.19			         179.19
</t>
  </si>
  <si>
    <t>Fortalecer la Política Farmacéutica. (OT)</t>
  </si>
  <si>
    <t>Ahorro en el gasto por recobros como consecuencia de acciones de política farmacéutica</t>
  </si>
  <si>
    <t>{?_(i=1)^n?[(Precio de referencia nacional antes de regulación ajustado a IPC-Precio máximo de venta establecido por acto administrativo vigente ajustado a IPC) ?*Unidades comercializadas en el periodo de medición] + ?_(j=1)^N?[(Percentil 25 del Precio de referencia internacional de los medicamentos negociados o adquiridos centralizadamente - Precio de negociación o compra centralizada de medicamentos) ?*Unidades adquiridas o negociadas en el periodo de medición]} / 1000000000</t>
  </si>
  <si>
    <t>Incrementar nuevas fuentes de ingresos a través de nuevos impuestos o gasto de bolsillo. (OT)</t>
  </si>
  <si>
    <t>750,000,000,000</t>
  </si>
  <si>
    <t>Ingresos adicionales por nuevos impuestos o mayor recaudo</t>
  </si>
  <si>
    <t>Recaudo por modificación de copagos y cuotas moderadoras: ?recaudo por copagos y cuotas moderadoras?_t-?recaudo por copagos y cuotas moderdadoras?_(t-1) +Impuestos saludables: ?recaudo por impuestos al tabaco y nuevos impuestos implementados?_t-?recaudo impuesto al tabaco?_(t-1) + Recaudo por recaudo por subsidios parciales en salud: ?recaudo por subsidios parciales en salud?_t-?recaudo por subsidios parciales en salud?_(t-1)</t>
  </si>
  <si>
    <t>Se realizan cruce de las bases de datos de Sisben metodologia IV con BDUA para la identificación de la población potencial beneficiaria de la Contribución Solidaria, asi como aquella poblacón potencial beneficiaria del subsidio pleno. 
En este sentido se adelanta conciliación del protocolo de cruce de información con la nueva base de datos del Sisbén metodología IV que le permita a la ADRES y al Ministerio de Salud y Protección Social, la identificación de la población perteneciente al Régimen Subsidiado de salud.
Con la Resolución 405 de 2021, que establece el cronograma de transición de metodologías Sisbén, se espera adelantar el proceso de recaudo de la CS durante el segundo semestre de 2021.</t>
  </si>
  <si>
    <t>Se vienen realizando mesas de trabajo  entre las Direcciones Aseguramiento en salud, de Financiamiento Sectorial y la Oficina de Tecnologías de lnformación y Comunicaciones, con el objetivo de desarrollar un trabajo conjunto que permita incorporar en los sistemas de información de la operación en salud, los cambios derivados de la actualización metodológica del Sisbén y aquellos relacionados con la puesta en marcha del mecanismo de Contribución Solidaria en el Régimen Subsidiado. 
En trabajo conjunto con la OTIC se puso en  funcionamiento  un cubo de información Sispro que integra los datos de las bases de Sisbén metodología IV con la Base de Datos Única de Afiliados. Lo anterior permite la consulta de coberturas Sisbén y facilita los reportes por Entidad Territorial. 
Igualmente, se adelantaron los ejercicios técnicos que buscan generar insumos para la determinación de las tarifas de la Contribución Solidaria en salud. Dichos ejercicios involucran la construcción de grupos de potenciales beneficiarios (técnica de Clusters), la simulación de tarifas que cumplen los criterios de eficiencia, equidad y progresividad, y por último, lo anterior se complementó con un método de suavizamiento que permitiera generar incrementos graduales entre grupos de potenciales beneficiarios.</t>
  </si>
  <si>
    <t>No presenta reporte cuantitativo en este corte, debido a que su medición es anual.</t>
  </si>
  <si>
    <t>Diseñar e implementar el subsidio parcial en salud de acuerdo a la capacidad de pago. (OT)</t>
  </si>
  <si>
    <t>Porcentaje de población con capacidad de pago parcial que es solidaria con la financiación del Sistema General de Seguridad Social en Salud (SGSSS)</t>
  </si>
  <si>
    <t>(Número de afiliados activos con subsidio parcial en salud / total de afiliados activos en el Régimen Subsidiado)*100</t>
  </si>
  <si>
    <t>Se publicó para comentarios, el Proyecto Decreto de Contribución Solidaria en el Régimen Subsidiado - RS.
En el marco de la transición metodológica de la encuesta Sisbén, se expide la Resolución 405 de 2021, donde se reglamenta de manera transitoria la actualización y homologación de puntos de corte para la afiliación de la población al Régimen Subsidiado de salud y la actualización de los criterios para determinar los niveles que aplican según grupos Sisbén.
Adicionalmente, el equipo jurídico y técnico del Ministerio de Salud y Protección Social, está determinando el instrumento jurídico aplicable para la implementación del recaudo de la Contribución Solidaria, utilizando como insumos procesos similares adelantados por entidades del nivel nacional Ministerio del Trabajo y Colpensiones.</t>
  </si>
  <si>
    <t xml:space="preserve">Se está llevando a cabo la preparación de los documentos técnicos y normativos con los cuales se reglamentará el Artículo 242 de la Ley 1955 de 2019. Se encuentra en proceso de afinamiento el proyecto de decreto que reglamentará la Contribución Solidaria en el Régimen Subsidiado de salud y los  borradores de circulares y boletines de prensa, con los cuales se dará claridad sobre el proceso a los actores involucrados (EPS, ET, IPS, entre otros).
Se realizaron precisiones técnicas alrededor del Decreto de la Contribución Solidaria que permitieron delimitar con precisión la actuación de los actores involucrados. se avanzó la metodología de definición de tarifas de la Contribución Solidaria, que servirá de insumo para la nueva resolución de puntos de corte para consolidar la transición a la metodología IV del Sisbén en el Régimen Subsidiado de salud. 
OTIC del MinSalud ha liderado la adaptación de SAT, BDUA, así como la determinación de los flujos de información entre herramientas tecnológicas. Con DNP se ha realizado la revisión de la metodología para determinar las tarifas de la contribución solidaria y la conformación de los potenciales beneficiarios de la medida, tomando como insumo la encuesta de clasificación socioeconómica Sisbén. </t>
  </si>
  <si>
    <t>Se informa que la población potencial con capacidad de pago se encuentra identificada en las Bases de Datos, sin embargo,  aun no realiza contribución solidaria al SGSSS hasta tanto no se expida la reglamentación a través del cuál se establecerán la reglas de dicha contribución, en el marco del artículo 242 de la Ley 1955 de 2019.
Es importante mencionar que para la población potencial beneficiaria que aportaría al sistema de manera solidaria, se habilitó un mecanismo en artículo 6 del Decreto Ley 800 de 2020, que será implementado una vez finalice la emergencia sanitaria prorrogada a 31 de agosto de 2021, a través de la Resolución 738 de 2021.
Para la definición del subsidio parcial se requiere la adecuación de los sistemas de información y las definiciones metodológicas de la transición las cuales se vienen implementando en el marco de la Resolución 405 de 2021, la cual establece de manera provisional la adaptación de la metodología IV del Sisbén en salud</t>
  </si>
  <si>
    <t>Actualizar sistemáticamente el Plan de Beneficios con cargo a la UPC. (OT)</t>
  </si>
  <si>
    <t>Valor de la actualización de Plan de Beneficios de Salud</t>
  </si>
  <si>
    <t>Sumatoria del presupuesto aprobado para la inclusión de servicios y tecnologías en salud al plan de beneficios con cargo a la UPC en cada año, de acuerdo a lo aprobado por la Comisión Asesora de Beneficios, Costos. Tarifas y Condiciones del Aseguramiento en Salud en precios corrientes.</t>
  </si>
  <si>
    <t>A partir del 1 de enero de 2021, empieza a regir la actualización integral de los servicios y tecnologías de salud financiados con recursos de la Unidad de Pago por Capitación (UPC), realizada mediante la Resolución 2481 de 2020. Adicionalmente, con el fin de iniciar la recolección de datos para establecer el valor de las actualizaciones, se recibió de las EPS la información de las atenciones en salud financiadas con la Unidad de Pago por Capitación (UPC) de los regímenes contributivo y subsidiado, correspondientes a los meses de enero y febrero del año 2021 y se les realizó el proceso de calidades dando lugar a la retroalimentación a las EPS respecto de los registros que presentaron inconsistencias.</t>
  </si>
  <si>
    <t>N.A.</t>
  </si>
  <si>
    <t>N.A</t>
  </si>
  <si>
    <t>En el primer se mestre de 2021, se destacá que a partir del 1 de enero empezó a regir la actualización integral de los servicios y tecnologías de salud financiados con recursos de la Unidad de Pago por Capitación (UPC), realizada mediante la Resolución 2481 de 2020. Adicionalmente, con el fin de iniciar la recolección de datos para establecer el valor de las actualizaciones, se recibió de las EPS la información mensual de las atenciones en salud financiadas con la Unidad de Pago por Capitación (UPC) de los regímenes contributivo y subsidiado, correspondientes a los meses de enero a mayo del año 2021 y se les realizó el proceso de calidades dando lugar a la retroalimentación a las EPS respecto de los registros que presentaron inconsistencias. Adicionalmente, fue solicitada información a las EPS de los servicios y tecnologías de salud prestados y no facturados con el fin de contar con el total de la información de la prestación de los servicios de salud de la actual vigencia.</t>
  </si>
  <si>
    <t>Estructurar e implementar un Acuerdo territorial de Punto Final para la disminución de las deudas acumuladas. (OT)</t>
  </si>
  <si>
    <t>Porcentaje de cuentas por pagar de las entidades territoriales por concepto de tecnologías no financiados con cargo a la UPC del régimen subsidiado prestados a 31 de diciembre de 2019 pagadas</t>
  </si>
  <si>
    <t>(valor de cuentas por pagar de la entidades territoriales por concepto de servicios y tecnologías no financiadas con cargo a la UPC del régimen subsidiado que han sido pagadas/ valor de cuentas por pagar por concepto de servicios y tecnologías no financiadas con cargo a la UPC del régimen subsidiado) *100</t>
  </si>
  <si>
    <t>Se ha reconocido una deuda por parte de las 14 entidades territoriales (Barranquilla, Valle del Cauca, Antioquia, Tólima, Nariño,  Caldas, Caquetá, Huila, Quindío, Putumayo, Risaralda, Cauca, Casanare, Guania) de $805.398 millones, de los cuales $502.416 (62.38%) millones han sido saneados con recursos de cofinanciación de la Nación.</t>
  </si>
  <si>
    <t>se ha reconocido una deuda por parte de las 17 entidades territoriales (Barranquilla, Valle del Cauca, Antioquia, Tólima, Nariño,  Caldas, Caquetá, Huila, Quindío, Putumayo, Risaralda, Cauca, Casanare, Guania, Cundinamarca) de $ 860.483  millones, de los cuales $533.490 (62%) millones han sido saneados con recursos de cofinanciación de la Nación.</t>
  </si>
  <si>
    <r>
      <t xml:space="preserve">       </t>
    </r>
    <r>
      <rPr>
        <sz val="8"/>
        <color theme="1"/>
        <rFont val="Arial"/>
        <family val="2"/>
        <charset val="1"/>
      </rPr>
      <t>Cifras en miles de millones de pesos</t>
    </r>
  </si>
  <si>
    <t>Estructurar e implementar un Acuerdo nacional de Punto Final para la disminución de las deudas acumuladas. (OT )</t>
  </si>
  <si>
    <t>Hospitales en riesgo financiero medio y alto</t>
  </si>
  <si>
    <t>Sumatoria de Empresas Sociales del Estado - ESE del nivel territorial categorizadas en riesgo financiero medio o alto por el Ministerio de Salud y Protección Social.</t>
  </si>
  <si>
    <t>El Articulo 6 de la Resolucion 856 de 2020 suspende el plazo para la determinación del riesgo de las Empresas Sociales del Estado hasta el término de duración de la emergencia sanitaria decretada por el Ministerio de Salud y Protección Social, motivo por el cual no es posible programar meta 2021 para este indicador</t>
  </si>
  <si>
    <t>Con el fin de generar mayor flujo a las Instituciones prestadoras de servicios de salud se efectuó el giro de recursos corrientes  con lo que se han cubierto el valor de los servicios prestados para la atención de Covid-19 y No Covid-19 a través del aseguramiento, que acumulados a marzo de 2021 ascienden a  $12,43 billones, de los cuales $6,18 billones corresponden al Régimen Contributivo y $6,25 billones al Régimen Subsidiado</t>
  </si>
  <si>
    <t>Igualmente, se realizaron los procesos de calidad a la información de atenciones en salud de la vigencia de 2020, la cual fue recibida por el Ministerio en el mes de mayo. Los resultados de las calidades aplicadas que arrojaron inconsistencias, fueron enviados a las respectivas EPS para revisión y posterior respuesta a fin de someterla nuevamente al proceso de validación.</t>
  </si>
  <si>
    <t>El artículo 80  de la Ley 1438 de 2011 estableció que el Ministerio de Salud y Protección Social determinará y comunicará a las secretarías departamentales, municipales y distritales de salud a más tardar el 30 de mayo de cada año el riesgo de las Empresas Sociales del Estado, no obstante con  la declaración de la emergencia sanitaria por causa del Coronavirus COVID19 se adoptaron medidas para hacer frente al virus, entre ellas se expidió el 29 de mayo de 2020 la Resolución 856 ,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2011a partir de la fecha de publicación de la mencionada  resolución y hasta el término de duración de la emergencia sanitaria, decretada por el Ministerio de Salud y Protección Social.
Por lo anterior y considerando que se expidió la Resolución 738 de 2021 “Por la cual se prorroga la emergencia sanitaria por el nuevo coronavirus COVID-19, declarada mediante Resolución 385 de 2020 y prorrogada por las Resoluciones 844, 1462 y 2230 de 2020 y 222 de 2021”, la aplicación del artículo 80 de la Ley 1438 de 2011 sobre la determinación del riesgo de las Empresas Sociales del Estado está suspendida hasta tanto este Ministerio determine lo contrario.</t>
  </si>
  <si>
    <t>Anticorrupción</t>
  </si>
  <si>
    <t>Fortalecer_la_capacidad_institucional_mediante_la_optimización_de_procesos,_el_empoderamiento_del_talento_humano,_la_articulación_interna,_la_gestión_del_conocimiento,_las_tecnologías_de_la_información_y_la_comunicación_y_la_infraestructura_física_con_el_fin_de_mejorar_la_oferta_institucional_a_los_habitantes_del_territorio_nacional_en_términos_de_calidad_y_eficiencia.</t>
  </si>
  <si>
    <t>Implementar el modelo de atención y servicio al ciudadano. (PI)</t>
  </si>
  <si>
    <t xml:space="preserve">Adoptar el Centro Especializado de  Servicio al Ciudadano en las entidades del Sector Administrativo en Salud . </t>
  </si>
  <si>
    <t>(No. De entidades con información cargada/ Total de entidades del sector salud)*100</t>
  </si>
  <si>
    <t>Se actualizó información de 3 entidades del sector correspondiente a portafolios y preguntas frecuentes. Se elaboraron para el CESC boletines para la divulgación de noticias de las entidades del sector.</t>
  </si>
  <si>
    <t>Se avanzó en la actualización de contenidos con las entidades del sector. De 12 entidades que  conforman el Sector Administrativo de Salud, se encuentra actualizada la información de 12 entidades en cuanto a información basica y especifica.</t>
  </si>
  <si>
    <t>La dependencia menciona que se cumplió con lo programado</t>
  </si>
  <si>
    <t xml:space="preserve">Diseñar e iniciar la implementación del  Modelo de Servicio al Ciudadano en el Sector Salud. </t>
  </si>
  <si>
    <t>Modelo de servicio al ciudadano del sector salud implementado</t>
  </si>
  <si>
    <t>Se avanza en la planeación para la implementación de los componentes del Modelo Integral de Servicio al Ciudadano priorizados para 2021 Procesos y Procedimientos y Canales accesibles. Se socializa el Plan de trabajo con las entidades del sector.</t>
  </si>
  <si>
    <t>Se avanzó en la implementación del componente  procesos y procedimientos del Modelo Integral de Servicio al Ciudadano mediante reuniones sectoriales y talleres de cocreación.</t>
  </si>
  <si>
    <t>Fortalecer los sistemas de gestión del ministerio con base en las dimensiones del Modelo Integrado de Planeación y Gestión. (PI)</t>
  </si>
  <si>
    <t>Definir y priorizar los bienes e inmuebles y véhiculos viables para el saneamiento</t>
  </si>
  <si>
    <t>(No. de bienes inmuebles y vehículos saneados/Total de inmuebles y vehiculos identificados para sanear)*100</t>
  </si>
  <si>
    <t>Se avanza en la gestión y trámites para el saneamiento de bienes de la entidad: 
Para el primer trimestre de 2021 se cuenta con resolución pendiente de aprobación para La Cruz Nariño (Hospital El Buen Samaritano)
Gestiones avanzadas en Patía El Bordo (Cauca), Roberto Payán (Nariño) y
Ricaurte (Nariño)
Predio para sanear en La Argentina (Huila), pendiente de aprobación final por parte del municipio, para condonación de impuestos y recepción de predio. 
Se adelanta gestión para asignación de recursos para saneamiento de 40 vehículos.</t>
  </si>
  <si>
    <t>Formular y ejecutar el plan de trabajo de la OCID para 2020 de temas disciplinarios y plan anticorrupción</t>
  </si>
  <si>
    <t>(No. De actividdes realizadas/No de actividades programadas)*100</t>
  </si>
  <si>
    <t>Para el primer trimestre, la OCID, ha desarrollado a cabalidad el Plan de Trabajo Propuesto, realizando actividades como: tres jornadas de socialización en temas disciplinarios y plan anticorrupción las cuales se llevaron a cabo mediante Microsoft Teams, los días 25 de febrero de 2021 a las 10 y 11 am y el día 18 de marzo de 2021, y se realizaron 12 publicaciones en la revista virtual del Ministerio "El Saludable" sobre Ley disciplinaria y plan anticorrupción. Ediciones Nos. 436, 440, 443, 448, 453, 458, 464, 470, 473, 478, 484, 489 y Se creó la cuenta de correo electrónico ocid@minsalud.gov.co, y se dio a conocer mediante una publicación en el saludable, Boletín No. 433 del 05 de enero de 2021</t>
  </si>
  <si>
    <t>Durante el  primer semestre del año 2021, se han ejecutado 29 actividades propuestas en el plan de trabajo de la OCID así: seis jornadas de socialización en temas disciplinarios y plan anticorrupción las cuales se llevaron a cabo mediante Microsoft Teams, los días 25 de febrero de 2021 a las 10 y 11 am, el día 18 de marzo, el 27 de abril,  24 de mayo y 23 de junio de 2021 y se realizaron 23 publicaciones en la revista virtual del Ministerio "El Saludable" sobre Ley disciplinaria y plan anticorrupción. Ediciones Nos. 436, 440, 443, 448, 453, 458, 464, 470, 473, 478, 484, 489, 496, 501, 505, 511, 515, 520, 528, 530, 538, 539 y 540 y Se realizó seguimiento a la cuenta de correo electrónico ocid@minsalud.gov.co</t>
  </si>
  <si>
    <t>En el transcurso del semestre reportado del año 2021, no se realizó una de las publicaciones en el Saludable, programadas en el plan de trabajo, pese al envío oportuno de la misma por parte de la dependencia, lo cual obedeció a inconvenientes reportados en todo el Ministerio relacionados con seguridad digital y fallas en el funcionamiento de los sistemas, Así mismo, no se recibieron consultas durante el segundo trimestre, sin embargo se realizó el seguimiento al correo electrónico de la OCID.</t>
  </si>
  <si>
    <t>Adoptar la política de fortalecimiento administrativo sectorial</t>
  </si>
  <si>
    <t xml:space="preserve">El documento de política esta revisado y aprobado por la Secretaría General, igualmente se socializó con la Oficina Asesora de Planeación y Estudios Sectoriales y se incluyeron las sugerencias. El proyecto de acto administrativo está listo para su expedición. </t>
  </si>
  <si>
    <t xml:space="preserve">La política fue adoptada mediante Resolución Resolución 000760 del 31 de mayo de 2021. Se inició el proceso de socialización con todas las entidades del Sector. El primer ejercicio se realizó con los Jefes de Talento Humano del Sector, a quienes se les expuso la política y su alcance. </t>
  </si>
  <si>
    <t>Implementar las estrategias de la política de fortalecimiento administrativo sectorial</t>
  </si>
  <si>
    <t>Porcentaje de política implementado</t>
  </si>
  <si>
    <t xml:space="preserve">Los avances más destacados del trimestre son: 
•	Progresos en la consolidación de una red de gestión del conocimiento en materia de talento humano.
•	Determinación de componentes mínimos del Plan Institucional de Capacitación que se pueden ofrecer sectorialmente.
•	Avances  en la estandarización de contenidos básicos de inducción y reinducción para el Sector.
•	Inicio a la ejecución de la primera fase del proyecto de mejoramiento e integración de  herramientas de gestión documental en el Sector.
</t>
  </si>
  <si>
    <t xml:space="preserve">Avances del Semestre: 
•	Progresos en la consolidación de una red de gestión del conocimiento en materia de talento humano.
•	Determinación de componentes mínimos del Plan Institucional de Capacitación que se pueden ofrecer sectorialmente.
•	Avances  en la estandarización de contenidos básicos de inducción y reinducción para el Sector.
•	Inicio a la ejecución de la primera fase del proyecto de mejoramiento e integración de  herramientas de gestión documental en el Sector, se suscribió convenio con el Instituto Nacional de Salud. 
* Se estableció la mesa sectorial en materia de política de gestión documental en coordinación con el Archivo General de la Nación. 
* Se avanza en la suscripción de acuerdo de mínimos en materia de buenas practicas de relacimiento con proveedores y potenciales proveedores. 
Los resultados en relación con el relacionamiento ciudadano se detallan en las casillas correspondientes del plan. 
*Se realizaron ejercicios de replicación de buenas prácticas en materia de gestión administrativa. </t>
  </si>
  <si>
    <t>La depencia menciona que cumplió el 50%, sin embargo, de acuerdo con la programación es adecuado el avance.</t>
  </si>
  <si>
    <t>Fortalecer el sistema de información del ministerio. (PI)</t>
  </si>
  <si>
    <t>Implementar el Sistema de Gestión de Seguridad de la Información - SGSI</t>
  </si>
  <si>
    <t>Sistema de gestión de seguridad de la información implementado</t>
  </si>
  <si>
    <t xml:space="preserve">Contratada la Auditoria de Seguimiento a la Certificación ISO27001:2013 de los procesos de la Secretaria General del Ministerio. </t>
  </si>
  <si>
    <t>Sanatorio Agua de Dios E.S.E.</t>
  </si>
  <si>
    <t>16.10.a Porcentaje de sujetos obligados incluidos en el Formulario Único Reporte de Avances de la Gestión (FURAG) que avanzan en la implementación de la Ley de Transparencia y Acceso a la Información Pública</t>
  </si>
  <si>
    <t>A.423 Sistema de seguimiento y evaluación permanente para garantizar la calidad y oportunidad de la atención, implementado</t>
  </si>
  <si>
    <t xml:space="preserve">1. Consolidar el Sistema de Gestión en la entidad fortaleciendo el talento humano, el ambiente físico, la tecnología e información con énfasis en el Sistema Obligatorio de Garantía de la Calidad de la Atención en Salud -SOGCS con el fin de garantizar una atención segura, humanizada, centrada en el usuario y su familia. </t>
  </si>
  <si>
    <t>Adecuar el sistema de gestión de la entidad alineado a los atributos de calidad de las politícas del Modelo Integrado de Planeación y Gestión.</t>
  </si>
  <si>
    <t xml:space="preserve">
67,2 
</t>
  </si>
  <si>
    <t>Aumento en los resultados de desempeño del FURAG</t>
  </si>
  <si>
    <t xml:space="preserve">    Promedio de calificación del FURAG en la vigencia evaluada </t>
  </si>
  <si>
    <t>Se realizo la presentación de la Evaluación del FURAG Vigencia 2020, en espera de la consolidación y resultado, tenientod en cuenta la periodicidad del reporte se presentara el resultado para el tercer trimestre y el respectivo plan de mejoramiento de acuerdo a la calificacion.</t>
  </si>
  <si>
    <t>Los resultados correspondientes a la vigencia 2021 que se miden con la evalución del año 2020, arrojaron un nivel de cumplimiento de 75.2 sobre 100 por lo cual de acuerdo a la meta planteada para la vigencia se dio cumplimiento con 1,4 puntos por encima de esta, sin embargo frente al año anterior que correspondio a la medición 2019 se presento una disminución de 0,3 con lo anterior.</t>
  </si>
  <si>
    <t>Se establecen planes de accion para la vigencia 2021, igualmente se realizará comunicacion a la función publica en algunas preguntas que no tienen pertinencia frente a la contexto de la entidad y son tomadas en cuenta para su calificacion.</t>
  </si>
  <si>
    <t xml:space="preserve">3. Gestionar los recursos financieros en forma eficiente, mediante una adecuada planificación y ejecución de los mismos, contribuyendo al cumplimiento de las metas y políticas financieras y económicas del gobierno nacional.   </t>
  </si>
  <si>
    <t>Mantener las Politicas de Gestion para garantizar la eficiencia en el manejo de los Recursos.</t>
  </si>
  <si>
    <t>Nivel de ejecución del presupuesto de gastos a nivel de compromisos</t>
  </si>
  <si>
    <t>Total ejecución acumulada de gastos / Total presupuesto de gastos definitivo</t>
  </si>
  <si>
    <t>La ejecución acumulada de los gastos de la vigencia; a nivel de compromisos es del 27%. Estos compromisos se realizan dentro del marco normativo establecido por el Gobierno Nacional, respecto de la austeridad en el gasto público.</t>
  </si>
  <si>
    <t xml:space="preserve">La ejecución acumulada de los gastos de la vigencia; a nivel de compromisos es del 50,1%, en razón a que el valor ejecutado de gastos acumulado a 30 de junio de 2020 es de 24.513.68.1614,69 frente al valor del Presupuesto definitivo de la vigencia por
 $48.882.317.311,31. Con lo que se establece que al corresponder este al resultado del primer semestre, la ejecución se encuentra en un nivel adecuado frente a la meta planteada.
</t>
  </si>
  <si>
    <t>0.1%</t>
  </si>
  <si>
    <t>Para la vigencia 2021 la ejecución presupuestal a 30 de junio, es acorde en tiempo y ejecución de los recursos con un avance del 50.1%.</t>
  </si>
  <si>
    <t>Desarrollar actividades para mejorar la calidad en los servicios dando cumplimiento con los (4) componentes del SOGC Sistema Único de Habilitación (SUH), Programa de Auditoria para el Mejoramiento de la Calidad (PAMEC), Sistema Único de Acreditación (SUA) y el Sistema de Información para la Calidad  en Salud.</t>
  </si>
  <si>
    <t xml:space="preserve">0 
</t>
  </si>
  <si>
    <t>&gt;=1,20</t>
  </si>
  <si>
    <t>&gt;=2,8</t>
  </si>
  <si>
    <t>Mejoramiento continuo de calidad para entidades no acreditadas sin autoevaluación en la vigencia anterior</t>
  </si>
  <si>
    <t>Promedio de calificación acreditación</t>
  </si>
  <si>
    <t>Se establecio la planeación para el inicio de las actividades de la autoevaluación para el mejoramiento continuo de los procesos de la entidad así:  
*Se tomo como linea base la ultima autoevaluacion identificando las oportunidades de mejora determinadas en la misma. 
*Se conformo el grupo lider de mejoramiento institucional para la planeación, implementación, monitorización y comunicación. 
*Se proyecto la conformacion de los grupos primarios, responsables de cada uno de los estandares para identificar la brecha de la calidad esperada Vs. la calidad observada.</t>
  </si>
  <si>
    <t>De acuerdo con lo informado en el primer trimestre, se inicio la ejecución de las actividades de acuerdo la programación, por lo cual se estableció fecha para la autoevaluación en los meses de octubre a noviembre de 2021.</t>
  </si>
  <si>
    <t xml:space="preserve">Dando continuidad a las actividades para el cumplimiento de la autoevaluación de acreditación, se conformaron los grupos según estándares de acreditación adoptados y establecidos en el Manual de Acreditación en Salud Ambulatorio y Hospitalario versión 3.1 adoptado mediante Resolución   5095 de 2018.  Dentro de las actividades ejecutadas según lo programado, se asistió a capacitación en acreditación por parte del responsable de calidad, para el siguiente trimestre se cuenta con cupos para la capacitación  para los lideres de los procesos lo cual sera apoyado por la Secretaria de Salud de Cundinamarca. Posteriomente a estas actividades para el mes de Noviembre se iniciara a la autoevaluación.
</t>
  </si>
  <si>
    <t>Para este primer trimestre se establecio la planeación para el inicio de las actividades de la autoevaluación para el mejoramiento continuo de los procesos de la entidad así:  Desarrollo definido  con base  las oportunidades de mejora determinadas en la ultima autoevaluación, Planeación para la conformación de los grupos o equipos de mejoramiento institucional para la planeación, implemntación, monitorización, comunicación, Conformación de equipos para la autoevaluación que su objetivo sera identificar la brecha de la calidad esperada versus la calidad observada.</t>
  </si>
  <si>
    <t>Mejorar la eficiencia en la prestación de los servicios de salud.</t>
  </si>
  <si>
    <t xml:space="preserve">2.26 
</t>
  </si>
  <si>
    <t>Oportunidad en la atención por primera vez  en la consulta de medicina general</t>
  </si>
  <si>
    <t>Sumatoria total de los días calendario transcurridos entre la fecha en la cual el paciente solicita cita de medicina general para ser atendido en la consulta de medicina general y la fecha para la cual es asignada la cita /Número total de consultas médicas generales asignadas</t>
  </si>
  <si>
    <t xml:space="preserve">De acuerdo  al cumplimiento al  Sistema de Información para la Calidad en Salud,  el Sanatorio de Agua de Dios  para este periodo continua garantizando el monitoreo  y evaluación mensual de estos indicadores en el tiempo y oportunidad  datos generados por el sistema que actualmente cuenta la institución. Los resultados para este trimestre  demuestran  una oportunidad dentro de los parámetros estimados y las metas trazadas el cual esta en 1,5 días. </t>
  </si>
  <si>
    <t>De acuerdo  al cumplimiento al  Sistema de Información para la Calidad en Salud,  el Sanatorio de Agua de Dios  para este segundo trimestre  continua garantizando el monitoreo  y evaluación mensual de estos indicadores en el tiempo y oportunidad  datos generados por el sistema que actualmente cuenta la institución. Los resultados de oportunidad en la atención por primera vez  en la consulta de medicina general para este periodo  demuestran estan entre los parámetros estimados y las metas trazadas el cual esta en 1,68 días .</t>
  </si>
  <si>
    <t xml:space="preserve">1,28 
</t>
  </si>
  <si>
    <t>Oportunidad en la atención por primera vez en la consulta por odontología general</t>
  </si>
  <si>
    <t>Sumatoria total de los días calendario transcurridos entre la fecha en la cual el paciente solicita cita de primera vez o prioritaria para ser atendido en la consulta de odontología general y la fecha para la cual es asignada la cita /Número total de consultas odontológicas asignadas</t>
  </si>
  <si>
    <t>Este indicador de oportunidad de la atención en la consulta de odontología general,   en el primer trimestre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2,5 días.</t>
  </si>
  <si>
    <t>Este indicador de oportunidad de la atención en la consulta de odontología general,   en el segundo trimestre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2,57 días.</t>
  </si>
  <si>
    <t>Tiempo de espera en minutos para la atención en consulta de urgencias para el paciente clasificado como triage II.</t>
  </si>
  <si>
    <t>Sumatoria de minutos transcurridos entre la solicitud de la atención en consulta de urgencias y el momento en el cual es atendido en consulta por parte del médico/Total de usuarios atendidos en consulta de urgencias</t>
  </si>
  <si>
    <t>Se observa para este periodo  que se cumple con los estándares y metas establecidas por la institución de acuerdo al resultado de operatividad del indicador 19,3 del tiempo de espera en minutos para la atención de consulta de urgencias en pacientes con Triage II,  este indicador es monitoreado, evaluado de manera mensual y analizado en comite.</t>
  </si>
  <si>
    <t>19.52</t>
  </si>
  <si>
    <t>Se observa para este primer semestre  que se cumple con los estándares y metas establecidas por la institución de acuerdo al resultado de operatividad del indicador 19,52 del tiempo de espera en minutos para la atención de consulta de urgencias en pacientes con Triage II,  este indicador es monitoreado, evaluado de manera mensual y analizado en comite.</t>
  </si>
  <si>
    <t>Fortalecer el sistema de información de atención del usuario -SIAU enfocado a la mejora continúa en la experiencia de atención y servicio en la institución</t>
  </si>
  <si>
    <t xml:space="preserve">97,5% 
</t>
  </si>
  <si>
    <t>&gt;= 90%</t>
  </si>
  <si>
    <t>Proporción Global de Satisfacción de Usuarios</t>
  </si>
  <si>
    <t>Número de usuarios que respondieron "muy buena" o "buena" a la pregunta: ¿cómo calificaría su experiencia global respecto a los servicios de salud que ha recibido en la entidad?/No. De usuarios que respondieron la pregunta</t>
  </si>
  <si>
    <t>Para este primer trimestre se observó un aumento en la meta establecida como linea base para este indicador, la tasa global de satisfaccion se obtuvo un 100%, datos arrojados de la encuesta aplicada a 300  usuarios.  Obedece a la mejora continua en los servicios de salud brindados por la entidad.</t>
  </si>
  <si>
    <t xml:space="preserve">Para este segundo trimestre se continuo con la meta establecida como linea base para este indicador, la tasa global de satisfaccion se obtuvo un 97,6%, datos arrojados de la encuesta aplicada a 300  usuarios.  </t>
  </si>
  <si>
    <t xml:space="preserve">Para este primer trimestre se observó un aumento en la meta establecida como linea base para este indicador, la tasa global de satisfaccion se obtuvo un 100%, datos arrojados de la encuesta aplicada a 300  usuarios.  </t>
  </si>
  <si>
    <t xml:space="preserve"> Participación de la economía forestal en el PIB</t>
  </si>
  <si>
    <t>2. Fortalecer el programa Hansen brindando atención integral al paciente a través de la mejora del sistema de información y la vigilancia epidemiológica, contribuyendo al diagnóstico temprano de la enfermedad.</t>
  </si>
  <si>
    <t xml:space="preserve">Fortalecer las acciones del programa Hansen con seguimiento a resultados. </t>
  </si>
  <si>
    <t xml:space="preserve">0% 
</t>
  </si>
  <si>
    <t xml:space="preserve">Porcentaje de cumplimiento actividades del Programa Hansen </t>
  </si>
  <si>
    <t>Número de actividades desarrolladas / Total de  actividades programadas * 100</t>
  </si>
  <si>
    <t>Para este periodo las actividades del Programa Hansen programadas  fueron:
1. Valoraciones de ulceras
2.Adjudicacion de subsidios
3. Vigilancia epidemiológica           
 4. Control de tratamiento
5. Valoración anual de pacientes
6. Valoración de Convivientes                                                                               Para este trimestre se dio continuidad a las actividades programadas excepto la valoración anual motivado en el cumplimiento de los lineamientos relacionados con Covid-19.  Con respecto a la valoración de ulceras se observó una disminución del tamaño de las heridas y otras en su proceso de cicatrización. En las actividades de control de tratamiento se cumplio con la oportunidad y adherencia en la  administración del medicamento. En vigilancia epidemiologica se cumplio con la programación establecida para este periodo.
Para este periodo se realizó seguimiento a un conviviente que cumplia con la definición de  sintomatico de Piel y del Sistema Nervioso Periferico siendo diágnosticada con enfermadad de Hansen clasificación Multibacilar quien inicio tratamiento de acuerdo a la Guía de Practica Clinica.</t>
  </si>
  <si>
    <t xml:space="preserve">Para este semestre las actividades del Programa Hansen programadas  fueron: 
1. Valoraciones de ulceras =  De acuerdo al número de pacientes objeto de el programa se determino que demanera periodica se realizará 13 evaluaciones a pacienentes para este primer semestre  la meta era evaluar a 78 pacientes, y el total de pacien tes evaluados fue un total de 86 pacientes. 
2. Control de tratamiento =  para el primer semestre s un total de 6 pacientes al finalizar el mes de junio del 2021 se encontran recibiendo el tratamiento, pacientes que ingresaron en este año al programa: Tres (3)pacientes para el primer trimestrte de los cuales un paciente hace parte del estudio de convivientes, uno (1) es menor de edad procedente del Carmen de Apicalá y una recidiva que actualmente cursa con una gestación.  Para el segundo trimestre un paciente menor de edad, evaluado como conviviente,  diagnosticado en el mes de junio  y dos (2) pacientes que continuan recibiendo tratamiento y fueron diagnosticados el año anterior. Para el control de tratamiento se cumple con la adherencia en la oportunidad.
3. Vigilancia epidemiológica: Para este primer semestre se evaluaron 32 pacientes de este grupo; que corresponde al paciente que terminó tratamiento y se realiza el seguimiento de acuerdo a la Guia de Practica Clinica.         
4. Valoración anual de pacientes: Para este primer semestre la meta de valoración anual erá de 85 pacientes por mes, el total valorado en este periodo fue 57 pacientes. La razón del no cumplimiento se debe a que se dio continuidad hasta el mes de mayo  por lineamiento  de la emergencia sanitaria por Covid-19.  Sin embargo esta actividad se retomo en el mes de Junio de 2021por establecimiento de la Resolución 777 del 2 de junio del presente año.                                                                                                                     5 Para la vigilancia y valoración de convivientes se evalua el cumplimiento de las agendas programadas. La meta anual de valoración a conviventes es de 120 convivientes al año.
Para este periodo analizado se valoraron un total de  91 conviventes,  en el primer lugar los  20 pacientes evaluados en el primer trimestre hacen parte de los convivientes sintomaticos de piel y el sistema nervioso periferico del proyecto de convivientes con un resultado de un convivente positivo.        </t>
  </si>
  <si>
    <t xml:space="preserve">4. Fortalecer las actividades técnico científicas para la investigación y capacitación en enfermedades de Hansen y Tuberculosis, teniendo como base la memoria histórica del desarrollo de la enfermedad de Hansen en Colombia. </t>
  </si>
  <si>
    <t xml:space="preserve">
0% 
</t>
  </si>
  <si>
    <t xml:space="preserve">Reconocimiento de la infección subclínica en convivientes de pacientes Hansen de cuatro departamentos </t>
  </si>
  <si>
    <t>Número de convivientes con infección subclínica /Número de convivientes sintomáticos de piel y del sistema nervioso periférico</t>
  </si>
  <si>
    <t xml:space="preserve">Para este periodo se realizo la planeacion de la segunda fase de las actividades del proyecto de convivientes a nivel nacional, priorizando los departamentos y la poblacion objeto del estudio para esta vigencia. </t>
  </si>
  <si>
    <t>Para el primer semestre  se detecto dos casos positivos de noventa y un  ( 91 ) valoraciones de conviventes con diagnostico confirmado por clinica y  Biopsia de Piel para Lepra. Para el primer trimestre un caso diagnosticado del proyecto de convivientes. Para el segundo trimestre un caso de un menor de edad resultado de la evaluación de convivinetes del programa hansen.</t>
  </si>
  <si>
    <t xml:space="preserve">Ofertar servicios de medicina especializada através de la modalidad de Telemedicina </t>
  </si>
  <si>
    <t>Número de contratos de prestación de servicios de medicina especializada suscritos y en ejecución</t>
  </si>
  <si>
    <t xml:space="preserve">Para el primer trimestre la entidad realizó gestión para realizar el proceso de  contratación,  se solicito a ITMS  los servicios de Telemedicina basicos  requeridos como son Ortopedia, Medicina Interna, Ginecobstetricia, Pediatria y Dermatologia la modalidad es sincronica.
Se ofertaron los servicios a las diferentes aseguradoras para su contratacion. </t>
  </si>
  <si>
    <t>En el segundo trimestre se realizo estrategia de mercadeo con las EAPB que se tiene contrato,  ofertando servicios de consulta especializada  por telemedicina modalidad Asincrónica de especialidades  basicas  requeridos por la comunidad del Municipio como son: Ortopedia, Medicina Interna, Ginecobstetricia, Pediatria y Dermatologia;  Las aseguradora Famisanar y Ecoopsos presentaron una contraoferta la cual esta en proceso de analisis para la toma de desición. En la rendicion de cuantas  de la institución la alta dirección presento este servicio a la que  comunidad para su conocimiento y posibilidad de acceder a ellos.</t>
  </si>
  <si>
    <t>Sanatorio Contratación E.S.E.</t>
  </si>
  <si>
    <t>1.5.a Mortalidad nacional causada por eventos recurrentes</t>
  </si>
  <si>
    <t>0.G.5 Informes de seguimiento de acceso público que reporten el avance  sobre las medidas para la transversalización del enfoque de género en  los planes y programas establecidos en el Acuerdo Final, elaborados</t>
  </si>
  <si>
    <t xml:space="preserve">Garantizar la prestación del servicio a los pacientes de Hansen </t>
  </si>
  <si>
    <t>Implementación del Plan Nacional Estratégico Prevención Hansen 2016-2025</t>
  </si>
  <si>
    <t>Porcentaje de avance</t>
  </si>
  <si>
    <t>El Sanatorio de Contratación cuenta con proceso "Atención Especializada en Hansen", el cual dio cumplimiento al 100% de las actividades programadas para el primer trimestre de 2021, en el marco del PLAN ESTRATEGICO NACIONAL DE PREVENCIÓN Y CONTROL DE LA ENFERMEDAD 
DE HANSEN 2016-2025.</t>
  </si>
  <si>
    <t>El Sanatorio de Contratación Empresa Social del Estado cuenta con proceso "Atención Especializada en Hansen", el cual gestiona las actividades programadas en el marco del PLAN ESTRATEGICO NACIONAL DE PREVENCIÓN Y CONTROL DE LA ENFERMEDAD DE HANSEN 2016-2025.</t>
  </si>
  <si>
    <t>Ofertar el servicio de Telemedicina para el servicio de Hansen en la ESE Sanatorio</t>
  </si>
  <si>
    <t>En la vigencia 2020 la entidad realizó gestiones pertinentes para la habilitación de servicios de salud especializados que complementen el tratamiento integral de los enfermos de Hansen como es el caso de medicina interna, dermatología, oftalmología, nutrición y ortopedia y traumatología a través de la modalidad de telemedicina en convenio con el Hospital Manuela Beltrán del Socorro y el Centro Dermatológico Federico Lleras Acosta.</t>
  </si>
  <si>
    <t>Soportes en Portafolio de servicio y en el REPS.</t>
  </si>
  <si>
    <t>El Sanatorio de Contratación Empresa Social del Estado en la vigencia 2020 realizó gestiones pertinentes para la habilitación de servicios de salud especializados que complementen el tratamiento integral de los enfermos de Hansen como es el caso de medicina interna, dermatología, oftalmología, nutrición y ortopedia y traumatología a través de la modalidad de telemedicina.</t>
  </si>
  <si>
    <t>Plan Anticorrupción y de Atención al Ciudadano</t>
  </si>
  <si>
    <t>Fortalecer la política anticorrupción en la entidad</t>
  </si>
  <si>
    <t>Diseño e implementación del mapa de riesgos y plan anticorrupción de la entidad</t>
  </si>
  <si>
    <t xml:space="preserve">	Se formuló y documentó el Manual de Administración de Riegos con base en la Guía para la Administración del Riesgo y el Diseño de Controles en Entidades Públicas Versión 5, y se proyectó la Resolución que adopta la Política de Administración de Riesgos Institucional, estos documentos serán revisados en el Comité Institucional de Control Interno. Así mismo, se tiene el esquema del nuevo formato de mapa de riesgos el cual empezará a actualizarse para todos procesos en el siguiente trimestre. </t>
  </si>
  <si>
    <t>Soporte Manual de Administración del Riesgo.</t>
  </si>
  <si>
    <t>La institución adoptó mediante Resolución 508 de 2021 el Manual de Administración de Riegos, en dicho acto administrativo también se actualizó la Política de Administración de Riesgos Institucional, disponible en: https://www.sanatoriocontratacion.gov.co/documentos/2021/CALIDAD/Resoluciones/Pol%C3%ADticas%20Administraci%C3%B3n%20del%20Riesgo.pdf
Así mismo, se realizó actualización de los mapas de riesgo de los procesos, conforme los nuevos lineamientos.</t>
  </si>
  <si>
    <t>Diseño e implementación de la estrategia de racionalización de tramites de la entidad</t>
  </si>
  <si>
    <t>Durante el primer trimestre de 2021 se diseñó, revisó y aprobó la estrategia de racionalización de trámites del Sanatorio de Contratación ESE en comité Institucional de Gestión y Desempeño, donde se incluyó el registro de un OPA relacionado con un certificado solicitado por los enfermos de Hansen.</t>
  </si>
  <si>
    <t>Soporte PAAC disponible en: 
https://www.sanatoriocontratacion.gov.co/index.php/es/transparencia/planes-y-programas</t>
  </si>
  <si>
    <t>A partir de orientaciones de la Función Pública, en el segundo trimestre de 2021 se actualizó estrategia de racionalización de trámites para la vigencia 2021, la cual fue aprobada por el Comité Institucional de Gestión y Desempeño y esta siendo ejecutada conforme al cronograma.</t>
  </si>
  <si>
    <t>2) Promover la digitalización y automatización masiva de trámites</t>
  </si>
  <si>
    <t>Realización de Rendición de cuentas ante la comunidad</t>
  </si>
  <si>
    <t>N° de eventos de rendición de cuentas al año</t>
  </si>
  <si>
    <t>Programado para el segundo trimestre de 2021.</t>
  </si>
  <si>
    <t>Resolución 412 de 2000 MPS</t>
  </si>
  <si>
    <t>Garantizar la intervención del Sanatorio en acciones para mejorar la salud publica</t>
  </si>
  <si>
    <t xml:space="preserve">Implementación y ejecución del Programa Ampliado de Inmunización PAI </t>
  </si>
  <si>
    <t xml:space="preserve">Con corte al 31 de marzo de 2021, la ejecución del Programa Ampliado de Inmunización es del 20%, la razón principal por la cual no se logra la meta (24%) es debido al establecimiento de la misma, toda vez que es calculada con información de la población DANE. </t>
  </si>
  <si>
    <t>La institución avanza con el Programa Ampliado de Inmunización, la medición de esta meta esta programada para el segundo semestre de 2021.</t>
  </si>
  <si>
    <t>Utilización de información de registro  individual de prestaciones RIPS. RES 408/2018</t>
  </si>
  <si>
    <t>Número de informes de análisis de la prestación de servicios de la ESE Informe del responsable presentados a la Junta directiva con base en RIPS de la vigencia objeto de evaluación.</t>
  </si>
  <si>
    <t>Informe presentado en Junta Directiva el 10 de marzo de 2021 y consolidado en el acta 002.</t>
  </si>
  <si>
    <t>La institución realiza trimestralmente el informe de análisis de la prestación de servicios de la ESE, el cual es presentado en junta directiva de la institución para su análisis.</t>
  </si>
  <si>
    <t>La institución realizó presentación del informe de análisis de la prestación de servicios de la ESE correspondiente al cuarto trimestre de 2020, en junta directiva de la institución para su análisis.</t>
  </si>
  <si>
    <t>1.5.b Tasa de personas afectadas a causa de eventos recurrentes</t>
  </si>
  <si>
    <t>Mantener habilitada la institución ante las autoridades en los términos de la normatividad vigente</t>
  </si>
  <si>
    <r>
      <t>&lt;</t>
    </r>
    <r>
      <rPr>
        <sz val="10"/>
        <rFont val="Calibri"/>
        <family val="2"/>
        <scheme val="minor"/>
      </rPr>
      <t>3</t>
    </r>
  </si>
  <si>
    <t>Tiempo promedio de espera para la asignación de cita de Medicina General. RES 408/2018</t>
  </si>
  <si>
    <t xml:space="preserve">Sumatoria de la diferencia de días calendario entre la fecha en la que se asignó la cita de medicina general de primera vez y la fecha en la cual el usuario la solicitó, en la vigencia objeto de evaluación / Número total de citas de pediatría de primera vez asignadas, en la  vigencia objeto de evaluación </t>
  </si>
  <si>
    <t>En lo corrido de la vigencia 2021, se cumple con la meta del indicador, obteniéndose un resultado en la oportunidad de asignación de cita de Medicina General de 2,55 días.</t>
  </si>
  <si>
    <t>Datos disponibles en el Sistema de Información Hospitalaria en:
https://prestadores.minsalud.gov.co/SIHO/</t>
  </si>
  <si>
    <t>En lo corrido de la vigencia 2021, la institución ha dado cumplimiento a la meta del indicador. Información disponible en: 
https://prestadores.minsalud.gov.co/SIHO/</t>
  </si>
  <si>
    <t>Tiempo promedio de espera para la asignación de cita de odontología general</t>
  </si>
  <si>
    <t xml:space="preserve">Sumatoria de la diferencia de días calendario entre la fecha en la que se asignó la cita de odontología de primera vez y la fecha en la cual el usuario la solicitó, en la vigencia objeto de evaluación / Número total de citas de odontología de primera vez asignadas, en la  vigencia objeto de evaluación </t>
  </si>
  <si>
    <t>En lo corrido de la vigencia 2021, se cumple con la meta del indicador, obteniéndose un resultado en la oportunidad de asignación de cita de Odontología General de 1 día.</t>
  </si>
  <si>
    <t>Monitorear la calidad mediante la evaluación y control de indicadores</t>
  </si>
  <si>
    <t>Autoevaluación completa en la vigencia evaluada</t>
  </si>
  <si>
    <r>
      <t>&gt;</t>
    </r>
    <r>
      <rPr>
        <sz val="10"/>
        <rFont val="Calibri"/>
        <family val="2"/>
        <scheme val="minor"/>
      </rPr>
      <t>1,20</t>
    </r>
  </si>
  <si>
    <t>Mejoramiento continuo de calidad aplicada a entidades no acreditadas con autoevaluación en la vigencia anterior. RES 408/2018</t>
  </si>
  <si>
    <t xml:space="preserve">Promedio de la calificación de autoevaluación en la vigencia / Promedio de la calificación de autoevaluación en la vigencia anterior </t>
  </si>
  <si>
    <t>Se parte linea base de la autoevaluación vigencia 2020, realizada teniendo en cuenta estándares contenidos en Resolución 5095 de 2018 (Manual de Acreditación en Salud Ambulatorio y Hospitalario Versión 3.1.)
Ejecutado el 90% de las acciones de mejora establecidas en PAMEC 2020 y realizada autoevalución de estándares de la vigencia 2021 se obtuvo un incremento porcentual del 20% con respecto a la calificación obtenida el año anterior.</t>
  </si>
  <si>
    <t>Realizada la autoevalución de estándares del Sistema Único de Acreditación de la vigencia 2021, se obtuvo un incremento porcentual del 20% con respecto a la calificación obtenida el año anterior.</t>
  </si>
  <si>
    <r>
      <t>&gt;</t>
    </r>
    <r>
      <rPr>
        <sz val="10"/>
        <rFont val="Calibri"/>
        <family val="2"/>
        <scheme val="minor"/>
      </rPr>
      <t>0,9</t>
    </r>
  </si>
  <si>
    <t>Efectividad en la Auditoria para el mejoramiento continuo de la calidad de la atención en salud.  RES 408/2018</t>
  </si>
  <si>
    <t xml:space="preserve">Relación del número de acciones de mejora ejecutadas derivadas de las auditorías realizadas / Número de acciones de mejoramiento programadas para la vigencia derivadas de los planes de mejora del componente de auditoria registrados en el PAMEC. </t>
  </si>
  <si>
    <t>Durante lo corrido de la vigencia 2021 se realizó autoevaluación de estándares de acreditación, selección de 
procesos a mejorar y su priorización,  definición de la calidad esperada, medición inicial del desempeño de 
los  procesos y se formuló e inició la ejecución del plan de acción para  Procesos Priorizados 2021, obteniéndose un avance del 12% con corte a 31 de marzo de 2021.</t>
  </si>
  <si>
    <t>El Sanatorio de Contratación Empresa Social del Estado implementa el plan de acción para los procesos priorizados del Programa de Auditoria para el Mejoramiento de la Calidad (PAMEC) conforme a cronograma.</t>
  </si>
  <si>
    <t>Objetivo 4. Incrementar el nivel de desempeño de los servidores públicos y promover el acceso incluyente a la educación en administración pública</t>
  </si>
  <si>
    <t>Talento Humano en salud</t>
  </si>
  <si>
    <t>Fortalecer y motivar las capacidades y habilidades del personal que labora en la Institución</t>
  </si>
  <si>
    <t>Formulación, actualización y puesta en marcha del plan de Capacitación al personal en temas de las diferentes áreas de la entidad</t>
  </si>
  <si>
    <t>N° de personas con capacitación / N° total de funcionarios</t>
  </si>
  <si>
    <t>En el primer trimestre de 2021, el Sanatorio de Contratación ESE, dio cumplimiento al 100% de las capacitaciones programadas para el periodo.</t>
  </si>
  <si>
    <t>El Sanatorio de Contratación Empresa Social del Estado  implementa el plan institucional de capacitaciones conforme a cronograma. Meta establecida para el segundo semestre de la vigencia.</t>
  </si>
  <si>
    <t>Garantizar para la ESE Sanatorio la sostenibilidad financiera en los procesos de Nivel 1</t>
  </si>
  <si>
    <t>&gt;1</t>
  </si>
  <si>
    <t>Resultado equilibrio presupuestal con recaudo. RES 408/2018</t>
  </si>
  <si>
    <t>Valor de la ejecución de ingresos totales recaudados en la vigencia objeto de evaluación (Incluye recaudo de CxC de vigencias anteriores) / Valor de la ejecución de gastos comprometidos en la vigencia objeto de evaluación (Incluye el valor comprometido de CxP de vigencias anteriores).</t>
  </si>
  <si>
    <t>El indicador corresponde a 0,92 para el primer trimestre de 2021, si bien, está por debajo de lo esperado, es usual que ocurra esto en los primeros trimestres, ya que se comprmenten recursos para todo el año y el recaudo si corresponde a lo efectivamente recibido mes a mes.</t>
  </si>
  <si>
    <t>Meta establecida para el segundo semestre de la vigencia.</t>
  </si>
  <si>
    <t>Mejorar las condiciones laborales de los medicos rurales que laboren en la Institución</t>
  </si>
  <si>
    <t>Implementar el sistema de residencias medicas</t>
  </si>
  <si>
    <t>Porcentaje de adopción del sistema</t>
  </si>
  <si>
    <t>Se ajusta el alcance a "Estudio de viabilidad técnica y financiera para la vinculación de médicos rurales en el sanatorio de Contratación E.S.E</t>
  </si>
  <si>
    <t>Se ajustó el alcance a "Estudio de viabilidad técnica y financiera para la vinculación de médicos rurales en el sanatorio de Contratación E.S.E</t>
  </si>
  <si>
    <t>Garantizar la intervención del Sanatorio en acciones para mejorar la salud pública</t>
  </si>
  <si>
    <t>Implementar y ejecutar los lineamientos del Gobierno Nacional en el marco de la pandemia por Covid 19</t>
  </si>
  <si>
    <t>Lineamientos implementados/Lineamientos aplicables en la institución</t>
  </si>
  <si>
    <t>El Sanatorio de Contratación Empresa Social del Estado ha implementado, evaluado y controlado protocolo de bioseguridad de acuerdo con los lineamientos establecidos por el Ministerio de Salud y Protección Social.</t>
  </si>
  <si>
    <t>Superintendencia Nacional de Salud - SUPERSALUD</t>
  </si>
  <si>
    <t>Fortalecer la capacidad institucional de la Superintendencia Nacional de Salud</t>
  </si>
  <si>
    <t>Realizar un diseño institucional de la Superintendencia Nacional de Salud (SNS) para fortalecer sus funciones de inspección, vigilancia, control, la jurisdiccional y de conciliación, así como para fortalecer la supervisión basada en riesgo y su capacidad para sancionar</t>
  </si>
  <si>
    <t>Adelantar el Rediseño Institucional de la Superintendencia Nacional de Salud</t>
  </si>
  <si>
    <t>Porcentaje de Avance en la implementación del Rediseño Institucional</t>
  </si>
  <si>
    <t xml:space="preserve">Durante el primer trimestre de 2021 la Supersalud avanzó en los análisis y estudios técnicos que constituyen la base para adelantar un cambio organizacional a nivel de estructura y de planta de personal, estos análisis fueron adelantados por un equipo de profesionales de la Secretaría, y se desarrollaron de acuerdo con la metodología que indica el Departamento Administrativo de la Función Pública. </t>
  </si>
  <si>
    <t xml:space="preserve">La SNS avanzó en los análisis y estudios técnicos que constituyen la base para adelantar un cambio organizacional a nivel de estructura y de planta de personal, estos análisis fueron adelantados por un equipo de profesionales de la Secretaría, y se desarrollaron de acuerdo con la metodología indica el Departamento Administrativo de la Función Pública. 	28 de enero de 2021, se radicación de los siguientes documentos técnicos en la Secretaría General del Ministerio de Salud: Documento de estudio técnico rediseño, proyecto de decreto modifica la estructura, proyecto de decreto modifica la planta de personal, memoria justificativa decreto estructura, memoria justificación decreto de planta, resumen ejecutivo proceso de rediseño, anexo estructura de costos de personal, aprobación presidencia de la república rediseño, aprobación de planta departamento administrativo de la función pública rediseño, anexo cargas laborales para la estructura propuesta.
* 19 de enero y el 22 de febrero, se desarrollaron actividades de socialización a nivel interno.
*Se gestionó la solicitud de viabilidad financiera ante el Ministerio de Hacienda y Crédito Público, radicada el 3 de febrero, sobre la cual el Ministerio expidió viabilidad presupuestal para las dos fases de rediseño con comunicación del 26 de marzo de 2021.
*Entre el 18 de febrero y el 3 de marzo se público el proyecto de decreto para modificar la estructura de la Supersalud, sobre el cual se recibieron observaciones a nivel interno y externo, se adelantaron los ajustes pertinentes. Se realizó envío definitivo para Ministerio de Salud y Departamento Administrativo de la Función Pública el 12 de abril.
*Se adelantaron mesas de trabajo con el Ministerio de Salud, el Departamento Administrativo de la Función Pública y a nivel interno con las dependencias misionales, a fin de ajustar las observaciones al proyecto de decreto de estructura que modifica la estructura de la Supersalud.
*Se adelantaron sesiones a nivel interno con el Grupo de Talento Humano y con las diferentes dependencias de la Supersalud, con el fin de ajustar el diseño del manual específico de funciones y competencias laborales de acuerdo con el esquema que a la fecha tienen el rediseño.
*Para el segundo trimestre de 2021, se realizaron mesas de trabajo con las dependencias de la entidad y actores externos, con el fin de socializar y ajustar los insumos técnicos de acuerdo con las observaciones recibidas en el proceso de publicación a la ciudadanía del proyecto de rediseño, enviados al Ministerio de Salud y al Departamento Administrativo de la Función Pública el 16 de abril de 2021.
*Se desarrollaron mesas de trabajo con las dependencias de la entidad y a fin de socializar y dar la respuesta a las observaciones realizadas al Decreto de estructura presentadas por la Oficina Asesora Jurídica del Ministerio de Salud, enviados el 13 de mayo y el 22 de junio.
*22 de junio de 2021se realizó la radicación de los siguientes documentos técnicos en su versión más reciente para la Secretaría General del Ministerio de Salud. </t>
  </si>
  <si>
    <t xml:space="preserve"> Con el fin de robustecer la supervisión y ampliar las dimensiones de esta, se propone articular el trabajo con otras entidades de la misma naturaleza como la Superintendencia Financiera o la Superintendencia de Industria y Comercio, para ejercer una supervisión articulada en lo misional, financiero y de mercado de los agentes en salud, incentivando buenas prácticas de gobierno corporativo.</t>
  </si>
  <si>
    <t>Crear el Sistema Integrado de Control, Inspección y Vigilancia para el Sector Salud</t>
  </si>
  <si>
    <t>Porcentaje de Avance en la Creación e implementación del Sistema Integrado de Control, Inspección y Vigilancia para el Sector Salud</t>
  </si>
  <si>
    <t>1) El 26 de enero de 2021 la Oficina Asesora Jurídica, de la Supersalud, remitió solicitud a la señora Viceministra de Protección Social exponiendo la problemática sobre  la expedición del Decreto 1736 de 2020, por medio del cual se modifica la estructura de la Superintendencia de Sociedades, que va en contravía del intento de concertación para redactar un borrador de proyecto de Decreto reglamentario del artículo 2o de la Ley 1966 de 2019, conjunto entre las Superintendencias, específicamente en lo relacionado con el traslado de Supersociedades en su Decreto 1736 de la competencia sancionatoria en materia societaria a la SNS, para las sociedades comerciales y empresas unipersonales que operan en el sector salud. 2) Se informó a la Delegada de Procesos Administratinos de la Supersalud sobre la situación generada en materia de la facultad sancionatoria con la expedición del Decreto 1736 de 2020 de la Supersociedades.</t>
  </si>
  <si>
    <t>En espera de las gestiones e instrucciones que emita el Ministerio de Salud y Protección Social a través del Viceministerio de Protección Social, sobre la expedición del Decreto 1736 de 2020 de la Superintendencia de Sociedades que contraría el artículo 2 de la ley 1966 de 2019.</t>
  </si>
  <si>
    <t xml:space="preserve">1) El 26 de enero de 2021 la OAJ, de la Supersalud, remitió solicitud a la señora Viceministra de Protección Social exponiendo la problemática sobre  la expedición del Decreto 1736 de 2020, por medio del cual se modifica la estructura de la Superintendencia de Sociedades, que va en contravía del intento de concertación para redactar un borrador de proyecto de decreto reglamentario del artículo 2o de la Ley 1966 de 2019, conjunto entre las Superintendencias, específicamente en lo relacionado con el traslado de Supersociedades en su Decreto 1736 de la competencia sancionatoria en materia societaria a la SNS, para las sociedades comerciales y empresas unipersonales que operan en el sector salud. 2) Se informó a la Delegada de Procesos Administratinos de la Supersalud sobre la situación generada en materia de la facultad sancionatoria con la expedición del Decreto 1736 de 2020 de la Supersociedades. 3) El 11 de mayo se envió resumen al Super Salud sobre las diferencias con Super Sociedades en la reglamentación de la norma. para una reunión que tenía en la Secretaría Jurídica de Presidencia. </t>
  </si>
  <si>
    <t>Consolidar la Superintendencia Nacional de Salud como un organismo técnico, rector del sistema de vigilancia, inspección y control.</t>
  </si>
  <si>
    <t>El Ministerio regulará el accionar de nuevos agentes y agentes reemergentes que operan, apoyan o participan en el sistema de salud, a través de instrumentos como un registro de operadores de pila, de operadores logísticos de insumos y medicamentos, de laboratorios clínicos, así como de dispensadores, distribuidores y vendedores de medicamentos, acorde con la reglamentación que se expida para el efecto. Estos operadores estarán vigilados por la Superintendencia Nacional de Salud, en coordinación con la Superintendencia Financiera.</t>
  </si>
  <si>
    <t>Determinar acciones y alcances de la vigilancia, inspección y control sobre los nuevos agentes</t>
  </si>
  <si>
    <t>% de avance  en el diseño e implementación del modelo de IVC sobre los operadores logísticos y gestores farmacéuticos</t>
  </si>
  <si>
    <t>No hay avances en el primer trimestre de 2021.</t>
  </si>
  <si>
    <t>No hubo avance en el primer y segundo trimestre de 2021.</t>
  </si>
  <si>
    <t xml:space="preserve">No se reporta avance en esta actividad toda vez que se está en espera que el Ministerio de Salud y Protección Social reglamente a los nuevos agentes y establezca puntos a supervisar como condicoines de habilitación y permanencia, capacidad tecnico-administrativa, entre otras que puedan establecer para poder determinar que acciones se llevarán a cabo con relación a IVC" </t>
  </si>
  <si>
    <t>Con el objetivo de prevenir riesgos de atención a la prestación de servicios de salud y garantizar los derechos de los usuarios del SGSSS, en el marco de los procesos de  liquidación de Entidades Promotoras de Salud, la Superintendencia de Salud y Min Salud deberán construir un plan de contingencia, el cual debería incluir, entre otros: (1) mecanismo de atención y traslado de los usuarios; (2) plan de pagos a los proveedores y red de prestadores, para evitar traumatismos en la operación.</t>
  </si>
  <si>
    <t xml:space="preserve">                                                                                                                                                                                              </t>
  </si>
  <si>
    <t xml:space="preserve">Elaborar lineamientos globales  para que el liquidador cuente con directrices precisas para no generar riesgos entre los prestadores, y no generar impactos en la sostenibilidad del sistema. </t>
  </si>
  <si>
    <t>Porcentaje de avance en la expedición del instructivo del proceso liquidatorio</t>
  </si>
  <si>
    <t>En el primer trimestre se finalizó  el instructivo del proceso liquidatorio, que cuenta con la revisión de la Oficina Asesora Jurídica y la Oficina de Metodologías, así como  de los profesionales de la Delegada para las Medidas Especiales. Se radicó la propuesta de instructivo al Despacho del Superintendente Nacional de Salud para  su presentación y está pendiente agendar un espacio para presentarlo.</t>
  </si>
  <si>
    <t>97.5%</t>
  </si>
  <si>
    <t>El documento se encuentra en revisión del Superintendente Nacional de Salud.</t>
  </si>
  <si>
    <t>Proteger los derechos y reconocer las obligaciones y deberes de los distintos actores participantes en el sector salud, a través de las funciones jurisdiccionales y de conciliación.</t>
  </si>
  <si>
    <t>Emprender acciones de apoyo a los jueces y a otros miembros de su personal en los procesos decisorios relacionados con las demandas en el sector de la salud a través de un boletín jurídico de fallos de la función Jurisdiccional.</t>
  </si>
  <si>
    <t xml:space="preserve">Publicar los boletines jurídicos que consoliden las líneas de decisión jurisdiccionales, relacionadas con medicina basada en la evidencia y socializarlas con la Rama judicial. </t>
  </si>
  <si>
    <t>Número de boletines  Jurídicos de la Función Jurisdiccional publicados</t>
  </si>
  <si>
    <t>Para el primer semestre 2021, se tiene programado la pulicación del Boletín Jurídico Nº 1 de la Función Jurisdiccional, con corte al mes de abril 2021; se adelanta su estructuración, que incluye dentro de las sentencias objeto de análisis, los siguientes temas:
a.- Reconocimiento económico producto de reembolso de gastos de transporte y alimentación de usuario.
b.- Reconocimiento económico producto de reembolso de gastos de transporte y viáticos de usuario y su acompañante.
c.- Prestación de servicios en IPS determinada por el usuario.
d.- Reconocimiento económico producto de reembolso de gastos médicos por urgencia y hospitalización de usuario con enfermedad catastrófica en IPS ajena a la red de prestadores de la IPS.
e.- Reconocimiento económico producto de reembolso de gastos médicos asumidos por el usuario correspondientes al saldo no cubierto por la póliza de medicina prepagada.
   lo cual permite  convertir el boletín jurisprudencial en una herramienta de consulta dinámica y de apoyo a los jueces en los procesos decisorios relacionados con las demandas en el sector salud.</t>
  </si>
  <si>
    <t>Se realizó la primera publicación de boletín jurisprudencial para el primer semestre año 2021 con el cual se dio a conocer las líneas de decisión de la Delegada para la Función Jurisdiccional y de Conciliación. Con el fin de convertir el boletín jurisprudencial en una herramienta de consulta dinámica;  junto con la Oficina de Cominicaciones, se trabajo la estructuración del documento obteniendo como resultado, un boletin mejor estructurado  y de facil acceso   a las lines de decision jurisdiccionales el cual puede ser consultado en el siguiente link file:///C:/Users/lady.castro/Desktop/ENTREGABLES%202021/BOLETIN%20JUR%C3%8DDICO%20L%C3%8DNEAS%20DE%20DECISI%C3%93N%20JURISDICCCIONAL%20JUNIO%202021.pdf</t>
  </si>
  <si>
    <t>Para el segundosemestre setiene programado la publicación del segundo boletin jurisprudencial.</t>
  </si>
  <si>
    <t xml:space="preserve">Regular la forma como todos los actores del sistema, independientemente de su naturaleza, deben implementar códigos de integridad, para entidades públicas o privadas, incluyendo un alcance amplio del tema de conflicto de interés. Para ello, la Superintendencia Nacional de Salud consolidará un sistema de información para la transparencia, que incluirá el seguimiento semestral del cumplimiento de los lineamientos que se expidan al respecto, con indicadores de acceso a los servicios de salud, estado de salud de la población y financiamiento del sistema. </t>
  </si>
  <si>
    <t>Diseñar y expedir lineamientos para los vigilados en relación con el código de integridad de acuerdo con Ley 1966 de 2019 y diseño de indicadores</t>
  </si>
  <si>
    <t>% de avance acumulado en el diseño de los instrumentos para el seguimiento a la adopción del código de integridad por parte de los vigilados</t>
  </si>
  <si>
    <t>Se elaboraron los proyectos de las Circulares de Gobierno Corporativo para EPS e IPS, en donde se incluyeron  los valores del código de integridad en la aparte de medidas de conducta. Estas Circulares están en ajuste de comentarios para proceder con la expedición. Adicionalmente, se diseñaron instrucciones relacionadas para la prevención del riesgo de fraude, corrupción y opacidad.</t>
  </si>
  <si>
    <t>Dos (2), de las tres (3) circulares, ya están listas para  para expedir; sin embargo, por la actual emergencia sanitaria, estas se encuentra en evaluación por parte del comité directivo,  con el fin de crear estrategiaas para su expedición.</t>
  </si>
  <si>
    <t>Se compilaron las Circulares que contienen instrucciones sobre el código de integridad, fue enviado a comentarios de las áreas y se están realizando los ajustes correspondientes según los comentarios</t>
  </si>
  <si>
    <t>Dos (2), de las tres (3) circulares, ya están listas para  para expedir; sin embargo, por la actual emergencia sanitaria, estas se encuentra en evaluación por parte del comité directivo,  con el fin de crear estrategiaas para su expedición. Por instrucciones del comité directivo se compilaron las circulares a expedir y se envió a comenatarios de las áreas</t>
  </si>
  <si>
    <t>Objetivo 1. Evaluar la arquitectura institucional del Gobierno con el fin de redefinir misiones, roles y competencias que permitan el funcionamiento eficiente del Estado en los diferentes niveles de Gobierno</t>
  </si>
  <si>
    <t>Fortalecer los sistemas de información en salud, para promover la trasparencia en la gestión de salud, con mecanismos accesibles y abiertos para la comunidad, ciudadanos, veedurías y organismo de control en el marco de la normatividad vigente.</t>
  </si>
  <si>
    <t>Implementar sistema de PQRD  interoperable con agentes del sector</t>
  </si>
  <si>
    <t>Porcentaje de avance en el sistema interoperable de PQRD</t>
  </si>
  <si>
    <r>
      <t xml:space="preserve">
1. </t>
    </r>
    <r>
      <rPr>
        <b/>
        <sz val="9"/>
        <color rgb="FF000000"/>
        <rFont val="Calibri"/>
        <family val="2"/>
      </rPr>
      <t>Fase de planeación Proyecto Piloto. 100%
1.1 Alcance aprobado
1.2 Estimación de costos analizada
1.3 Arquitectura técnica validada (AZURE)
2. En fase de diseño: 10%
2.1 Flujo de negocio validados
2.2 Estructura de datos validados
2.3 Diseño de servicios web validados
3. Implementación: 0%</t>
    </r>
  </si>
  <si>
    <t>En esta actividad participa la Delegada de Protección al Usuario, área que apoya el proyecto de interoperabilidad como soporte funcional; Se realizó reunión con la Oficina de Tecnologías  de la Infromación con la finalidad de realizar revisión conjunta de la propuesta de estructura de datos de los servicios.</t>
  </si>
  <si>
    <t>12.5%</t>
  </si>
  <si>
    <t xml:space="preserve">Durante este  el semestre se realizaron las siguientes actividades: 
•	Estructura de datos del Servicios web del proyecto 
•	Se actualizó el cronograma del proyecto y matriz de riesgos 
•	Se  trabajo  con Microsoft en la definición de arquitectura de la solución en la nube de Azure
 se realizó envío de la revisión de la estructura propuesta de datos de los servicios web PQRD Ley 17197 interoperabilidad a la Oficina de Tecnologías de la Información.
En el siguiente link se encuentran cargados los artefactos generados en proyecto y la gestiones jurídicas realizadas:
https://supersalud.sharepoint.com/sites/ProyectoLey1797PQRD/Documentos%20compartidos/Forms/AllItems.aspx
</t>
  </si>
  <si>
    <t>Se realizaron mesas de trabajo con Contratación, Microsoft con el fin de conseguir recursos para el desarrollo del Sistemas durante los meses de marzo a junio.
En junio, una vez analizado los temas juridicos  y sus implicaciones legales hacia la entidad se definió no contar con el apoyo de Microsoft para el desarrollo de la solución. Durante lo que resta del año, no se podrá implementar técnicamente la solución por falta de presupuesto; por tanto se le solicitará al ministerio de Salud la modificación de la meta para el resto del cuatrenio.</t>
  </si>
  <si>
    <t>Establecer un equipo élite en salud, para fortalecer la función de investigación y sanción oportuna en temas estratégicos, que incluya la articulación de la IVC con los organismos de control, en un escenario respetuoso</t>
  </si>
  <si>
    <t>Implementar la estrategia de red de controladores y grupo elite en salud</t>
  </si>
  <si>
    <t>Porcentaje acumulado de avance en la implementación de la estrategia de red de controladores y grupo elite en salud</t>
  </si>
  <si>
    <t>Al corte del primer trimestre de 2021 se tiene: contrato interadministrativo de cooperación de Red de Controladores suscrito con las siguientes entidades: Procuraduría, Defensoría del Pueblo, Supersolidaria, Tribunales de ética: odontología, medicina, enfermería. Se recibió respuesta de la Contraloria, UGPP de no participación en la estrategia. Con la Fiscalía se avanza  en la revisión de las condiciones de una forma de participación no enmarcada en el convenio No.  468 de 2020, sino a través de la figura de Policía Judicial. Las entidades que aun se encuentran en revisión del convenio y/o no han dado respuesta son: Supersubisidio, Invima, INS, Consejo Superior de la Judicatura, UIAF.</t>
  </si>
  <si>
    <t xml:space="preserve">Se cuenta con los convenios de adhesión al convenio marco interadministrativo de cooperación No. 468 de 2020 para la conformación de la RDC suscrito con las siguientes entidades:
-	Procuraduría
-	Defensoría del Pueblo
-	Supersolidaria
-	Tribunales de ética
Se apartaron de hacer parte de la Red de Controladores las siguientes entidades:
-	Contraloría
-	UGPP
La Fiscalía definió una estrategia de trabajo con la SNS en la línea de policía Judicial sin adhesión al convenio.
La Red de controladores se ha activado en los siguientes Departamentos: Amazonas, Choco, Meta, Caquetá, Santander, Atlántico, Valle y Risaralda.
Para el II  trimestre de 2021 se han adelantado reuniones con la RDC del Atlántico.
En lo relacionado con la conformación del equipo Elite, se ha definido que este se conformaría en el marco del nuevo modelo de estructura de la SNS, para evitar reprocesos administrativos. En este sentido y sobre el borrador de decreto: “ Por el cual se modifica la estructura de la Superintendencia Nacional de Salud”, se elaboraron los borradores de los actos administrativos de creación y operación de este equipo Elite.
</t>
  </si>
  <si>
    <t>Consolidar un canal de denuncia ciudadana que se acompañe de medidas de protección como el anonimato, garantías de confidencialidad y la posibilidad de seguimiento.</t>
  </si>
  <si>
    <t>Fortalecer los canales de atención al usuario en capacidad, calidad, accesibilidad y seguridad de la información enfocada en el cumplimiento de la política de servicio al ciudadano.</t>
  </si>
  <si>
    <t xml:space="preserve">Porcentaje de avance en la implementación de la herramienta de inteligencia artificial para mejorar el porcentaje de atención de PQRD y carpeta ciudadana </t>
  </si>
  <si>
    <t>16% (I SEM)</t>
  </si>
  <si>
    <t>1.Preguntas vacunación covid 90%
* Despliegue recursos en nube Microsoft acerca servicios cognitivos y de arquitectura de canales
* Entrenamiento base de conocimiento preguntas vacunación covid
2. Implementación chatbot radicados en salud 50 %
* Definición flujos interacción ciudadano para la consulta y radicación en gestor documental
* Analítica de canales acerca de la interacción con el ciudadano para radicados en salud
* Entrenamiento base de conocimiento preguntas frecuentes Superintendencia de Salud
3. Implementación chatbot soporte vigilados 0 %
* Definición flujos interacción con vigilados
* Analítica de canales acerca de la interacción con vigilados
* Entrenamiento base de conocimiento preguntas frecuentes vigilados</t>
  </si>
  <si>
    <t>Con el despliegue de la salida a producción en relación al chatbot de vacunación el 28 de Junio se da cumplimiento al indicador planteado por la entidad :
1.Preguntas vacunación Covid 100%
* Despliegue recursos en nube Microsoft acerca servicios cognitivos y de arquitectura de canales
* Entrenamiento base de conocimiento preguntas vacunación Covid</t>
  </si>
  <si>
    <t>Se informa que este rezago fue cumplido con la puesta en producción y publicación del Formulario único web.</t>
  </si>
  <si>
    <t>Se han generado nuevas funcionalidades para implementar con el estandar planteado en esta primera salida a producción a saber:
1. Implementación chatbot radicados en salud 50 %. para el segundo trimestre no presenta avance  debido a la espera de la salida a producción del módulo PQRD en el Gestor Documental Superargo estimada para finales de Agosto.
* Definición flujos interacción ciudadano para la consulta y radicación en gestor documental
* Analítica de canales acerca de la interacción con el ciudadano para radicados en salud
* Entrenamiento base de conocimiento preguntas frecuentes Superintendencia de Salud
2. Implementación chatbot soporte vigilados 9 %
* Definición flujos interacción con vigilados
* Analítica de canales acerca de la interacción con vigilados
* Entrenamiento base de conocimiento preguntas frecuentes vigilados
se adjunta link del proyecto con las evidencias de seguimiento, desarrollo e implementación:
https://supersalud.sharepoint.com/sites/ProyectoChatbot/Documentos%20compartidos/Forms/AllItems.aspx</t>
  </si>
  <si>
    <t>La SNS definirá el proceso para implementar en las instituciones del sector la norma - ISO 37001:20016 "Sistemas de Gestión Anti-Soborno". Esta norma establece una "guía para ayudar a una organización a prevenir, detectar y enfrentar al soborno y cumplir con las leyes anti soborno y los compromisos voluntarios aplicable a sus actividades" (Icontec, 2016).</t>
  </si>
  <si>
    <t>Establecer lineamientos, para las entidades vigiladas, para la implementación de la ISO 37001:2016</t>
  </si>
  <si>
    <t>Circular dirigida a los vigilados</t>
  </si>
  <si>
    <t>Se realizaron modificaciones a las Circulares 007 de 2017 y 003 de 2018, relacionadas con el Código de Conducta y Buen Gobierno para EPS  e IPS respectivamente. Se están ajustando los últimos comentarios internos para proceder con su expedición.</t>
  </si>
  <si>
    <t>Las modificaciones realizadas a las Circulares se compilaron con otras Circulares por instrucciones del comité directivo, se están trabajando los ajustes de acuerdo con los comentarios recibidos a la circular compilada para su publicación.</t>
  </si>
  <si>
    <t>En particular, deberá existir un ranking que dé cuenta de la gestión de los gerentes de las empresas sociales del Estado (ESE).</t>
  </si>
  <si>
    <t>Diseñar el Ranking y la Metodología de  gestión y metodología para permanencia de los gerentes de las Empresas Sociales del Estado (ESE).</t>
  </si>
  <si>
    <t>Porcentaje de avance en el diseño de herramienta para el  Ranking de  gestión y metodología para permanencia de los gerentes de las Empresas Sociales del Estado (ESE).</t>
  </si>
  <si>
    <t>La Delegada de Supervisión Institucional no ha efectuado acciones durante el primer trimestre de 2021</t>
  </si>
  <si>
    <t>Se analizan los indicadores de las E.S.E. de los componentes de  salud y financieros,  con el fin de determinar el ranking</t>
  </si>
  <si>
    <t>Fortalecer a través de mecanismos de IVC la oportunidad en la generación y flujo de los recursos del Sistema General de Seguridad Social en Salud y los regímenes especiales y exceptuados.</t>
  </si>
  <si>
    <t xml:space="preserve">La Superintendencia Nacional de Salud realizará seguimiento permanente a la oportunidad del giro de los recursos, así como a su correcta destinación y ejecución por las instituciones y entidades receptoras de los mismos. </t>
  </si>
  <si>
    <t xml:space="preserve"> Generar e implementar las metodologías de seguimiento permanente para verificar:  
1.oportunidad del giro de los recursos (EPS a IPS)
2. razonabilidad de la cartera de los prestadores.
3. resultados en los prestadores de sus indicadores de salud.</t>
  </si>
  <si>
    <t>% de avance acumulado en el diseño e implementación de metodologías para el seguimiento al flujo de recursos de las EPS a las IPS</t>
  </si>
  <si>
    <t>Se automatizó la identificación de vinculados a EPS a partir de información disponible, y se ajustó metodología de análisis de flujo de recursos, incluyendo visión con contratación y otras variables relevantes.</t>
  </si>
  <si>
    <t>1) Respecto a la respuesta reiterada por parte de Fundación Salud Mia EPS y considerando los análisis de vinculación entre las entidades, se realiza propuesta de programación de una mesa de trabajo entre las Direcciones de EAPB e IPS de la DSI con la Oficina de Metodologías, para presentar los análisis y realizar las evaluaciones correspondientes con la finalidad de dar traslado a la Superintendencia de Sociedades para su verificación de constitución de grupo económico por las Entidades.
2) Frente al análisis de integración vertical para los demás vigilados, con base en la información del autoreporte a corte 31/12/2020 en cumplimiento de la Circular Externa 016 de 2016, actualmente se está análizando la información y la aplicación de la metodología por cumplimiento, para entrega de resultados. 
Se automatizó el informe de cartera para las EPS e IPS en PowerBI</t>
  </si>
  <si>
    <t>TOTAL ACTIVIDADES PROGRAMADAS PARA LA VIGENCIA</t>
  </si>
  <si>
    <t>MONITOREO PES 2DO SEMESTRE 2021</t>
  </si>
  <si>
    <t>RESULTADOS META REZAGADA</t>
  </si>
  <si>
    <t>MONITOREO CUALITATIVO TERCER TRIMESTRE 2021</t>
  </si>
  <si>
    <t>Observaciones Planeación</t>
  </si>
  <si>
    <t>Descripción de Avances</t>
  </si>
  <si>
    <t>La meta se programó para el segundo trimestre, sin embargo, la entidad realiza registro de avance para el logro de la meta</t>
  </si>
  <si>
    <t>Se elaboró la hoja de ruta con respecto a potencial migración de ERP o actualización de versión</t>
  </si>
  <si>
    <t xml:space="preserve">Al finalizar la vigencia 2021, la ADRES cuenta con un Sistema Integral de Monitoreo y Alertas de Fuentes y Usos, que consiste en una serie de herramientas que automatizan la información para disminuir los niveles de riesgo y que permiten identificar alertas temprana sobre el flujo de recursos del sistema y los esfuerzos financieros necesarios para garantizar el aseguramiento a toda la población.  Dentro de estos instrumentos se resaltan la implementación de: Boletines diarios, Implementación de la herramienta del canal H2H, herramienta de estados de cuenta y análisis de coyuntura.  Por tanto, se finaliza este compromiso.   
La ADRES continuará fortaleciendo la gestión de información financiera a través de la optimización del ERP,  que le permitirá acceder a un sistema financiero lo suficientemente robusto, que soporte las decisiones financieras y necesidades de registro.  </t>
  </si>
  <si>
    <t>Se evidencia que la meta fue cumplida al 100% al finalizar la vigencia 2021, obteniendo como resultado el Sistema Integral de Monitoreo y Alertas de Fuentes y Usos.</t>
  </si>
  <si>
    <t>Fase 1 del Portal Único de Recaudo Implementado</t>
  </si>
  <si>
    <t>La meta se programó para el segundo trimestre, sin embargo, la entidad realiza registro de avance para el logro de la meta
Respecto a la meta rezagada informa que el proyecto fue reformulado para 2021</t>
  </si>
  <si>
    <t>Se realizó una reprogramación del  cronograma y entregables para la vigencia 2021, teniendo en cuenta que depende definiciones sectoriales y de la implementación de la sede electrónica en la Entidad</t>
  </si>
  <si>
    <t>Se solicitará ajuste de este producto</t>
  </si>
  <si>
    <t>Para el cuarto trimestre de 2021, se elaboró el borrador del proyecto del requerimiento tecnológico del Portal Único de Recaudo (PUR), el cual contiene las especificaciones para la formulación, desarrollo e implementación de este, el documento tiene dos anexos alusivos a: el inventario de conceptos de recaudo; y la propuesta de cronograma para el desarrollo e implementación de proyecto, encontrándose en revisión por parte del área de Tecnologías de Información. Así mismo, se continuaron las acciones tendientes a la integración de los conceptos de recaudo entre los sistemas de registro de ingresos (REX - MUI) y el sistema financiero (ERP) de la ADRES. Lo anterior, con el fin de mitigar la manualidad entre la información registrada en el MUI y ERP.  Al cierre de la vigencia se concluye que se logra la priorización de dos fuentes de recaudo para diagnóstico y diseño de proceso con miras a la automatización de todas las fuentes de recaudo. Este proyecto continuará ejecución en 2022 replanteando nombre y alcance (servicios electrónicos) que incluirá la adquisición de herramientas y funcionalidades de automatización de procesos, entendimiento y diseño del proceso, desarrollo pruebas e implementación.</t>
  </si>
  <si>
    <t>Para el cierre de la vigencia 2021 se evidencia un avance del Portal Único de Recaudo, teniendo en cuenta que esta meta fue reprogramada en su cronograma de cumplimiento para el año 2022</t>
  </si>
  <si>
    <t>La meta esta programada para 2022, sin embargo la entidad registra avance de acciones realizadas para el cumplimiento.</t>
  </si>
  <si>
    <t>Con corte a 30 de septiembre se 1. Implementar ajustes al sistema COM, subproceso de liquidación, recibiendo el  Sistema de información proceso de compensación, subproceso de liquidación en producción.  2. En la actividad Implementar ajustes al sistema COM, subproceso de devolución de cotizaciones se recibió a satisfacción el sistema de información proceso de compensación, subproceso de devolución de cotizaciones operando.  3. Implementar ajustes al sistema COM, correcciones de registros inconsistentes y transferencias se recibió como producto el sistema de información proceso de compensación, subproceso de correcciones de registros inconsistentes y transferencias operando, y 4.  Se recibió en producción el sistema de información proceso de compensación, subproceso de corrección de registro compensados en producción.</t>
  </si>
  <si>
    <t>Los ajustes al sistema COM, para los subprocesos de liquidación, devolución de cotizaciones, correción de registros inconsistentes y corrección de registros compensados, se encuentran operando conforme a las solicitudes de mejora realizadas al sistema.
En el último trimestre, se realizó la actualización de la Base de Compensación en alta disponibilidad (Always on) al servidor de Compensacion para garantizar la continuidad de los servicios, como mecanismo de prevención de riesgo en el evento en que se llegare a presentar indisponibilidad del servidor principal.  Las acciones necesarias para continuar su operación que se adelanten en la siguiente vigencia estarán sujetas a los ajustes de la reglamentación del proceso, en especial en lo relacionado con la resolución 3341.</t>
  </si>
  <si>
    <t>La entidad registra avances para el cumplimiento de la meta, la cual fue reprogramada para el año 2022</t>
  </si>
  <si>
    <t xml:space="preserve">Durante el tercer trimestre de 2021 se desarrollaron actividades para fortalecer el uso y apropiación del Sistema integrado de Gestión Institucional (SIGI), la actualización y definición de políticas del MIPG que fueron integradas al Sistema, y la actualización del manual del SIGI </t>
  </si>
  <si>
    <t xml:space="preserve">Durante la vigencia 2021 se logró la implementación de las acciones de uso y apropiación del Sistema Integrado de Gestión Institucional - SIGI, resaltando entre otras las siguientes:  1) Se crearon las políticas de Mejora Continua, Participación Ciudadana  y la actualización de Seguridad y Privacidad de la información.  2) Primer ejercicio de evaluación al SIGI ejecutado, conforme al alcance establecido para este ejercicio. 3) Se ejecutó el plan de actualización documental del SIGI que incluye la documentación de procesos y los manuales que rigen el sistema de gestión. En este plan se detalla el estado de actualización de cada uno de los documentos programados para la vigencia 2021. Por tanto, se da cumplimiento  Las acciones mencionadas se continuarán en la vigencia 2022 como parte de la operación de la Entidad. </t>
  </si>
  <si>
    <t>Se evidencian avances en la implementación del SIGI de la entidad que se encaminan a lograr el cumplimiento de la meta en la vigencia 2022.</t>
  </si>
  <si>
    <t>porcentaje de recobros por concepto de tecnologías no financiadas con cargo a la UPC del Régimen Contributivo prestados a 31 de diciembre de 2019 saneados</t>
  </si>
  <si>
    <t>(Recobros por conceptode tecnologías no financiados con cargo a la UPCdel régimen contributivo prestados a 25 de mayo de 2019 pagados/Total recobros auditados (nueva auditoría en el marco del Acuerdo de Punto Final) por concepto de tecnologías no financiados con cargo a la UPC del Régimen Contributivo prestados a 31 de diciembre de 2019)*100</t>
  </si>
  <si>
    <t xml:space="preserve">La Entidad registra avance y así mismo informa que solicitará ajuste de la meta  con el fin de que la medición de la implementación del Acuerdo de Punto Final coincida con el reporte de legados transformacionales que se hace para Presidencia de la República. </t>
  </si>
  <si>
    <t>Durante el 2021 se han realizado giros por 1 209 billones de pesos a las EPS por los instrumentos de saneamiento de deuda correspondientes a los artículos 237 y 245</t>
  </si>
  <si>
    <t>De acuerdo con la meta establecida en el Plan Nacional de Desarrollo referente al saneamiento de los servicios y tecnologías no financiados con cargo a los recursos de UPC del régimen contributivo, en la cual se define un saneamiento del 100%, se detallan los siguientes avances con corte a diciembre de 2021:
 Se giraron a las IPS y/o EPS $1,3 billones entre enero 2021 a diciembre de 2021 (Art. 245 Ley 1955/19). Adicionalmente, para el mismo periodo de análisis, se giraron $316 mil millones (Art. 237 Ley 1955/19), para un total de las dos medidas de $1,65 billones girados en la actual vigencia por parte de ADRES.</t>
  </si>
  <si>
    <t>El indicador que permitr evidenciar el cumplimiento del saneamiento financiero del Sistema de Salud fue ajustado durante el segundo semestre de la vigencia 2021 con el fin de alinearlo con el definido en SINERGIA que da cuenta del compromiso sectorial en el Plan Nacional de Desarrollo. Cabe señalar que los valores auditados por la ADRES de enero 2021 a diciembre de 2021, fueron pagados en su totalidad, por lo cual la meta fue cumplida en un 100%.</t>
  </si>
  <si>
    <t>La entidad para el cierre de la vigencia registra un cumplimiento del 100% de la meta en razón al saneamiento financiero del Sistema de Salud cancelando la taotalidad de los recursos auditados en el año 2021.</t>
  </si>
  <si>
    <t>En la gestión de información de la BDUA se actualizaron los procedimientos, reglas de negocio y puntos de validación para optimizar el proceso de casos u novedades en la BDUA, todo con el fin de garantizar la calidad y oportunidad de los datos.</t>
  </si>
  <si>
    <t xml:space="preserve">Durante el segundo semestre de 2021 entró en producción y se realizaron los ajustes para la implementaciòn del documento Permiso Temporal - PT para los procesos de BDUA. </t>
  </si>
  <si>
    <t>La entidad registra un avance del 100% cumpliendo la meta establecida para la vigencia 2021.</t>
  </si>
  <si>
    <t xml:space="preserve">Se cuenta con un borrador del Estudio técnico de rediseño institucional. </t>
  </si>
  <si>
    <t>El estudio técnico final fue culminado conforme a las observaciones realizadas por el asesor del Departamento Administrativo de la Función Pública.  Se realizaron gestiones ante el Ministerio de Salud. Ante los nuevos lineamientos de la alta dirección, se revisó el mapa de procesos de la ADRES y el 27 de julio de 2021 se logró el rediseño del mapa de procesos.  Acta No. 6  del Comité Institucional de Gestión y Desempeño.</t>
  </si>
  <si>
    <t>La meta se encontraba establecida para la vigencia 2022, y fue cumplida en el año 2021 en su totalidad culminando el proceso del estudio técnico de resideño </t>
  </si>
  <si>
    <t>Número de mecanismos implementados para atender la emergencia sanitaria por COVID 19</t>
  </si>
  <si>
    <t>Número de mecanismos</t>
  </si>
  <si>
    <t>En el marco de la Emergencia Sanitaria declarada por el Ministerio de Salud  por causa del coronavirus Covid-19 la ADRES, durante 2021 se mantuvo la liquidación oportuna de los recursos para garantizar el aseguramiento en salud, con dos retos importantes a considerar la liquidación del mecanismo extraordinario COVID, que presentó mayores recursos girados el cual correspondió el de “activos por emergencia”.   
Se actualizaron los procedimientos extraordinarios de Liquidación y Reconocimiento Compensación Económica Temporal y el de Anticipo por Disponibilidad
camas UCI y UCIM.</t>
  </si>
  <si>
    <t>La meta se encuentra definida para cumplimiento en la vigencia 2022, sin embargo la entidad realiza avances.</t>
  </si>
  <si>
    <t>En el mes de Julio realiza cronograma de ejecucion para el II semestre con el fin de definir la entrega de los ajuste a los contenidos de escuela saludable. 
En el III trimestre se cuenta con los contenidos ajustados de Leishmaniasis y Hasen. 
Se cuenta con la informacion de Cancer de piel la cual sera aprobada en el mes de octubre del 2021.   LINK: \\SATURNO\Calidad\1.SEGUIMIENTO, MEDICIÓN, ANÁLISIS Y EVALUACIÓN\5. SA-SERVICIOS ASISTENCIALES Y ATENCIÓN AL USUARIO\SALUD PÚBLICA\ESCUELA SALUDABLE</t>
  </si>
  <si>
    <t xml:space="preserve">No se presenta dificultad para el desarrollo de las actividades planteadas. </t>
  </si>
  <si>
    <t>En el IV trimestre se cuenta con los documentos soporte de escuela saludable que soportan la implementación de la misma en diferentes contenidos como: Leishmaniasis, Cáncer de piel, Cobid-19, Escabiosis, Hansen, Queratosis, Rosácea, Vitíligo, dichas evidencias se encuentran en el siguiente: LINK: \\SATURNO\Calidad\1.SEGUIMIENTO, MEDICIÓN, ANÁLISIS Y EVALUACIÓN\5. SA-SERVICIOS ASISTENCIALES Y ATENCIÓN AL USUARIO\SALUD PÚBLICA\ESCUELA SALUDABLE
Así mismo, en la Página WEB tiene un espacio habilitado un para el cargue de los módulos</t>
  </si>
  <si>
    <t>La entidad menciona que ha cumplido con la actividad</t>
  </si>
  <si>
    <t>Hablamos de las afectaciones a nuestra piel por la Pandemia de Covid 19, Live Medimas
Día Mundial de la Dermatitis atópica
simposio teledermatología Charla Dermatitis de contacto
Conmemoración día mundial de la dermatitis atópica</t>
  </si>
  <si>
    <t>En el IV trimestre se realizaron actividades educativas dirigidas a toda la comunidad en general reforzando nuestras campañas "#Amo y examino mi piel", "#cero bullying, menos acné" " #ProtejoAlPersonalDeSaludYTeProtejo" por medio de las redes sociales (Instagram y Facebook), en la modalidad de live virtual en los siguientes temas: Psoriasis, queratosis actínica, acné, tratamientos contra el envejecimiento, rosácea, diabetes y piel, dermatitis atópica, cumpliendo con el 100% de las actividades programas.</t>
  </si>
  <si>
    <t xml:space="preserve">En el tercer trimestre del año 2021 no se realizaron  negociaciones con estidades para la utilizacion de la plataforma de Telederma. </t>
  </si>
  <si>
    <t xml:space="preserve">Durante el tercer trimestre la entidad a tenido acercamientos con diferentes entidades de salud con el fin de suscribir convenios para la oferta de servicios de Telederma  las cuales se encuentran pendientes de concluir. </t>
  </si>
  <si>
    <t>Durante la vigencia 2021 se enviaron propuestas comerciales a diferentes Entidades para la utilización de la plataforma de Telederma. Entre las entidades se contactaron a la Gobernación de Nariño, Fundación Salud Medicina Gestionada e integrativa Bogotá, E.S.E Hospital San Rafael-San Vicente del Caguán Florencia Caquetá, Región del Cararé - Opón Santander- Magdalena Medio.  De estas ofertas solo se recibió respuesta de la Gobernación de Nariño, a través de correo electrónico el día 02-07—2021 manifestando que informarán los avances en el proceso de aprobación del proyecto Telemedicina en Nariño por parte del Ministerio de Salud y el DNP.</t>
  </si>
  <si>
    <t>La entidad menciona que realizaron trámites para el cumplimiento de la actividad, pero no se reportaron realmente resultados.</t>
  </si>
  <si>
    <t>El comportamiento de las citas en la modalidad de Telemedicina fue:
Julio: 284
Agosto : 263
Septiembre:170
Para un total de 717  consultas asignadas. Para el III trimestre del 2021.
 se han realizado un taotal de 3116  consultas en esta modalidad cumpliendo  con la meta trazada.</t>
  </si>
  <si>
    <t>El comportamiento de las citas en la modalidad de Telemedicina fue:
Octubre:175
Noviembre  :214
Diciembre:111
Para un total de 500  consultas asignadas. Para el IV trimestre del 2021.
 se han realizado un taotal de 3616  consultas en esta modalidad cumpliendo  con la meta trazada.</t>
  </si>
  <si>
    <t>Se realiza la Participación Live Hablemos de las afectaciónes a nuestra piel por la Pandemia de Covid 19, con la EPS Medimas. ( 08 Julio del 2021). Se  realizó capaciones a  RTVC  y  en la agencia unidad de restitución de tierras (27 y 30  de septiembre del 2021).</t>
  </si>
  <si>
    <t>En el IV trimestre no se solicitaron asesorias del ejecutivo, puesto qué no se recibierón solicitudes por parte del Ministerio de Salud y Protección Social</t>
  </si>
  <si>
    <t xml:space="preserve">Se realizo un convenio con Empresa Privada, con una entidad de salud E.S.E y con una institución de Educacion Superiro en el marco de cooperacion cientifica. </t>
  </si>
  <si>
    <t xml:space="preserve">Se realizó un convenio con Empresa Privada (Khiron) a través de la cual se esta adelantando la financiación de un proyecto de investigación básica , con una entidad de salud E.S.E, Instituo Nacional de Cancerología y con una institución de Educacion Superior en el marco de cooperacion cientifica que se adelanta con la Univerisdad de Pamplona, a través de un proyecto financiado por MinCiencias. </t>
  </si>
  <si>
    <t>Se dió cumplimiento.</t>
  </si>
  <si>
    <t xml:space="preserve">A través de una valoración realizada por entes externos, expertos en transformación digital, se evaluó este componente en la institución y se definió como línea base que el nivel alcanzado de cumplimiento de estándares de transformación digital, para nuestra institución, corresponde a un Nivel 2, esta medición se realiza a través de la herramienta de verificación establecida según los parámetros de las listas de verificación de  HIMMS internacional, cuyo objetivo es buscar que los hospitales sean totalmente digitales.  La implementación de actividades adicionales para fortalecer algunos parámetros en temas de tecnología institucional requieren de una inversión importante en el tema.  </t>
  </si>
  <si>
    <t xml:space="preserve">51,3% de implementacion de los estandares internacionales de calidad </t>
  </si>
  <si>
    <t xml:space="preserve">De la evaluación realizada por un ente externo (HDQ) a nuestra institución se evidenció un nivel de cumplimiento de los estándares internacionales de calidad del 68,07% en los procesos asistenciales.  Existen recomendaciones que fueron dejadas y su implementación se adelantará fortaleciendo el sistema de gestión de la calidad institucional.  Mas sin embargo la total implementación de las recomendaciones estará sujeta a la disponibilidad presupuestal de la institución, que para la vigencia 2022 tuvo un recorte presupuestal importante, y que obliga a priorizar las actividades institucionales. </t>
  </si>
  <si>
    <t xml:space="preserve">Se firmo convenio con la empresa privada para el inicio del proyecto de Quertinocitos. </t>
  </si>
  <si>
    <t>Se firmó convenio con la empresa privada, Khiron, para la financiacion del proyecto de investigacion en la linea de Dermatologia General con el tema de interaccion de Quertinocitos y Cannbinoides</t>
  </si>
  <si>
    <t>Con respecto a las actividades realizadas para fortalecer temas de prevención, la Entidad realizó campañas de promoción y prevención por medio de redes sociales donde se abarcaron temas relacionados a las enfermedades cutáneas como: Prevención de Cáncer de Piel, Hansen, Leishmaniasis, Cobid-19 entre otros y los soportes se encuentra registrado en la Matriz INFORME DE ACTIVIDADES DE PROMOCIÓN Y PREVENCIÓN 2021 en la siguiente ruta:\\SATURNO02\Calidad\1. SEGUIMIENTO, MEDICIÓN, ANÁLISIS Y EVALUACIÓN\5. SA - SERVICIOS ASISTENCIALES Y ATENCIÓN AL USUARIO\PROMOCIÓN Y PREVENCIÓN\ACTIVIDADES PYP  2021.</t>
  </si>
  <si>
    <t xml:space="preserve">Se implementó un nuevo canal de comunicación  código QR para tener una mayor accesibilidad con los usuarios.
</t>
  </si>
  <si>
    <t>Este medio ayuda a que cualquier persona pueda tener contacto directo con la  institución sin ningún tipo de intermediario</t>
  </si>
  <si>
    <t>Se Habilito un nuevo canal de comunicaciones vía WhatsApp chat, el cual se socializó a toda la comunidad en general por medios de redes sociales y se dispuso en la página web un espacio en la siguiente ruta: https://www.dermatologia.gov.co/.</t>
  </si>
  <si>
    <t>Durante el III Trimestre, a raiz de los ajustes que se le realizaron al Anexo 10: FORMATO DE RED INTEGRAL DE PRESTADORES DE SERVICIOS DE SALUD se solicitó en el mes de agosto 2021 a los prestadores contratados por el FPS diligenciar nuevamente el formato 10 con la red que estuviera vigente para septiembre de 2021; el formato y su instructivo (elaborado en el mes de julio de 2021) fue socializado con los prestadores de servicios de salud el día 26 agosto de 2021 en la reunión de seguimiento mensual de servicios de salud del FPS. 
Se socializó nuevamente la guia CAMBIOS EN RED DE PRESTADORES DE SERVICIOS DE SALUD de forma presencial en la reunión de seguimiento mensual de servicios de salud realizada en la Ciudad de Cartagena el día 22 de septiembre de 2021. 
Para el proceso de seguimiento y evaluación de la red se cuenta con el Anexo 10: FORMATO DE RED INTEGRAL DE PRESTADORES DE SERVICIOS DE SALUD consolidado y cargado en una carpeta compartida en el drive que permite que los funcionarios del FPS tengan acceso a dicha información para dar trámite a sus diferentes obligaciones. 
Así  mismo, se continuó con la medición de los indicadores de Resolución 1552 de 2013 y se implementó el formato de ejecución de la Resolución 256 de 2016 que permite la construcción de los indicadores de oportunidad de dicha resolución; los resultados de primer semestre fueron socializados en la Ciudad de Cartagena el día 22 de septiembre de 2021 en la reunión mensual de servicios de salud.
Evidencia
https://drive.google.com/drive/folders/1bUEjWMWnDgbiSgVwC6y4Ju6pfTx0QNZG</t>
  </si>
  <si>
    <t>El FPS en el Plan Estratégico Institucional programo en el II sesmestre la siguiente actividad :
Implementación, seguimiento y evaluación del proceso de redes integrales de prestación servicios de salud</t>
  </si>
  <si>
    <t>Durante el II semestre se actualizó nuevamente el formato No. 10 FORMATO DE RED INTEGRAL DE PRESTADORES DE SERVICIOS DE SALUD, de acuerdo con lo cambios normativos y la información solicitada por los entes de control; dicho formato fue socializado en el mes septiembre de 2021 a todos los prestadores de servicios de salud y líderes de red; Información solicitada con periodicidad mensual.
El Grupo Interno de Trabajo Gestión Servicios de Salud solicitó la actualización de la información del Registro Especial de Prestadores de Servicios de Salud - REPS-  tanto de los prestadores primarios y complementarios a los prestdores de servicios de salud y realizo la verificación de la vigencia de habilitación en el REPSS    
Así mismo, se continúa con la medición de indicadores de calidad y se fortaleció el seguimiento de la Resolución 256 de 2016, teniendo en cuenta las actividades autorizadas frente a las ejecutadas, a través del formato informe de ejecución Resolución 256 de 2016.
Durante el año 2021 se realizó el seguimiento a la conformación de la red integral de prestadores de servicios de salud y a la actualización de la vigencia de la habilitación en el REPSS
Evidencias encontradas: https://drive.google.com/drive/u/0/folders/1tRNJMq-RsnPOzaW9UlVJ_zSoncxSYyQv</t>
  </si>
  <si>
    <t>Durante el III Trimestre/2021, se ejecutaron el 100% de las actividades establecidas en el Plan de Acción de la Política SINAPSIS, a través de las capacitaciones planeadas y ejecutadas que describe a continuación:
1. Derechos de petición –(Oficina Asesora Jurídica – Tutelas).
2. Lengua de señas – 
3. Instrumentos archivos: Tablas de retención documental – TRD y Formato Único de Inventario Documental – FUID - (GIT Atención al Ciudadano y Gestión Documental - apoyo de la Unión Temporal Archivo 2019)
4. Componente normativo, ético y de riesgos de corrupción en Contratación Estatal – (Oficina Asesora Jurídica – Contratación)
5. Actualización en normas de calidad – (OAJ Planeación)
6. Experiencias del teletrabajo en pandemia – (Gobierno de Colombia)
7. Servicio al cliente – (Dirección General FPS)
8. Protocolos de atención al ciudadano y trato digno – (GIT Talento Humano)
9. Derechos de petición y efectos jurídicos – (Defensa Judicial)
Evidencia en el Link: 
https://drive.google.com/drive/folders/1OFd_L5uRTK67ZHflvy4q0oRmFkUxeS7m</t>
  </si>
  <si>
    <t>El FPS en el Plan Estratégico Institucional programo en el II sesmestre la siguiente actividad :
Ejecución del 100% de las actividades trazadas en el plan de implementación programado para el 2do semestre de 2021</t>
  </si>
  <si>
    <t xml:space="preserve">Durante el 2do semestre/2021, la Secretaria General - GIT Gestión de Talento Humano ejecutó el 100% de las diez (10) las actividades trazadas en el plan de implementación programado para el periodo.
1) Capacitación “Actualización en normas de calidad”
2) Capacitación “Protocolos de atención al ciudadano y trato digno”.
3) Capacitación virtual “Fundamentos y Alcance de la Directriz de conciliación No. 003 sobre Reliquidación de Pensiones”
4) Capacitación virtual “Función disciplinaria”
5) Capacitación virtual “Directriz de conciliación sobre reliquidación de pensiones”
6) Capacitación virtual “Actualización de procedimiento judiciales, legales y de representación judicial de la entidad”
7) Capacitación virtual “Factores salariales para reliquidación de pensiones”
8) Capacitación virtual “Incumplimiento de sentencia judicial”
9) Capacitación virtual “Guía metodológica de gestión de cambios”
10) Capacitación virtual “Diligenciamiento del Formato Único de Inventario Documental - FUID y Expedientes virtuales”
EVIDENCIA: FILA 23- CAPACITACIONES POLITICA  SINAPSIS II S - 2021
Link: https://drive.google.com/drive/u/0/folders/1D0F3qdfVIwK3fpHeqSlAE8xOXyS-qcje
</t>
  </si>
  <si>
    <t xml:space="preserve">implementación y ejecución de la política de Excelencia los mejores por Colombia, como se describe a continuación:
1. Aplicación encuesta de satisfacción al cliente externo referente a la percepción de la política institucional “Los Mejores por Colombia” (Agosto/2021)
2. Consolidación resultados de encuesta de satisfacción del cliente externo, percepción de la política institucional “Los Mejores por Colombia” (Septiembre/2021)
3. Aplicación encuesta de satisfacción del personal de planta, percepción de la política institucional “Los Mejores por Colombia” (Agosto/2021)
4. Consolidación resultados de encuesta de satisfacción del personal de planta sobre la percepción de la política institucional “Los Mejores por Colombia” (Septiembre/2021)
5. Diseño de entrevista diagnóstico de cumplimiento política "Los Mejores por Colombia" (Julio/2021)
6. Aplicación entrevistas judicantes entrevista diagnóstico de cumplimiento política "Los Mejores por Colombia". (Agosto/2021)
7. Elaboración Informe de Implementación de la Política "Los Mejores por Colombia". (Septiembre/2021) 
EVIDENCIA: Plan de acción política de Excelencia los mejores por Colombia 2021
Link: 
https://drive.google.com/drive/folders/1OFd_L5uRTK67ZHflvy4q0oRmFkUxeS7m
</t>
  </si>
  <si>
    <t>El FPS en el Plan Estratégico Institucional programo en el II sesmestre la siguiente actividad :
2) Ejecución  del 100% de las actividades trazadas en el plan de implementación Política de Excelencia los mejores por Colombia</t>
  </si>
  <si>
    <t xml:space="preserve">Durante el 2do semestre/2021, la Secretaria General - GIT Gestión de Talento Humano ejecutó el 100%  las actividades trazadas en el plan de implementación programado para la Política de Excelencia los mejores por Colombia:
1) Actualización del Plan de acción para continuar la implementación de la política de Excelencia los mejores por Colombia.
2) Se ejecutaron el 100% de las 10 actividades establecidas en el Plan de Acción para la implementación y ejecución de la política de Excelencia los mejores por Colombia, como se describe a continuación:
 1) Aplicar encuesta de satisfacción del cliente externo, percepción de la política institucional “Los Mejores por Colombia” (Agosto)
 2) Elaboración y presentación de informe de resultados de la medición.(Agosto)
 3) Aplicar encuesta de satisfacción del personal de planta, percepción de la política institucional “Los Mejores por Colombia”. (Agosto) 
 4) Elaboración y presentación de informe de resultados de la medición. (Agosto)
 5) Valorar aspectos conductuales y laborales de cada uno de los judicantes (Agosto)
 6) Realizar entrevista virtual a cada uno de los judicantes (Septiembre)
 7) Este informe tiene como finalidad hacer seguimiento y proponer alternativas de mejora para la continuidad de la política. (Septiembre) 
8) Entrevista Final para conocer percepción de los judicantes sobre la Política Institucional. (Septiembre) 
9) Socialización Convocatoria Política institucional 2022.
 10) Inscripción postulados y recepción de documentos 2022 y Validación de documentos y proceso de selección (revisión de certificación de promedio académicos, Implementación entrevista y examen de conocimiento) a los postulados convocatoria 2022 (Diciembre)
EVIDENCIA: FILA 24- ACTIVIDADES POLITICA LOS MEJORES POR COLOMBIA.
Link: https://drive.google.com/drive/u/0/folders/1D0F3qdfVIwK3fpHeqSlAE8xOXyS-qcje
</t>
  </si>
  <si>
    <t>El FPS en el Plan Estratégico Institucional programo en el II sesmestre la siguiente actividad :
Ejecución  del 100% de las actividades trazadas en el plan de implementación Política de Excelencia los mejores por Colombia</t>
  </si>
  <si>
    <t>A la fecha y continuando con el trabajo de las aplicaciones de los recaudos con corte a septiembre de 2021 se ha aplicado por concepto de cuotas partes del seguro social y ferrocarriles  $ 2.413.948.464 y se recuado en el mismo periodo de acuerdo a informacion de tesoreria 3.629.951.592, cupliendo al 100% con la meta trazada (60%)
Evidencia
https://drive.google.com/drive/folders/1BHHc9_ssInV9bjxtvMlxTHEX_MWhONOd</t>
  </si>
  <si>
    <t xml:space="preserve">El FPS en el Plan estratégico Institucional programo en el I semestre la siguiente actividad:   (Valor de la cartera por concepto de cuotas partes fps e iss aplicada en la vigencia / valor de recaudo de la cartera reportada por tesorería en la vigencia)*100
Es importante resaltar para esta actividad  se estableció como meta mínima una aplicación del recaudo reportado por el GIT de Tesorería del 60% </t>
  </si>
  <si>
    <t xml:space="preserve">Durate el segundo semestre se aplicó $ 3.532.582.854 de un total reportado por tesoreria de $ 4.914.306.210 por concepto de cuotas partes FPS e ISS, cumpliendo al 100% con la meta trazada del 60%. https://drive.google.com/drive/u/0/folders/1zl10nrNAdO-xa8ycAEj-GjWuL57JXuob
</t>
  </si>
  <si>
    <t xml:space="preserve">El FPS en el Plan estratégico Institucional programo en el II semestre la siguiente actividad:   (Valor de la cartera por concepto de cuotas partes fps e iss aplicada en la vigencia / valor de recaudo de la cartera reportada por tesorería en la vigencia)*100
Es importante resaltar para esta actividad  se estableció como meta mínima una aplicación del recaudo reportado por el GIT de Tesorería del 60% </t>
  </si>
  <si>
    <t>En el tercer trimestre de 2021, se  recaudó la suma de $18.064.805.282,20 por los siguientes conceptos:
Cuotas partes pensionales $17.430.038.922,20
Bonos Pensionales: $561.288.000,00
Cálculo Actuarial $5.974.812,00 Devolución Aportes Historia Laboral:
$ 67,503,548   
De conformidad con la programación correspondiente a $50 mil millones para la vigencia 2021,  la gestión de recaudo representa un avance del  89,11%.</t>
  </si>
  <si>
    <t>En el segundo semestre de 2021, se  recaudó la suma de $20,493,974,958 por los siguientes conceptos:
Cuotas partes pensionales $17.012.183.958
Bonos Pensionales: $3.481.791.000
Cálculo Actuarial $5.974.812,00 
Devolución Aportes Historia Laboral: $ 67,503,548 
Al culminar la vigencia de 2021, una vez depurados los recaudos e identificacdos, el total de los recaudos es de $80.480.894.764, los cuales de  conformidad con la programación correspondiente a $50 mil millones para la vigencia 2021,  la gestión de recaudo representa el  160,96%.</t>
  </si>
  <si>
    <t>Dando continuidad a la implementación de la política de gestión del conocimiento y la innovación, durante los tres trimestres del año en curso,  se elaboraron tres (3) entregables de la Gestión del Conocimiento y la Innovación, así: 
1. Un primer  entregable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Este primer entregable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
2. Un segundo entregable,  producto de siete (7) sesiones  de, las Comunidades de Práctica Jurídica y Financiera.
 En convenios, relacionamiento y acciones colaborativas con otras entidades, FONPRECON se encuentra implementando los aplicativos del Modelo Optimo de Gestión MOG de la Agencia Nacional de Defensa Jurídica del Estado, ubicandose en la 4 posición en el ranking por avance en producto de las entidades participantes en el proyecto.
En  resumen el segundo entregable recoge los siguientes acápites:
-Sistema de consulta de jurisprudencia y conceptos jurídicos.
- Convenios, relacionamiento y acciones colaborativas con otras entidades
- Comunidad de Práctica Jurídica
- Comunidad de Práctica Financiera.
3. Tercer entregable de Gestión del Conocimiento y la innovación, resultado de trece (13) sesiones de las Comunidades de Práctica Juídica y Financiera. 
En resumen el tercer entregable se refiere a los siguientes temas:
-Equipos transversales de gestión del conocimiento y la innovación donde se relacionan las memorias del primer y segundo encuentro.
-Guía para evitar o mitigar la fuga de conocimiento de las entidades públicas V1 DAFP
-Convenios, relacionamiento y acciones colaborativas
-Procesos de ideación con grupos de valor e innovación
-Comunidad de Práctica Jurídica
-Comunidad de Práctica Financiera</t>
  </si>
  <si>
    <t>Dando continuidad a la implementación de la política de gestión del conocimiento y la innovación, durante la vigencia,  se elaboraron cuatro (4) entregables de la Gestión del Conocimiento y la Innovación, así: 
1. Un primer  entregable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Este primer entregable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
2. Un segundo entregable,  producto de siete (7) sesiones  de, las Comunidades de Práctica Jurídica y Financiera.
 En convenios, relacionamiento y acciones colaborativas con otras entidades, FONPRECON se encuentra implementando los aplicativos del Modelo Optimo de Gestión MOG de la Agencia Nacional de Defensa Jurídica del Estado, ubicandose en la 4 posición en el ranking por avance en producto de las entidades participantes en el proyecto.
En  resumen el segundo entregable recoge los siguientes acápites:
-Sistema de consulta de jurisprudencia y conceptos jurídicos.
- Convenios, relacionamiento y acciones colaborativas con otras entidades
- Comunidad de Práctica Jurídica
- Comunidad de Práctica Financiera.
3. Tercer entregable de Gestión del Conocimiento y la innovación, resultado de trece (13) sesiones de las Comunidades de Práctica Juídica y Financiera. 
En resumen el tercer entregable se refiere a los siguientes temas:
-Equipos transversales de gestión del conocimiento y la innovación donde se relacionan las memorias del primer y segundo encuentro.
-Guía para evitar o mitigar la fuga de conocimiento de las entidades públicas V1 DAFP
-Convenios, relacionamiento y acciones colaborativas
-Procesos de ideación con grupos de valor e innovación
-Comunidad de Práctica Jurídica
-Comunidad de Práctica Financiera
4. Cuarto entregable de Gestión del Conocimiento y la Innovación, resultado de ocho (8) sesiones de la Comunidad de Práctica Jurídica. 
En resumen el cuarto entregable se compone de los siguientes temas:
-Equipos transversales de gestión del conocimiento y la innovación con las memorias del primer, segundo y tercer encuentro. 
-Convenios, relacionamiento y acciones colaborativas con otras entidades. 
-Comunidad de Práctica Jurídica
-Comunidad de Práctica Financiera</t>
  </si>
  <si>
    <t xml:space="preserve">Los tres subprocesos que desarrollan
actividades de gestión del conocimiento
y la innovación en la Entidad, son:
Gestión Jurídica, Gestion de Talento
Humano y Gestión Administrativa y
Financiera (Cartera) </t>
  </si>
  <si>
    <t>1.La subdirección Administrativa y Financiera suscribió el contrato interadministrativo de prestación de servicios CDINT 01 de 2021 con la firma COLVATEL para actualización del sistema de información de gestión documental ORFEO y cumplir con los requisitos minimos establecidos para el sistema de gestión de documentos electrónicos de archivo SGDEA 
2.Se realizaron actividades  de mantenimiento sobre el sitio web  de la Entidad tendientes a alinearla  respecto del contexto de la resolución 1519 de 2020
3.Desde el alcance del grupo de talento humano, para la migración de la nómina NOVASOFT de personal de planta, se continua con la revisión en cuanto a la consistencia y calidad de la información exportada en excel frente a la información en papel. Se espera que concluya este proceso para migrar los datos a la solución de nómina de pesonal que actualmente se encuentra en operación
4. Con respecto al contrato 051 del 2021, para mantenimiento correctivo y evolutivo al formulario de solicitud de prestaciones económicas, los requerimientos se encuentran en etapa de prueba, previo a su paso a producción 
5. Se continua con la migración  a SQL Server 2014, de los datos de Sistema de información de solo consulta histórica del sistema Financiero  de 2007 a 2014 y Consultas contables de 2003  a 2006  de la Administradora y fondos de Reservas invalidez, vejez y sobrevivencia, de los datos con origen de datos en FoxPro. Actualmente falta migrar 897  archivos .xls a tablas SQL de un total de 4942 existentes.</t>
  </si>
  <si>
    <t xml:space="preserve">1.La subdirección Administrativa y Financiera suscribió el contrato interadministrativo de prestación de servicios CDINT 01 de 2021 con la firma COLVATEL para actualización del sistema de información de gestión documental ORFEO y cumplir con los requisitos minimos establecidos para el sistema de gestión de documentos electrónicos de archivo SGDEA . El sistema fue entregado el 20 de diciembre de 2021.
2.Se realizaron actividades  de mantenimiento sobre el sitio web  de la Entidad tendientes a alinearla  respecto del contexto de la resolución 1519 de 2020.
3. En relación con el avance de la migración de las nóminas entre el periodo de 1998 al 2003, se esta adelantado la recuperación de la información de las correspondientes nominas para dichos periodos, con el propósito de alimentar la base de datos en Excel, la cual es requerida por la firma ZUE, para que se proceda a realizar la mencionada migración.
4. Con respecto al contrato 051 del 2021, el requerimiento para mantenimiento correctivo y evolutivo al formulario de solicitud de prestaciones económicas, la solución fue  aprobada y se encuentra en producción en la pagina web de la Entidad  www.fonprecon.gov.co en el Icono del Home "Radique su solicitud".
5. Se culmino con la migración  a SQL Server 2014, de los datos de Sistema de información de solo consulta histórica del sistema Financiero  de 2007 a 2014 y Consultas contables de 2003  a 2006  de la Administradora y fondos de Reservas invalidez, vejez y sobrevivencia, de los datos con origen de datos en FoxPro. </t>
  </si>
  <si>
    <t>Como resultado Cuantitativo se plasma
la realización de cinco actividades en el
segundo semestre para avanzar en la
estrategia Institucional</t>
  </si>
  <si>
    <t>Con el objetivo de identificar las necesidades y expectativas de sus grupos de valor, formular acciones de mejoramiento que optimicen los servicios y la relación con sus usuarios, FONPRECON continuó con el ejercicio de caracterización de grupos de valor,  en la tercera etapa, se realizó la siguiente actividad:
- Actualización del Plan de atención y participación Ciudadana incluyendo
las siguientes políticas de participación: 
• Diagnóstico participativo, Formulación participativa de políticas, planes, programas o
proyectos, Implementación o ejecución participativa, Control y evaluación participativa.
-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y atraves de mensajes SMS al celular de los usuarios.
La Entidad a venido realizando publicaciones proactivas de información a nuestros grupos de valor.
La Entidad en aras de mejorar la comunicación con sus grupos de valor se realizó campaña para autorización de tratamiento de datos, para poder enviar masivamente comprobantes de pago y certificados de ingresos y retenciones.
En el mes de septiembre se implementó la encuesta de satisfacción, la cual fue aplicada a 2189 pensionados, con el objeto de mejorar identificar oportunidades de mejora.
.- Se capacitó al personal de atención al ciudadano en temas propios de su quehacer para brindar un mejor servicio al ciudadano, entre ellos se abarcaron los siguientes temas: presentación del Centro Especializado de Servicio al Ciudadano (CESC), Sensibilización en el Modelo Integrado de Atención al Ciudadano del Sector, 
 Rendición de cuentas, Diplomado en participación ciudadana y  Servicio al ciudadano.</t>
  </si>
  <si>
    <t>Con el objetivo de identificar las necesidades y expectativas de sus grupos de valor, formular acciones de mejoramiento que optimicen los servicios y la relación con sus usuarios, FONPRECON continuó con el ejercicio de caracterización de grupos de valor,  en la tercera etapa, se realizó la siguiente actividad:
- Actualización del Plan de atención y participación Ciudadana incluyendo
las siguientes políticas de participación: 
• Diagnóstico participativo, Formulación participativa de políticas, planes, programas o
proyectos, Implementación o ejecución participativa, Control y evaluación participativa.
-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y atraves de mensajes SMS al celular de los usuarios.
La Entidad a venido realizando publicaciones proactivas de información a nuestros grupos de valor.
La Entidad en aras de mejorar la comunicación con sus grupos de valor se realizó campaña para autorización de tratamiento de datos, para poder enviar masivamente comprobantes de pago y certificados de ingresos y retenciones.
En el mes de septiembre se implementó la encuesta de satisfacción, la cual fue aplicada a 2189 pensionados, con el objeto de mejorar identificar oportunidades de mejora.
.- Se capacitó al personal de atención al ciudadano en temas propios de su que hacer para brindar un mejor servicio al ciudadano, entre ellos se abarcaron los siguientes temas: presentación del Centro Especializado de Servicio al Ciudadano (CESC), Sensibilización en el Modelo Integrado de Atención al Ciudadano del Sector, 
 Rendición de cuentas, Diplomado en participación ciudadana y  Servicio al ciudadano.
- En el mes de Octubre de 2021, se realizo capacitación a los servidores con los temas de accesibilidad web
- En el mes de Diciembre de 2021, se realizo capacitación a los servidores dando a conocer las funciones del defensor del consumidor, igualmente se elabora y se envía a revisión el documento de buenas prácticas.</t>
  </si>
  <si>
    <t>Como resultado Cuantitativo se plasma
la realización de siete  actividades en el
segundo semestre para avanzar en la
estrategia Institucional</t>
  </si>
  <si>
    <t>Desde el mes de septiembre se retomaron las mesas de trabajo para la nueva propuesta organizacional luego de que el proyecto de ley de la reforma a la salud no fuera aprobada. Durante este periodo se ha estado trabajando en la elaboración del estudio previo para la contratación del estudio técnico integral a nivel administrativo, financiero y jurídico para desarrollar la nueva propuesta organizacional.</t>
  </si>
  <si>
    <t>Durante la vigencia 2021, se adelantó el proceso de convocatoria pública con el objeto de "Adelantar el estudio técnico integral a nivel administrativo, financiero y jurídico que le permita al Instituto Nacional de Cancerología -INC conforme a su objeto y competencias, realizar el ajuste organizacional requerido, para adecuarse a los retos actuales; el estudio se compone de rediseño organizacional, análisis interno y externo, el modelo de operación alineado con su visión y misión, la proyección, elaboración y entrega del estudio de cargas de trabajo, el estudio y propuesta de la estructura organizacional interna de la entidad, las funciones de sus dependencias, la elaboración y socialización del manual de funciones y de competencias laborales, la propuesta de planta de personal con el escenario financiero debidamente cuantificado, las escalas de remuneración, la nomenclatura de los empleos y de acuerdo con la metodología vigente establecida por el DAFP para entidades del orden nacional en lo que resulte aplicable." el contrato fue firmado el 21 de diciembre de 2021, por lo cual se estima el 50% correspondiente a la fase de planeación y el 50% restante corresponde a la ejecución que está prevista culminar a junio de 2022, obteniendo como producto la propuesta de transformación institucional. Adicionalmente, con el liderazgo de la Dirección General se ha realizado la gestión de la transformación institucional ante las instancias correspondientes.
Fuente. SIAPINC. Indicador POA GSI 2021.</t>
  </si>
  <si>
    <t>La entidad refiere un cumplimiento de esta actividad en 50%, para cumplimiento total en 2022.</t>
  </si>
  <si>
    <t>A septiembre de 2021, se han realizado 10 reuniones del Comité Institucional de Gestión y Desempeño. Desde el 27 de septiembre se dio el inicio de las reuniones para la construcción del plan de acción 2022 de acuerdo con las recomendaciones dadas por el DAFP (2 realizadas), estas mesas de trabajo se están realizando con los líderes y equipos de trabajo de las políticas del MIPG. Se tiene programado terminar con las mesas de trabajo en octubre y posteriormente noviembre presentar para aprobación del Comité el plan 2022. 
Se realizó seguimiento al plan de acción II trimestre 2021, el cual fue presentado en Comité Institucional de Gestión y Desempeño.
Análisis de los resultados obtenidos en el FURAG 2020:
El índice de desempeño institucional se mide a través del Formulario Único Reporte de Avances de la Gestión el cual es una herramienta en línea de reporte de avances de la gestión, como insumo para el monitoreo, evaluación y control de los resultados Institucionales y Sectoriales. El INC para la vigencia 2020 obtuvo un índice de 86.8, el cual se encuentra por encima de media nacional de 83.4, comparado con el año 2018 y 2019, se evidencia un aumento de 12.8 puntos frente al 2018 y frente al año 2019 un aumento del 7.5 puntos, cumpliendo así con la meta institucional de &gt;=85. Para el año 2020 el INC ocupó el 3er puesto entre las 11 entidades del sector salud. Cabe resaltar que desde el 2018 se ha trabajado en el plan de acción MIPG como instrumento de planeación y seguimiento de las actividades a desarrollar alineadas con las dimensiones y políticas de MIPG, al cual se hace seguimiento periódico en el Comité Institucional de Gestión y Desempeño. Es importante aclarar que dicha medición se realiza año vencido ya que evalúan la gestión del periodo completo, esto por disposición del Departamento Administrativo de la Función Pública (DAFP) quienes lideran este proceso.</t>
  </si>
  <si>
    <t>A diciembre de 2021, se realizaron 13 reuniones del Comité Institucional de Gestión y Desempeño. 
Se realizó seguimiento al plan de acción III trimestre 2021, el cual fue presentado en Comité Institucional de Gestión y Desempeño.
Análisis de los resultados obtenidos en el FURAG 2020:
El índice de desempeño institucional se mide a través del Formulario Único Reporte de Avances de la Gestión el cual es una herramienta en línea de reporte de avances de la gestión, como insumo para el monitoreo, evaluación y control de los resultados Institucionales y Sectoriales. El INC para la vigencia 2020 obtuvo un índice de 86.8, el cual se encuentra por encima de media nacional de 83.4, comparado con el año 2018 y 2019, se evidencia un aumento de 12.8 puntos frente al 2018 y frente al año 2019 un aumento del 7.5 puntos, cumpliendo así con la meta institucional de &gt;=85. Para el año 2020 el INC ocupó el 3er puesto entre las 11 entidades del sector salud. Cabe resaltar que desde el 2018 se ha trabajado en el plan de acción MIPG como instrumento de planeación y seguimiento de las actividades a desarrollar alineadas con las dimensiones y políticas de MIPG, al cual se hace seguimiento periódico en el Comité Institucional de Gestión y Desempeño. Es importante aclarar que dicha medición se realiza año vencido ya que evalúan la gestión del periodo completo, esto por disposición del Departamento Administrativo de la Función Pública (DAFP) quienes lideran este proceso.
Fuente. SIAPINC. Indicador de proceso.</t>
  </si>
  <si>
    <t>La entidad menciona cumplimiento de esta actividad</t>
  </si>
  <si>
    <t>El seguimiento al plan de responsabilidad social está programado semestral dado que los indicadores y actividades tienen esta misma periodicidad.</t>
  </si>
  <si>
    <t>100% de cumplimiento del plan de responsabilidad social
5 actividades ejecutadas de 5 actividades programadas.
A continuación se relacionan las actividades ejecutadas durante el II semestre de 2021:
1. Reunión Grupo Eje de Responsabilidad Social: 
Se realizó reunión de seguimiento para presentación de las acciones desarrolladas para cada una de las líneas durante el primer semestre de 2021 (Acta AI-21-02097).
2. Seguimiento del cumplimiento por línea y reporte general:
Se reportó seguimiento semestral en indicador de proceso, porcentaje de cumplimiento de responsabilidad social.
3. Consolidar presupuesto por línea asignado del año /ejecutado: 
Se consolidó presupuesto para el año 2021, siendo $9.219 millones asignados.
4. Consolidar presentación de Eje de Responsabilidad Social para visita de acreditación institucional:
Se consolido información del Grupo Eje de Responsabilidad Social, para presentar las acciones y presupuesto asignado por línea y global en la visita de certificación de acreditación.
5. Seguimiento cumplimiento por línea y reporte general anual:
Se reportó seguimiento anual en indicador de proceso, porcentaje de cumplimiento de responsabilidad social.
Fuente. SIAPINC. Informe seguimiento actividades de responsabilidad social.</t>
  </si>
  <si>
    <t>40 días de oportunidad de inicio de tratamiento institucional  (III trimestre de 2021)
18,67 días de oportunidad de diagnóstico institucional. 
21,33 días de oportunidad en el inicio de tratamiento (quimioterapia, radioterapia y cirugía) desde la estadificación.</t>
  </si>
  <si>
    <t>43.5 días</t>
  </si>
  <si>
    <t>43,5 días de oportunidad de inicio de tratamiento institucional - II semestre 2021
21,2 días de oportunidad de diagnóstico
22,3 días de oportunidad de inicio de tratamiento (quimio, radio o cirugía)
Para el II semestre de 2021, se registra que la mediana del Indicador Oportunidad en el Inicio de tratamiento institucional, muestra un comportamiento bastante estable en los últimos tres meses, sin evidenciar desviaciones mayores, mostrando una mediana con un comportamiento similar al segundo trimestre del año, con dos desviaciones en los meses de mayo y julio 2021, en los cuales se presentó una desviación mayor, básicamente el comportamiento es estable ante la apertura de agendas de oncología clínica y de radio terapia oncológica con modelos de productividad, lo cual les permite que el inicio de tratamiento institucional este acorde con las metas propuestas.
Fuente. SIAPINC. Indicador de proceso</t>
  </si>
  <si>
    <t>87,5% de cumplimiento de los programas y proyectos para mejorar la atención centrada en el paciente (de acuerdo a programación anual) (7/10) = 70% frente a la meta de 80% = 87,5%
El macro proyecto de mejoramiento continuo y gestión tecnológica de las áreas de dirección, soporte y prestación de servicios especializados del INC, de los 10 proyectos asistenciales para mejorar la atención centrada en el paciente para el diagnóstico, y estadificación, inicio de tratamiento quirúrgico, clínico, radioterapia y gestión de apoyo clínico se identifica que 7 proyectos cumplen con el 80% de actividades del cronograma, los cuales son: Programa de extensión domiciliaria el cual cerró para el primer trimestre, Fortalecimiento de las aplicaciones clínicas de PET y de medicina nuclear en cáncer, cumpliendo las regulaciones vigentes de buenas prácticas de producción de radiofarmacia, Innovación en el servicio de medicina nuclear como estrategia de diferenciación para mejorar la competitividad del instituto nacional de cancerología para el manejo del cáncer, Modernización del servicio de oncología radioterápica para la atención del paciente en el INC, Diseño e implementación del programa de producción magistral en biotecnológicos fitoterapéuticos y radiofármacos en el INC,  Programa de atención domiciliaria y centro de gestión integral al paciente con cáncer – CEGIP.</t>
  </si>
  <si>
    <t>60% de cumplimiento de los programas y proyectos para mejorar la atención centrada en el paciente (de acuerdo a programación anual) (6/10) = 60% frente a la meta de 80% = 75%
Al cierre de 2021 se identificó que 6 de los 10 proyectos cumplieron con la meta de realizar al menos el 80% de actividades del cronograma; Estos proyectos son: Programa de extensión domiciliaria con el 96% (este programa se cerró en el primer trimestre de 2021), Fortalecimiento de las aplicaciones clínicas de PET y de medicina nuclear en cáncer cumpliendo las regulaciones vigentes de buenas prácticas de producción de radiofarmacia (97%), Innovación en el servicio de medicina nuclear como estrategia de diferenciación para mejorar la competitividad del instituto nacional de cancerología para el manejo del cáncer (97%), Modernización del servicio de oncología radioterápica para la atención del paciente en el INC (81%), Diseño e implementación del programa de producción magistral en biotecnológicos fitoterapéuticos y radiofármacos en el INC (96%) y  Programa de atención domiciliaria (94%).
Los 4 proyectos restantes no alcanzaron a cumplir la meta de ejecución del 80% de sus actividades; Estos Son: Proyecto: 19990300211 -Unidad Ambulatoria de Atención Prioritaria Especializada, alcanzó un avance del 75%; Proyecto 19990300214 -Atención perioperatoria integral del cáncer, una estrategia para generar los mejores resultados posibles y el mayor valor en el paciente quirúrgico del instituto nacional de cancerología, alcanzó un avance del 55%; Proyecto 19990300218 -Programa para la creación de una red nacional de cáncer hereditario en Colombia con un avance del 74% y Proyecto 19990300220 Centro de atención integral al paciente con cáncer -CEGIP que registró un avance del 63%. 
De manera general, las razones para esta ejecución inferior al 80% fueron las siguientes: 
1. Se presentaron demoras en la contratación del Talento Humano. 
2. Se presentaron inconvenientes en la plataforma INCompras afectando la ejecución de los procesos de compras. 
3. Inoportunidad en la suscripción del contrato de tiquetes institucional, afectando la ejecución de este rubro. 
4. Inoportunidad en la suscripción del contrato de impresos y publicaciones afectando la ejecución de este rubro. 
5. Se presentaron reprocesos por causa de los cambios en la modalidad de contratación del recurso humano en algunos proyectos. 
6. Se presentaron demoras en la suscripción de adiciones a un mismo contrato dado que la plataforma no permite realizar adiciones por diferentes usuarios a la vez.
Fuente. Informe de gestión de proyectos.</t>
  </si>
  <si>
    <t>La entidad menciona cumplimiento parcial de actividad, con la descripción de las dificultades presentadas.</t>
  </si>
  <si>
    <t>En cuanto a la medición de adherencia a GPC los avances con corte al III trimestre de 2021 han sido:
• En julio se comprobó que el proyecto de medición de adherencia no fue seleccionado en el concurso para el banco de retos propuesto por el MinTIC
• Se informó por parte de la sub dirección de investigaciones la selección de leucemias y linfomas de población pediátrica y adulto para realizar la medición de adherencia a la GPC de pacientes atendidos durante el año 2020
• Entre julio y septiembre estuvimos trabajando con la Dra. Martha Piña y el Dr. Alejandro Ospina de los grupos clínicos de hematología pediátrica y adulto en la definición  las recomendaciones trazadoras
• Adicionalmente entre julio y agosto con el grupo de seno y tejidos blandos se realizó la medición de adherencia a la guía de práctica clínica para la detección temprana, tratamiento integral, seguimiento y rehabilitación del cáncer de mama de pacientes atendidos en el año 2020
• A comienzos de octubre se dió inició a la revisión por parte de los grupos de las historias clínicas seleccionadas para la medición de adherencia
Programado para cumplir a diciembre de 2021</t>
  </si>
  <si>
    <t>100% de adherencia a Guía de Practica Clínica (GPC)
Con corte a diciembre 2021 se contaba con dos (2) informes de medición de Adherencia a guías de práctica clínica ( 182/ 182=100%), se adjuntan informes, que se tienen a la fecha: 1) Adherencia a guías de práctica clínica a Cancer de mama, generado en agosto 2021 =(180/180) 2) Adherencia a guías de práctica clínica Linfoma Hodking niños, generado a diciembre 2021=(2/2)</t>
  </si>
  <si>
    <t xml:space="preserve">En cuanto a la formulación de proyectos de investigación nuevos con la red, con uso de muestras del BNTTF (al menos 1), los avances con corte al III trimestre de 2021 han sido: 
Se recibieron en el BNTTF y se encuentran en curso la evaluación de factibilidad de 3 proyectos de investigación extrainstitucional independiente de la industria de investigadores de la red nacional de cáncer que requieren uso de muestras del BNTTF para el desarrollo de sus proyectos: 
 “Nanobiosensores electroquímicos ultrasensibles para la monitorización de un panel de marcadores tumorales asociados al diagnóstico temprano de cáncer de colon, en el punto de atención”.  
“Sherlock-Lung: Rastreo de los procesos mutacionales del cáncer de pulmón en personas no fumadoras”
Caracterización y Evaluación de Dispositivos Médicos a Base de Colágeno Asociados a Extractos Naturales y Metabolitos con Aplicación Farmacéutica” 
Una vez se apruebe la factibilidad, los proyectos serán presentados ante el comité de ética para su aprobación. Igualmente, se revisó la disponibilidad de las muestras para la donación y el biobanco manifiesta contar con estas para la cesión. 
En paralelo en la Comisión para la formulación de proyectos de la red nacional de Investigación en cáncer, se desarrollaron 4 sesiones de trabajo para la formulación de perfiles de idea de proyectos con la participación de múltiples actores e involucrados. En la actualidad se esta desarrollando los proyectos, los cuales deben incluir el uso de muestras del biobanco. </t>
  </si>
  <si>
    <t xml:space="preserve">Con corte a diciembre 2021, se cuenta con el sometimiento para evaluación del Comité de Ética en Investigación - CEI (70%) del proyecto titulado "Marcadores tumorales asociados al diagnóstico de cáncer de colon- Nanobiosensores electroquímicos ultrasensibles para la monitorización de un panel demarcadores tumorales asociados al diagnóstico temprano de cáncer de colon, en el punto de atención" a cargo del investigador Institucional Dr Rafael Parra a la fecha de cierre de esta vigencia no se ha recibido concepto del CEI ( 30% restante), se confirma que la Universidad de Antioquia, que hace parte de la Red Nacional.
Fuente. SIAPINC. Indicador POA INV 2021.
</t>
  </si>
  <si>
    <t>La entidad menciona cumplimiento parcial de la actividad, con la descripción de las dificultades presentadas.</t>
  </si>
  <si>
    <t xml:space="preserve">El Programa de Tele-Oncología continua en la fase de implementación de los componentes de tele orientación y telemedicina interactiva dirigida a 26 especialidades ofertadas en el Instituto en su mayoría con enfoque oncológico. Durante el tercer trimestre de la vigencia 2021 se inicio el proceso de consolidación de la matriz de requerimientos de los indicadores para desarrollo en el sistema de información SIAI. Como parte de la articulación con otros proyectos institucionales se realizaron mesas de trabajo para definir alcance y temporalidad de la inclusión de la modalidad de tele-dermatología en el componente de tele-apoyo en el marco del Proyecto de gestión de grupo de Dermatología que se desarrollara en años posteriores. En el horizonte extra-institucional, se origino el enlace de acercamiento con la Gobernación del Magdalena para establecer un convenio de cooperación en la instauración a 2022 de la tele-salud como uno de los ejes principales para la atención oncológica en ese departamento.  
</t>
  </si>
  <si>
    <t>Los resultados obtenidos con la implementación del Programa de Tele oncología en el Instituto Nacional de Cancerología han sido concordantes con la situación incierta que ha afrontado el país durante la pandemia por Covid-19. Como una forma certera y posible de acceder a los servicios de salud de las especialidades oncológicas, la telemedicina y la telesalud, lograron su mayor auge durante el año 2020. Sin embargo, el año 2021 significó nuevos lineamientos del Gobierno Nacional que instauraban mecanismos para la reactivación social y económica
que procuraban en gran medida volver al uso presencial de las atenciones sanitarias, lo cual quedo evidenciado en las cifras que presenta el informe, observando un descenso gradual en el uso de las prestaciones en modalidad remota. Tanto para telemedicina interactiva como para tele orientación en salud, las actividades en modalidad virtual han tenido una disminución de aproximadamente el 40% en comparación con las atenciones registradas para el año anterior.
El Programa de Tele Oncología es aplicado para la atención de toda la población en general que requieran una consulta de control y seguimiento o asesoría y consejería en temas oncológicos sobre las prestaciones en salud. El uso de la modalidad de telesalud/ telemedicina abarco la atención de toda la población en general incluyendo infantes, adolescentes, jóvenes y personas en edad adulta. Aunque el sexo no es un factor de restricción de acceso a la atención virtual, se evidenció mayor uso por mujeres con diagnósticos de cáncer de mama y cáncer de tiroides. En hombres, el diagnostico con mayor frecuencia en la atención virtual esel cáncer de próstata y colon recto y ano. Así mismo, la atención a distancia ha sido ofertada a todas las aseguradoras que tengan relación comercial con el Instituto como parte del Modelo de atención al paciente oncológico. 
Finalmente, se sigue manteniendo el uso virtual de los servicios de salud en el Instituto demostrando que es una opción viable, confiable y preferida por muchos usuarios para facilitar el acceso y la oportunidad en la atención, y busca que la telesalud y telemedicina sean una herramienta para garantizar la continuidad de la atención en los pacientes con cáncer.
Fuente. SIAPINC. Informe del Programa de Tele Oncología 2021</t>
  </si>
  <si>
    <t xml:space="preserve">Respecto al inicio de GPC los avances con corte al III trimestre de 2021 han sido: 
GPC - Cesación Tabáquica, se realizó el sometimiento al comité de publicaciones científicas el 08 de julio de 2021 así mismo se recibieron observaciones del comité de publicaciones y se enviaron a la U. Nal. Se adjunta soportes de sometimiento. 
La actualización de la GPC para el diagnóstico, estadificación y tratamiento del Cancer de Próstata, se encuentra a la fecha en la preparación técnica y logística del desarrollo de la etapa de “Valores y preferencias". 
La GPC de Sarcomas se confirma que el equipo finalizó el metaanálisis de pruebas diagnósticas el 31 de julio de 2021. 
Para la GPC- Cáncer gástrico, Se encuentra en curso la adjudicación, notificación y contratación de la U. Nal para las búsquedas de literatura y revisiones sistemáticas. 
 En cuanto a la actualización de GPC - Cáncer de Pulmón. Se encuentra en curso la adjudicación, notificación y contratación de la U. Nal para las búsquedas de literatura y revisiones sistemáticas. 
 Para la GPC Ca. Tiroides, en el periodo se conformó el grupo de los expertos. </t>
  </si>
  <si>
    <t>* 3 Guías de práctica clínicas iniciadas:
1. Cáncer de pulmón de célula no pequeña - Actualización : 
Durante la vigencia 2021 se avanza con hasta el paso de búsquedas de la literatura e inicio de las revisiones sistemáticas y se realiza socialización del alcance de la actualización a la ciudadanía . Se espera en la vigencia 2022 completar el proceso de revisiones y panel de expertos a finales de diciembre 2022. 
2. Estadificación y tratamiento del adenocarcinoma de la unión esofagogástrica y gástrico: 
GPC desarrollada de novo con recursos de funcionamiento de vigencias 2021 y 2022. Durante la vigencia 2021 se avanza con hasta el paso de búsquedas de la literatura e inicio de las revisiones sistemáticas y se realiza socialización del alance de la actualización a la ciudadanía . Se espera en la vigencia 2022 completar el proceso de revisiones y panel de expertos a finales de diciembre 2022. 
3. Estadificación y tratamiento del cáncer diferenciado de tiroides: GPC propuesta para desarrollo con recursos de funcionamiento de las vigencias 2021 y 2022. En el mes de septiembre se inician las actividades de desarrollo de la guía.
Actualmente, se encuentra en proceso de diseño y priorización de las preguntas a desarrollar en la guía. Se espera obtener un avance del 70% al finalizar la vigencia 2022.
* Una Guía de práctica clínicas terminada:
Se anexa el oficio de aprobación de la Guía de Práctica Clínica de Cesación Tabáquica y la GPC.
Fuente. SIAPINC. Indicador POA SPB 2021.</t>
  </si>
  <si>
    <t>Durante el III trimestre se realiza seguimiento a :
- Supervivencia Global (SG) cáncer de cuello uterino.
Cohorte: Año 2017
Fecha reporte: 6 de septiembre de 2021
- Supervivencia Global (SG) cáncer de mama.
Cohorte: Año 2017
Fecha reporte: 20 de agosto de 2021
- Supervivencia Global (SG) cáncer de estómago
Cohorte: Año 2017
Fecha reporte: 15 de julio de 2021
Nota: Datos aún no publicables</t>
  </si>
  <si>
    <t xml:space="preserve">
Se realizan 85 informes de seguimiento a :
- Supervivencia Global (SG) cáncer de estómago
Cohorte: Año 2017
Fecha reporte: 15 de julio de 2021
- Supervivencia Global (SG) cáncer de mama.
Cohorte: Año 2017
Fecha reporte: 20 de agosto de 2021
- Supervivencia Global (SG) cáncer de cuello uterino.
Cohorte: Año 2017
Fecha reporte: 6 de septiembre de 2021
- Supervivencia Global (SG) cáncer de colon-recto
Cohorte: Año 2017
Fecha reporte: 06 de octubre de 2021
- Supervivencia Global (SG) cáncer de próstata
Cohorte: Año 2017
Fecha reporte: 11 de noviembre de 2021
Nota: Datos aún no publicables
Fuente. SIAPINC. Indicador POA UFT</t>
  </si>
  <si>
    <t>Proyecto del Modelo de Soporte Oncológico Integral, aprobado por el Comité Científico el día 22 de junio de 2021 y la ficha del programa.
Mesas de trabajo para la implementación del piloto programadas para noviembre de 2021.</t>
  </si>
  <si>
    <t>Proyecto del Modelo de Soporte Oncológico Integral, aprobado por el Comité Científico el día 22 de junio de 2021 y la ficha del programa.
Se realizaron dos (2) mesas de trabajo para la implementación del programa piloto de cuidados paliativos en el marco del proyecto de mejoramiento “Modelo de Soporte Oncológico Integral (SOI).</t>
  </si>
  <si>
    <t>Información reportada con corte a 30 septiembre 2021: 
1. Se continúan realizando reuniones con el MSPS y otros actores involucrados 
Reunión Participación Evaluación Plan decenal de Cáncer: Minsalud- ProPacífico- C/Can
Reuniones con el Organismo Internacional de Energía Atómica (OIEA), para apoyo en la evaluación del PDCCC 2012-2021
      2. Revisión de las metas e indicadores del componente de evaluación del plan " Monitoreo y seguimiento de las metas del PDCCC", actualmente se cuenta con un documento borrador que está siendo revisado por el INC, para ajustes y futura publicación.
      3. Se definió la metodología para el componente de evaluación "Estudio de caso trazador", de acuerdo a las propuestas realizadas, seleccionando la revisión de fuentes secundarias y en caso de necesitarse otra información adicional hacer un estudio por muestreo correspondiente de otras fuentes. Se realizó la revisión y selección de las variables propuestas en la metodología 
        4. Para el componente de evaluación "Participación efectiva de actores involucrados", se definió la metodología, precisando que para la valoración cuantitativa se aplicará una encuesta a partir de un estudio por muestreo aleatorio estratificado de la población de actores, dado el gran número de actores involucrados en cada una de las 7 categorías de todas las regiones del país, para la aplicación de una encuesta se realizó el cálculo del tamaño de muestra.  Para la valoración cualitativa se realizarán grupos focales en aquellas categorías en las que hay muchos actores, y entrevistas semiestructuradas en donde el número actores sea menor. 
      5. Se realizó una propuesta de costeo para el desarrollo de las actividades propuestas en los componentes de evaluación "Estudio de caso trazador" y "Participación efectiva de actores involucrados"</t>
  </si>
  <si>
    <t>Se realiza el Documento que da cuenta de la evaluación de las metas de las líneas estratégicas 1 - 6 del Plan Decenal para el Control del Cáncer en Colombia 2012-2021. 
El cual fue trabajado en conjunto eon el Ministerio de Salud y Protección Social y el Instituto Nacional de Cancerología.
Fuente. SIAPINC. Indicador POA SPB 2021.</t>
  </si>
  <si>
    <t>115% de cumplimiento en las metas de facturación acumulado al III trimestre de 2021.
El Instituto tiene definida una meta de facturación para el año 2021 de $273.120 millones de pesos. Se estimó una meta acumulada para el tercer trimestre de $200.484 millones y se alcanzó una facturación acumulada de $229.800 millones de pesos.
Si revisamos el acumulado de la facturación comparado con el acumulado del 2020 se incrementó un 25% el valor de la facturación, pero si lo comparamos con el acumulado de la meta tenemos un cumplimiento del 115%.</t>
  </si>
  <si>
    <t>113% de cumplimiento en las metas de facturación acumulado a diciembre de 2021.
El Instituto tiene definida una meta de facturación para el año 2021 de $273.120 millones de pesos; se alcanzó una facturación acumulada de $308.589 millones de pesos, sobrepasando la meta planeada en un 13%.
Fuente. SIAPINC. Indicador de proceso. 27 enero de 2022</t>
  </si>
  <si>
    <t>91% de cumplimiento de las metas de recaudo acumulado al III trimestre de 2021
La meta de recaudo para el instituto, acumulado al III trimestre del 2021 es de $195.086 millones de pesos, de los cuales se recaudaron $213.508 millones de pesos.</t>
  </si>
  <si>
    <t>116% de cumplimiento de las metas de recaudo acumulado a diciembre de 2021.
La meta de recaudo para el instituto, acumulado a diciembre de 2021 es de $240.5688 millones de pesos, de los cuales se recaudaron $303.875 millones de pesos.
Fuente. SIAPINC. Indicador de proceso. 27 enero de 2022</t>
  </si>
  <si>
    <t>El porcentate de avance del Plan estratégico de TI está programado con periodicidad semestral. Sin embargo, a septiembre de 2021, se tiene un cumplimiento acumulado del 85%</t>
  </si>
  <si>
    <t>98% de cumplimiento de implementación de ejecución del PETI de acuerdo al cronograma a diciembre de 2021. Indicador acumulativo
Fuente. SIAPINC. Indicador POA GTI</t>
  </si>
  <si>
    <t>La entidad menciona cumplimiento de 98% en esta actividad de forma acumulada para el año 2021</t>
  </si>
  <si>
    <t>65,7% de avance de las actividades del macroproyecto en su componente de construcción, dotación, ampliación y remodelación del INC, 
46% de avance, frente a la meta programada a septiembre del 70%, cumple con un 65,7%.
Para el año 2021 se tienen 27 actividades en ejecución (incluidas 9 actividades que están contratadas en el 2020). Para el tercer trimestre la meta era del 70% y el avance de las actividades en el tercer trimestre fue del 46% logrando un cumplimiento del 65.1%. Dentro del 46% las siguientes actividades que vienen contratadas desde 2020 y tienen avance del 100% son: Supervisión Técnica a los diseños de la construcción, Construcción unidad de atención prioritaria piso 3 - 320 M2, Diseño, construcción y cubierta área de café de descanso terraza piso 8, asesoría externa e interventoría y Fase II interconexión en media tensión entre las subestaciones de hospitalización. 5 actividades con % de avance entre el 60 y el 92%. 4 actividades con un avance entre 10 y el 37%. Para el IV trimestre se espera tener mayor avance en el % de las actividades ya que varias obras se encuentran en ejecución.
Indicador acumulativo durante 2021.</t>
  </si>
  <si>
    <t>57% de avance de las actividades del macroproyecto en su componente de construcción, dotación, ampliación y remodelación del INC, frente a la meta de &gt;=80%, se cumple con un 71%.
Dentro del 57% las siguientes actividades que vienen contratadas desde 2020 y tienen avance del 100% son: 
* Supervisión Técnica a los diseños de la construcción, Construcción unidad de atención prioritaria piso 3 - 320 M2
* Diseño, construcción y cubierta área de café de descanso terraza piso 8, asesoría externa e interventoría y Fase II interconexión en media tensión entre las subestaciones de hospitalización. 
* 7 actividades con 0% de avance debido a que son actividades referentes al programa de producción magistral en biotecnológicos fitoterapéuticos y radiofármacos en el instituto nacional de cancerología, proceso en el cual su primera fase es un estudio de factibilidad con la empresa Belga Unicima que no se pudo llevar a feliz término en el año 2021 y tuvo que ser pospuesto ala vigencia 2022, esta etapa determina todas las etapas de contratación del programa, otra actividad era la de Adecuaciones y reordenamiento arquitectónico para las nuevas instalaciones de CpreD - 300 M2. 
No se realizó por que la dirección definió la posibilidad de ejecutar el CEPRED en las instalaciones de la casa de la 120 y se están realizando los estudios, otra actividad que no se realizo fue la de las adecuaciones y reordenamiento arquitectónico para las nuevas funciones por teletrabajo, la cual la dirección decidió no ejecutar puesto que los funcionarios regresaron todos a la presencialidad. 
*6 actividades con un avance entre 5 y el 25%, las cuales su proceso de contratación se surte hacia el cuarto trimestre del año 2021 y no lograron ser ejecutadas en su totalidad.
* 13 actividades entre el 57 al 100% de avance las cuales se culminaron o quedaron para su terminación en el primer trimestre del año 2022.
Fuente. SIAPINC. Indicador POA GTC</t>
  </si>
  <si>
    <t>Se mantienen en operación los tres (3) sistemas de información definidos</t>
  </si>
  <si>
    <t>Los tres aplicativos estan funcionando y reportando información y se ha avanzado en las siguientes tareas propuestas para el 2021:
 1. Interoperabilidad de los sistemas RedDataINS, SIHEVI con otras fuentes de información según necesidad.
    * Interoperabilidad entre SIHEVI-INS© y SISMUESTRAS con el fin de identificar donantes de sangre que resultaran positivos para Covid-19 con el fin de hacer hemovigilancia activa, avance  en webservice de CAC
    *  Avance en consumo de webservice con BDUA y Rethus.
    * Cruce de pacientes con BDUA en servidor de producción.
    * Avance en consumo de webservice con BDUA y Rethus. 
     * Cruce de pacientes con BDUA en servidor de producción.
2. Análisis de resultados de indicadores y  de información en BD RedDataINS y otras fuentes de información.
    * En el primer semestre semestre se avanzó en webservice de CAC
3. Desarrollos priorizados sistemas  (Red Data, SIHEVI- SISMUESTRAS)  metodología SCRUM</t>
  </si>
  <si>
    <t>- En el mes de Diciembre de 2021, se realizo capacitación a los servidores dando a conocer las funciones del defensor del consumidor, igualmente se elabora y se envía a revisión el documento de buenas prácticas.</t>
  </si>
  <si>
    <t>Estos tres sistemas se han fortalecido con otras herramientas informáticas, permitiendo generar información relevante que sirve de soporte, tanto para el monitoreo y seguimiento de la dinámica de la salud pública, como para la toma de decisiones; de igual manera se constituye en insumo para las organizaciones que adelantan investigación.</t>
  </si>
  <si>
    <t>Las investigaciones que han sido requeridas se encuentran atendidas con oportunidad y grados de avance adecuados.</t>
  </si>
  <si>
    <t>Se han atendido los requerimientos allegados, algunos ya han culminado y los otros se encuentran en el grado de avance esperado, pues como se ha indicado, algunos por su complejidad demanda periodos de tiempo prolongado que pueden llegar a superar la vigencia.</t>
  </si>
  <si>
    <t>Las Direcciones misionales del INS gestionan los proyectos de investigación en diferentes temáticas, atendiendo las prioridades de salud pública. Dentro de las gestiones más relevantes se destacan los proyectos que estudian la dinámica de la enfermedad y transmisión de SARS-CoV-2, de los cuales se resaltan: análisis genómico de la introducción de SARS-CoV-2 en Colombia y estudio de la variabilidad de los genomas virales durante la pandemia; seroprevalencia de SARS-CoV-2 durante la epidemia en Colombia: estudio país y proyectos de seroconversión y seguimiento a vacunados. También se destaca el proyecto "Eliminación de malaria: un reto para Colombia"</t>
  </si>
  <si>
    <t>Se mantiene la vigilancia a los eventos de interés en salud pública y se realizan las publicaciones periódicas de manera oportuna.</t>
  </si>
  <si>
    <t>Se reportan los eventos de vigilancia rutinaria con la periodicidad y oportunidad estipulada.</t>
  </si>
  <si>
    <t>Publicación de los reportes de informes de eventos (enlace: https://www.ins.gov.co/buscador-eventos/Paginas/Info-Evento.aspx), Boletín epidemiológico semanal - BES (https://www.ins.gov.co/buscador-eventos/Paginas/Vista-Boletin-Epidemilogico.aspx), Boletín clima y salud, Infografías de comportamiento de situaciones ambientales en salud (Enlace: https://www.ins.gov.co/Direcciones/Vigilancia/Paginas/Factores-de-Riesgo-Ambiental.aspx)
1. Monitoreo de Covid-19
2. Reporte de información semanal  (modelo de pronóstico del Rt,  duplicación de casos y muertes; positividad; % de positividad por semana y Rt empírico) 
3. Factsheet semanal del Rt de capitales y departamentos</t>
  </si>
  <si>
    <t>No se han obtenido avances frente a la situación del trimestre anterior, por circunstancias no imputables al INS.</t>
  </si>
  <si>
    <t>La OMS indica que actualmente concentra sus esfuerzos en asuntos relacionados con la pandemia del COVID 19, razón por la cual a la fecha no ha emitido respuesta a las consultas elevadas por el INS. De acuerdo con información recibida, hasta tanto no se superen las situaciones relacionadas con la emergencia por el CORONAVIRUS, no se redirigirán esfuerzos hacia este frente, razón por la cual se vislumbra la posibilidad de reprogramar la meta.
Asimismo, se ha dado continuidad a las reuniones de la RELAPA (Red de Laboratorios Públicos Productores de Antivenenos de América Latina), avanzando en el estudio de los antivenenos producidos para la región y que permitirá  la creación del Banco Panamericano de Antivenenos que se mencionó en el avance del primer semestre.</t>
  </si>
  <si>
    <t>Teniendo en cuenta los factores externos que han incidido en el cumplimiento de la meta, se sugiere al INS presentar ante comité la solicitud de ajuste a la que hacen referencia</t>
  </si>
  <si>
    <t xml:space="preserve">De acuerdo con su solitud y una vez efectuadas las consultar pertinentes, se informa que la situación continúa en un estado similar a los reportado en trimestres anteriores (cuerpo de correo), donde la OMS actualmente concentra sus esfuerzos en asuntos relacionados con la pandemia del COVID 19, y a la fecha no se ha podido obtener una respuesta a dichas consultas. 
</t>
  </si>
  <si>
    <t>Según lo consultado, hasta tanto no se superen las situaciones relacionadas con la emergencia por el CORONAVIRUS, no se redirigirán esfuerzos hacia este frente.
Asimismo, se ha dado continuidad a las reuniones de la RELAPA (Red de Laboratorios Públicos Productores de Antivenenos de América Latina), avanzando en el estudio de los antivenenos producidos para la región y que permitirá la creación del Banco Panamericano de Antivenenos que se mencionó en los avances anteriores.
De acuerdo con lo anterior y teniendo en cuenta la participación en las actividades de RELAPA y la reciente recertificación en BPM’s por parte del INVIMA, desde la Dirección de Producción se hace necesario redefinir la estrategia institucional actualmente propuesta, cambiándola por «Obtener el reconocimiento de la RELAPA (Red de Laboratorios Públicos Productores de Antivenenos de América Latina) como planta productora con capacidad de producción de sueros antiofídicos para países no productores en la región». El horizonte de ejecución sería de dos (2) años.</t>
  </si>
  <si>
    <t>Las entidades territoriales cumplen con la notificación obligatoria semanal de eventos de interés en salud pública.</t>
  </si>
  <si>
    <t>Debido a que las entidades territoriales cumplen con la notificación obligatoria con la normalidad y periodicidad definida, se ha podido hacer el reporte semanal de la información en temas de interés en salud pública, en lo que va corrido de la vigencia 2021.</t>
  </si>
  <si>
    <t>Se publican con la debida oportunidad en la página web, los boletines .</t>
  </si>
  <si>
    <t>Las entidades territoriales han mantenido la disciplina de reportar oportunamente la notificación obligatoria semanal de eventos de interés en salud pública, gracias esta dinámica, se disponen en la página web los boletines respectivos.</t>
  </si>
  <si>
    <t>Se continúa con el proceso haciendo ajustes y nuevas verificaciones, tanto en la elaboración del Acto Administrativo, como en la operatividad del sistema</t>
  </si>
  <si>
    <t>• Se avanzó en el Proyecto de resolución “Por la cual se crea el Registro Único Nacional de Investigación en Salud y se dictan otras disposiciones”.
• Avance en la documentación técnica del aplicativo (manual del usuario y manual de arquitectura de la aplicación)
• La aplicación se encuentra en ajustes de funcionalidad. 
• Actualización de listas de información indexada.</t>
  </si>
  <si>
    <t>Se realizó la parametrización del FBA, asi mismo se desarrollo el formulario y el modulo de informes.
Se realizaron pruebas de funcionalidad con investigadores.
Se proyecto la resolución “Por la cual se crea el Registro Único Nacional de Investigación en Salud y se dictan otras disposiciones”.</t>
  </si>
  <si>
    <t>Habiendo alcanzado la meta propuesta para la actual vigencia, para la siguiente etapa se incluirá el modulo de interoperabilidad y cargue masivo.</t>
  </si>
  <si>
    <t>Activida culminada desde el trimestre anterior</t>
  </si>
  <si>
    <t>No se han presentado acciones adicionales, pues como ya se mencionó, la actividad, para la actual vigencia, ya se terminó.</t>
  </si>
  <si>
    <t>El reporte a FURAG se realizó y cumplió previamente. La meta se cumplió</t>
  </si>
  <si>
    <t>La meta programada se cumplió satisfactoriamente. La calificación obtenida cumple satisfactoriamente con la meta esperada, no obstante los resultados notificados fueron objeto de petición de revisión por parte del INS, debido a que no se estuvo de acuerdo por no haber tenido claros los parámetros de evaluación, mostrando diferencias grandes frente a los resultados del año anterior. No se obtuvo respuesta por parte del DAFP.</t>
  </si>
  <si>
    <t>El Invima realizó la priorización de visitas con propósito de  IVC realizando en total 17.732 visitas con corte a tercer trimestre de 2021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Esta ejecución incluye la meta de la vigencia y la meta rezago de 2020
Visitas realizadas por Tipo de establecimiento:
1. Inspección, vigilancia y control a Bancos de Sangre = 69
2. Inspección, vigilancia y control a establecimientos competencia de la Dirección de Cosméticos = 424
3. Inspección, vigilancia y control a establecimientos de competencia de la Dirección de Dispositivos = 490
4.  Inspección, vigilancia y control a establecimientos de competencia de la Dirección de Medicamentos = 412
5.  Inspección, vigilancia y control a establecimientos de competencia de la Dirección de Alimentos = 5666
6. Inspección, vigilancia y control a plantas de Beneficio Animal- PBA = 715
7.  Inspección, Vigilancia y Control a Bancos de Tejido y Medula Ósea, Bancos de Medicina Reproductiva = 41
8. Inspección, vigilancia y Control permanente a plantas de Beneficio Animal = 9915</t>
  </si>
  <si>
    <t>Se solicita el ajuste de meta para este indicador, a 23.871 inspecciones sanitarias  de la vigencia 2021
Justificación: Realizando una revisión al interior de la Oficina Asesora de Planeación y con el fin de que este indicador se encuentre articulado con los indicadores de gestión reportados en el aplicativo SPI del DNP,  se ve la necesidad de incluir en este indicador las visitas de inspección permanente a PBA que realiza el iNVIMA en el territorio Nacional, lo anterior sustenta el aumento significativo que tendría esta meta, lo cual tambien se encuentra justificado en el reporte que se ha venido haciendo por parte de la Entidad a este indicador</t>
  </si>
  <si>
    <t>El Invima realizó la priorización de visitas con propósito de  IVC realizando 16,226  visitas durante el segundo semestre de 2021 para un total de 25.958 visitas durante la vigencia 2021,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Esta ejecución incluye la meta de la vigencia y la meta rezago de 2020
El detalle de las visitas realizadas realizadas en segundo semestre por Tipo de establecimiento es el siguiente:
1. Inspección, vigilancia y control a Bancos de Sangre = 61
2. Inspección, vigilancia y control a establecimientos competencia de la Dirección de Cosméticos = 327
3. Inspección, vigilancia y control a establecimientos de competencia de la Dirección de Dispositivos = 294
4.  Inspección, vigilancia y control a establecimientos de competencia de la Dirección de Medicamentos = 341
5.  Inspección, vigilancia y control a establecimientos de competencia de la Dirección de Alimentos = 5316
6. Inspección, vigilancia y control a plantas de Beneficio Animal- PBA = 429
7.  Inspección, Vigilancia y Control a Bancos de Tejido y Medula Ósea, Bancos de Medicina Reproductiva = 26
8.  Inspección, vigilancia y control a establecimientos competencia de la Dirección de Cosméticos: 5
9. Inspección, vigilancia y Control permanente a plantas de Beneficio Animal = 9427</t>
  </si>
  <si>
    <t>Desde el primer semestre se cumplió la ejecución del 100% del rezago de la vigencia 2020, el detalle de la ejecución se encuentra incluido en la ejecución reportada por las Direcciones Misionales con corte a primer  semestre</t>
  </si>
  <si>
    <t>La entidad cumple con el rezago que tenía en un 100%, respecto a la meta para la vigencia 2021 cumple en un 106% superando la meta programada</t>
  </si>
  <si>
    <t>Con corte a tercer trimestre  de la vigencia 2021 se realizaron 1,051 visitas con  propósito de certificación  sanitaria, en cumplimiento tanto de la meta rezagada de vigencias anteriores, como de la meta programada para la vigencia 2021,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Dirección de Dispositivos Médicos
1.visitas con propósito de certificación en dispositivos médicos y reactivos de diagnóstico in-vitro=532
2. Hacer Seguimiento a las certificaciones en dispositivos médicos y reactivos de diagnóstico in-vitro=2
3. Visitas con propósito de certificación de Buenas Practicas de Bancos de Tejido y Medula Osea=4
4. Realizar Visita de verificación a centros de almacenamiento temporal de los bancos de tejidos=1
5.  Realizar Visita de verificación de requisitos para Bancos de semen, óvulos y embriones =1
Dirección de Medicamentos
1. Visitas con propósito de certificación en Medicamentos y productos Biológicos = 221
2. Seguimiento a las certificaciones en Medicamentos y productos Biológicos = 34
Dirección de Cosméticos
1. Visitas con propósito de certificación a productos  de cosméticos, aseo y plaguicidas de uso doméstico otorgadas = 104
2. Seguimiento a las certificaciones en productos  de cosméticos, aseo y  plaguicidas de uso doméstico otorgadas=18
Dirección de Alimentos
1.visitas con propósito de certificación en Alimentos y Bebidas=  74
2.Seguimiento a las certificaciones en Alimentos y Bebidas=38
3. Visitas  de Autorización Sanitaria o Autorización Sanitaria Provisional a Plantas de Beneficio Animal, desposte y desprese, en el marco del decreto 1500 de 2007 y resoluciones reglamentarias.=22</t>
  </si>
  <si>
    <t>Se solicita el ajuste de meta para este indicador, a 824 certificaciones para la vigencia 2021
Justificación El Invima expidió  la Resolución No. 2020012926 de 2020 "por medio del cual se adoptan medidas admiinistrativas transitorias en el marco de la Emergencia Sanitaria declarada por el Gobierno Nacional por causa del covid 19", que impacto directa e indirectamente la capacidad operativa de la inspección, vigilancia y control, llevando a una disminución significativa en la ejecución de las actividades, afectando el cumplimiento de algunas actividades específicas insitu que requieren desplazamiento a nivel nacional e internacional. De acuerdo a lo anterior, esto incidíó en la realización de visitas con propósito de certificación lo cual soporta la solicitud de disminución de la meta</t>
  </si>
  <si>
    <t>Durante el segundo semestre  de la vigencia 2021 se realizaron 831 visitas con  propósito de certificación  sanitaria, en cumplimiento tanto de la meta rezagada de vigencias anteriores, como de la meta programada para la vigencia 2021, para un total de 1,459 visitas durante la vigencia 2021,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El detalle de las visitas realizadas durante el segundo semestre es el siguiente:
Dirección de Dispositivos Médicos
1.visitas con propósito de certificación en dispositivos médicos y reactivos de diagnóstico in-vitro=343
2. Visitas de  Seguimiento a las certificaciones en dispositivos médicos y reactivos de diagnóstico in-vitro= 13
3. Visitas con propósito de certificación de Buenas Practicas de Bancos de Tejido y Medula Osea= 3
4. Realizar Visita de verificación de requisitos para Bancos de semen, óvulos y embriones= 2
5. Realizar Visita de verificación de requerimientos a bancos de tejidos y medula osea,  Bancos de semen, óvulos y embriones = 1
Dirección de Medicamentos
1. Visitas con propósito de certificación en Medicamentos y productos Biológicos = 190
2. Seguimiento a las certificaciones en Medicamentos y productos Biológicos = 34
Dirección de Cosméticos
1. Visitas con propósito de certificación a productos  de cosméticos, aseo y plaguicidas de uso doméstico otorgadas = 86
2. Seguimiento a las certificaciones en productos  de cosméticos, aseo y  plaguicidas de uso doméstico otorgadas=33
Dirección de Alimentos
1.visitas con propósito de certificación en Alimentos y Bebidas= 52
2.Seguimiento a las certificaciones en Alimentos y Bebidas= 45
3. Visitas  de Autorización Sanitaria o Autorización Sanitaria Provisional a Plantas de Beneficio Animal, desposte y desprese, en el marco del decreto 1500 de 2007 y resoluciones reglamentarias.=29</t>
  </si>
  <si>
    <t>De la meta rezagada vigencia 2020 de 715 visitas de certificación, durante el primer semestre de la vigencia 2021 se realizaron 628 visitas, las restantes 87 visitas se ejecutaron durante el segundo semestre, para el cumplimiento del 100% de la meta rezagada, el detalle de la ejecución de las 87 visitas, se encuentra incluido en la ejecución reportada por las Direcciones Misionales con corte a segundo semestre</t>
  </si>
  <si>
    <t>El Invima cumple con las metas rezagadas tanto para la vigencia 2019 y la vigencia 2020, mientras que la meta 2021 se cumple en un 90% razón por la cual la diferencia deberá ser programada como meta rezagada para 2022.</t>
  </si>
  <si>
    <t>Con corte a tercer trimestre de 2021 se llevan  67.815 trámites asociados con la expedición de registros sanitarios nuevos, renovaciones y demás trámites asociados al proceso de expedición de registros sanitarios de todos los productos competencia del Invima.
El detalle de la ejecución es: 18.926 registros sanitarios expedidos  y 48.889  trámites asociados
A continuación se relaciona el resultado por dependencia:
Dirección de Alimentos y Bebidas: 18.436  Registros Sanitarios y trámites asociados expedidos de acuerdo a la normatividad sanitaria vigente
Dirección de Cosméticos:  20.969 Registro Sanitario-NS-NSO y trámites asociados a registro sanitario expedidos, de acuerdo a la normatividad sanitaria vigente.
Dirección de Dispositivos Médicos: 17.012  Registro Sanitario-NS-NSO y trámites asociados a registro sanitario expedidos, de acuerdo a la normatividad sanitaria vigente
Dirección de Medicamentos: 11.398 Registros Sanitarios y trámites asociados expedidos de acuerdo a la normatividad sanitaria vigente</t>
  </si>
  <si>
    <t>e solicita el ajuste de meta para este indicador, a 86.669 Registros Sanitarios NS-NSO nuevos, renovaciones y trámites asociados expedidos
Realizando una revisión al interior de la Oficina Asesora de Planeación y con el fin de que este indicador se encuentre articulado a la realidad del Instituto, se vé la necesidad de ajustar la meta aumentándola, teniendo en cuenta que desde hace 4 años cuando se definió la meta a hoy, las solicitudes relacionadas con registro sanitario nuevo y trámites asociados, han aumentado significativamente lo cual soporta la solicitud de aumento de esta meta</t>
  </si>
  <si>
    <t>Durante el segundo  semestre de 2021 se realizaron 49.270  trámites de expedición de registros sanitarios nuevos, renovaciones y demás trámites asociados al proceso de expedición de registros sanitarios de todos los productos competencia del Invima, para un total de 92.013 trámites durante la vigencia 2021
El detalle de la ejecución del segundo semestre es: 19.633  registros sanitarios expedidos  y  30.087  trámites asociados
A continuación se relaciona el resultado por dependencia:
Dirección de Alimentos y Bebidas: 13.799  Registros Sanitarios y trámites asociados expedidos de acuerdo a la normatividad sanitaria vigente
Dirección de Cosméticos: 16.107 Registro Sanitario-NS-NSO y trámites asociados a registro sanitario expedidos, de acuerdo a la normatividad sanitaria vigente.
Dirección de Dispositivos Médicos: 11.058  Registro Sanitario-NS-NSO y trámites asociados a registro sanitario expedidos, de acuerdo a la normatividad sanitaria vigente
Dirección de Medicamentos: 8.756  Registros Sanitarios y trámites asociados expedidos de acuerdo a la normatividad sanitaria vigente</t>
  </si>
  <si>
    <t>No se presentaron dificultades para su cumplimiento</t>
  </si>
  <si>
    <t>La meta programada para la vigencia 2021 no presenta rezago y el cumplimiento llega al 105%.</t>
  </si>
  <si>
    <t>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primer trimestre del 2021 se han desarrollado  las siguientes actividades:
 fase2: ejecución y análisis
*Realizar la presentación a los directores misionales de la actualización del modelo, procedimiento y compromisos en el desarrollo del comité de gestión y desempeño, lo cual se ejecuto mediante el desarrollo de comite de gestión y desempeño en el mes de julio de la presente vigencia, en el cual participarón los directores misionales.
*Realizar la socialización de los resultados a los GTTs, lo cual se ejecuto mediante mesas de  trabajo en el mes de julio de la presente vigencia, con la participación de los siguientes GTTS:
Grupo  de apoyo Nariño
Orinoquia-Villavicencio
Eje Cafetero-armenia
Centro Oriente 3-Neiva
Costa Caribe 1-Barranquilla
Costa Caribe 2-Monteria
Centro Oriente 1-Bucaramanga
Centro Oriente 2-Bogota
Occidente 2-Cali
Occidente 1-Medellín
Con lo anterior se avanza en un 12,75% con respecto a la meta del 17% definida para la vigencia 2021.</t>
  </si>
  <si>
    <t xml:space="preserve">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segundo semestre de la vigencia  2021 se da cumplimiento al plan de trabajo establecido para  la actualización del modelos de IVC SOA de la entidad, atraves del desarrollo de  las siguientes actividades:
 fase2: ejecución y análisis
*Realizar la presentación a los directores misionales de la actualización del modelo, procedimiento y compromisos en el desarrollo del comité de gestión y desempeño, lo cual se ejecuto mediante el desarrollo de comite de gestión y desempeño en el mes de julio de la presente vigencia, en el cual participarón los directores misionales.
*Realizar la socialización de los resultados a los GTTs, lo cual se ejecuto mediante mesas de  trabajo en el mes de julio de la presente vigencia, con la participación de los siguientes GTTS:
Grupo  de apoyo Nariño
Orinoquia-Villavicencio
Eje Cafetero-armenia
Centro Oriente 3-Neiva
Costa Caribe 1-Barranquilla
Costa Caribe 2-Monteria
Centro Oriente 1-Bucaramanga
Centro Oriente 2-Bogota
Occidente 2-Cali
Occidente 1-Medellín
*Realizar seguimiento  de los resultados obtenidos en la aplicación del modelo IVC SOA actualizado y hacer ajustes en caso de que se considere, se soporta con el informe que consolida consolida los hallazgos y seguimiento de los resultados obtenidos en la aplicación del modelo IVC SOA actualizado, en el cual se hace un comparativo entre los resultados obtenidos entre las dos versiones de los modelos.
 fase 3: Cierre
*Realizar el informe de los resultados obtenidos con el desarrollo del subproyecto, se soporta con el informe que consolida consolida los hallazgos y seguimiento de los resultados obtenidos en la aplicación del modelo IVC SOA actualizado, en el cual se hace un comparativo entre los resultados obtenidos entre las dos versiones de los modelos.
</t>
  </si>
  <si>
    <t>De manera atenta y respetuosa se solicita modificar el porcentaje de ejecución del primer semestre,  reflejado en la celda AF61 teniendo en cuenta que a dicho corte se había ejecutado el 8,5% de una meta total de 17% para la vigencia lo que equivale a una ejecución del 50%, no del 8,5% como aparece actualmente</t>
  </si>
  <si>
    <t>El Invima cumple con el 100% de la meta programada para la vigencia 2021</t>
  </si>
  <si>
    <t>En la revisión por dirección realizada en el mes de septiembre de 2021 se aprobó la nueva versión del Mapa de Macroprocesos del Instituto, los principales cambios aprobados son:
•	Fusión del Macroproceso de Armonización y Convergencia Normativa con el Macroproceso de Gestión Jurídica
•	Inclusión del Proceso de Articulación y Coordinación Intersectorial en el Macroproceso de Inspección, Vigilancia y Control Sanitario
•	Inclusión del Proceso de Gestión de la Seguridad de la Información en el Macroproceso de Administración del Sistema de Gestión Integrado
•	Fusión en el Proceso de Administración del Talento Humano del Proceso de Gestión de Nómina y Control Disciplinario Interno en el Macroproceso de Gestión del Talento Humano
•	Eliminación del Proceso de Planeación de las Tecnologías de la Información del Macroproceso de Gestión de Tecnologías de la Información y las Comunicaciones
Esta modificación estará vigente en el mes de Enero de 2022</t>
  </si>
  <si>
    <t>Se realizan las actividades de acuerdo al cronograma del subproyecto de Rediseño del SGI. Se actualizó el Macroproceso de Inspección, Vigilancia y Control lo que conllevó a la modificación de 118 documentos controlados en el SGI.</t>
  </si>
  <si>
    <t xml:space="preserve">Durante el tercer trimestre del año, se realizó la gestión (estudios previos) para el desarrollo de las siguientes actividades:
                          Fundamentos en ITIL 4                       Damabok 
Capacitación Sindical
Asi mismo, en cuanto a capacitación dirigida a Inspectores, se realizaron actividades de elaboración de estudios previos, para dar cumplimiento al indicador de formación en los siguientes temas con la universidad de Antioquia:
 - Materiales de Empaque, Envasado Rotulado y Vida útil de los alimentos
- Bancos de Sangre
- Metodología para validación y verificación microbiológica de POES
- Entrenamiento en Cannabis Medicinal, generalidades panorama mundial y nacional
- Entrenamiento teórico en Espectroscopia Infrarroja con enfoque en análisis de polimorfos
- Entrenamiento Teórico-Práctico en Metrología, validación y/o verificación de métodos analíticos y estimación de incertidumbre
- Entrenamiento Teórico-Práctico en Bioestadística, cartas control y regla de la decisión
</t>
  </si>
  <si>
    <t>Se solicita el ajuste de meta para este indicador, a 770 servidores públicos entrenados
Realizando una revisión al interior de la Oficina Asesora de Planeación y con el fin de que este indicador se encuentre articulado a la realidad del Instituto, se vé la necesidad de ajustar la meta aumentándola, teniendo en cuenta que desde hace 4 años cuando se definió la meta a hoy, las necesidades del Instituto en cuanto a entrenamientos y capacitaciones han cambiado, de acuerdo con el historico de solicitudes de capacitación para el 2021 se hizo disminución de los recursos asignados y en ese mismo sentido se requiere disminuir la meta</t>
  </si>
  <si>
    <t xml:space="preserve">Durante el segundo semestre, se realizaron las siguientes actividades para la ejecución del indicador:
-Capacitación Sindical: 122  Funcionarios                             
-  Directivos: 35  Funcionarios                                                                                                     
 - Redacción Hallazgos Auditores :31 Funcionarios                                                                                  
-Seguridad de la Informacion y Protecccion de Datos : 48 Funcionarios 
Inspectores entrenados:
-Materiales de Empaque, Envasado Rotulado y Vida Util de los Alimentos-177 Funcionarios
-Bancos de Sangre :25 Funcionarios
-Metodologia para validación y verificación microbiologica de POES :187 Funcionarios
-Entrenamiento en Cannabis Medicinal, generalidades panorama mundia y nacional: 48 Funcionarios
-Entrenamiento teórico en Espectroscopia Infrarroja con enfoque en análisis de polimorfos :12 Funcionarios                   
- Entrenamiento Teórico-Práctico en Metrología, validación y/o verificación de métodos analíticos y estimación de incertidumbre :26 Funcionarios,                                                               
-Entrenamiento Teórico-Práctico en Bioestadística, cartas control y regla de la decisión: 25 Funcionarios,   
- Cursos Especificos Laboratorios 25 Funcionarios
2. Inconvenientes presentados: la Capacitación en Fundamentos en Itil 4, se gestionó y publico  en dos oportunidades , sin embargo los procesos fueron desiertos. </t>
  </si>
  <si>
    <t>La Entidad cumple con el 99% de la meta, por lo cual deberá incluir como meta rezagada a 9 funcionarios capacitados en la vigencia 2022</t>
  </si>
  <si>
    <t xml:space="preserve">En septiembre se realizó la apertura de la descentralización de trámites para alimentos en el GTT CO 1 localizado en la ciudad de Bucaramanga. El lanzamiento se realizó con la presencia de los Directores de Alimentos y Operaciones sanitarias y, contó con la participación de empresarios de la región a los cuales se les capacitó en la radicación de  trámites en la página web del Invima, así como en los 8 pasos para solicitar un registro, permiso o notificación de alimentos y bebidas, incluyendo las alcohólicas. 
Teniendo en cuenta que a la fecha, se mantiene la emergencia sanitaria y no hay atención presencial en el Instituto, los profesionales que se encuentran en la sede, se encuentran realizado el estudio técnico - legal, de las solicitudes que son radicadas via web. Del mismo modo, realizan atención a usuarios en citas virtuales, chat y via telefónica. Así las cosas, para cuando se realice la apertura de atención presencial, se proyecta que los profesionales en los GTT´s, resuelvan las dudas que se presenten por parte de los empresarios previa radicación del trámite via web.
De otro lado, se tiene proyectado realizar la apertura e descentralización para alimentos y bebidas en las ciudades de Cali y Medellín, para lo cual en medellín al finalizar el trimestre ya contaba con el profesional legal, el cual realiza las mismas actividades que las descritas con los profesionales de Bucaramanga. </t>
  </si>
  <si>
    <t>El segundo semestre del 2021, culminó con la apertura de la desconcentración de trámites en el GTT CO1, con los profesionales completos (ingeniero - abogado), sin embargo para el GTT OCC 2, solamente se relizó la contratación del Ingeniero finalizando el mes de Septiembre y para el GTT OCC 1, solamente se realizó la contratación del Abogado. POr lo tanto solamente para el GTT CO1, se logró la contratación del equipo completo. 
Teniendo en cuenta que a la fecha, se mantiene la emergencia sanitaria y no hay atención presencial en el Instituto, los profesionales que se encuentran en las sedes, realizan el estudio técnico - legal, de las solicitudes que son radicadas via web. Del mismo modo, realizan atención a usuarios en citas virtuales, chat y via telefónica. Así las cosas, para cuando se realice la apertura de atención presencial, se proyecta que los profesionales en los GTT´s, resuelvan las dudas que se presenten por parte de los empresarios previa radicación del trámite via web.</t>
  </si>
  <si>
    <t>Teniendo en cuenta el estado de emergencia económica, social y ecológica decretado por el Gobierno Nacional, a causa de la COVID 19, se han presentado dificultades para la implementación del proyecto de desconcentración de trámites, tales como restricciones en la movilidad, cierre de fronteras, cambio en la forma de prestación de servicio, disminución en la radicación de trámites de Registro Sanitario por parte de los usuarios, por lo cual no ha sido posible el cumplimiento de la meta tal como se tenía programada para la vigencias 2020, sin embargo se espera para la vigencia 2022 contar con el equipo completo para la atención en el GTT OCC 1 y GTT OCC 2, para la atención de trámites de Alimentos y Bebidas, dando cumplimiento a la meta establecida para el cuatrienio, de esta manera el rezago pendiente de la vigencia 2020 se estará reportando en la vigencia 2022</t>
  </si>
  <si>
    <t>La Entidad cumplió la meta programada para 2021, sin embargo sigue incumpliendo la meta rezagada del 2020 por lo cual debe programarla para 2022,</t>
  </si>
  <si>
    <t>Se cumplen con las actividades según el cronograma del subproyecto, entre otras:
•	Realización del diagnóstico de la situación actual del Invima frente a los requisitos de la norma ISO 37001
•	Elaboración y Ejecución Plan de Capacitación SGAS
•	Presentación de la propuesta de definición del Órgano de Gobierno del SGAS
El subproyecto se está ejecuctando acorde a lo estimado</t>
  </si>
  <si>
    <t>Para finalizar la implementación del sistema de gestión antisoborno se llevaron a cabo las siguientes actividades
•	Definición y divulgación de la Política Transparencia, Integridad, Lucha contra la corrupción y Antisoborno.  Planteamiento de componentes del Sistema de Gestión Antisoborno -SGAS (Indicadores, Riesgos del proceso).  Formulación de propuesta de conformación de Órgano de Gobierno y Oficial de cumplimiento.  
•	Verificación del cumplimiento de requisitos de SGAS, frente al Sistema de Gestión Integrado.
•	Capacitación a los facilitadores de calidad de los procesos sobre los requisitos del sistema de gestión antisoborno con base en la norma ISO 37001.
•	Capacitación a la planta de personal del Invima en SGAS, 
•	Revisión y actualización de los procesos, documentos y mecanismos definidos en la planificación para la articulación del Sistema de Gestión Antisoborno al Sistema de Gestión Integrado del Invima.
La implementación se lleva a cabo al 100% ahora continua el mantenimiento del sistema</t>
  </si>
  <si>
    <t>De manera atenta y respetuosa se solicita modificar el porcentaje de ejecución del primer semestre,  reflejado en la celda AF65 teniendo en cuenta que a dicho corte se había ejecutado el 35% de una meta total de 43% para la vigencia lo que equivale a una ejecución del 81,67%, no del 35% como aparece actualmente</t>
  </si>
  <si>
    <t>EL Invima cumple con el 100% de la meta programada y se realiza el ajuste solicitado por cuanto hay lugar a la aclaración realizada.</t>
  </si>
  <si>
    <t>El total de trámites recibidos con corte a tercer trimestre es 380, de julio a septiembre se recibieron y gestionaron un total de 71 trámites asociados a Dispositivos Médicos Vitales No Disponibles de fabricación nacional, el 29,57% (21) corresponden a trámites relacionados con Inscripción de fabricantes en la modalidad de Vitales No Disponibles, de los cuales ninguno fue aprobado, ya que no cumplieron con los requisitos establecidos en el Decreto 1148 de 2020, principalmente lo relacionado con las pruebas de ensayo; y el 70,43% (50) a reportes de agotamiento de existencias, de los cuales fueron aprobados 4, ya que los demás no allegan la información necesaria con respecto a la identificación de los lotes a agotar y las unidades. Finalizado este periodo, se obtiene 4 trámites publicados en la página Web, que corresponden a agotamientos de existencias.
De otra parte, se destaca que a la fecha se encuentran incluidos en el listado de fabricantes de Vitales No Disponibles un total de 1933 empresas, así: 1750 de Mascarillas o Tapabocas convencionales y 183 para otros Dispositivos Médicos; de este total el 2,9% de los fabricantes de tapabocas han reportado el agotamiento de existencias con respecto al listado de publicados. Así mismo, es importante mencionar que durante este periodo se eliminaron de la base de datos de inscritos un total de 25 empresas, como resultado de visitas de IVC o solicitud de los usuarios.</t>
  </si>
  <si>
    <t>Se solicita el ajuste de meta para este indicador, a 410 intenciones de agotamiento de existencias y demás trámites relacionados con la fabricación de dispsitivos médicos vitales no disponibles revisadas y publicadas
Justificación: Haciendo un análisis de las solicitudes de inscripción de fabricantes de Vitales No Disponibles y reportes de agotamiento de existencias, recibidos durante los últimos meses del año, se evidencia una disminución en un porcentaje importante, pasando de 106 promedio para los dos (2) primeros meses, a 17 solicitudes promedio para los últimos 4 meses, lo cual es el resultado de la finalización de la declaratoria temporal como Dispositivos Médicos Vitales No Disponibles a las Mascarillas o Tapabocas convencionales, productos que representan el 98% de los fabricantes autorizados. Así mismo, se evidencia que durante lo corrido del año 2021, no se han recibido el número de reporte de agotamientos de existencias que se esperaba, lo cual refleja que posiblemente las empresas autorizadas para la fabricación de tapabocas, no tienen productos para comercializar y por ende no solicitan la autorización del agotamiento.
De acuerdo con lo anterior, y haciendo una proyección promedio con base en las solicitudes allegadas durante los últimos meses, se solicita el respectivo ajuste a las metas planteadas inicialmente.</t>
  </si>
  <si>
    <t>Durante el segundo  semestre del año, se recibieron y gestionaron un total de 89 trámites asociados a Dispositivos Médicos Vitales No Disponibles de fabricación nacional, de los cuales 31  corresponden a trámites relacionados con Inscripción de fabricantes en la modalidad de Vitales No Disponibles, de las cuales solo una solicitud fue aprobada, ya que las demás no cumplen con los requisitos establecidos en el Decreto 1148 de 2020, principalmente lo relacionado con las pruebas de ensayo; y  58 a reportes de agotamiento de existancias, de los cuales fueron aprobados 9, ya que los demás no allegan la información necesaria con respecto a la identificación de los lotes a agotar y las unidades. Finalizado este periodo, se obtiene 10 trámites publicados en la página Web (9 agotamientos de existencias y 1 inscripción de fabricante de Vital No Disponible).
De otra parte, se destaca que a la fecha se encuentran incluidos en el listado de fabricantes de Vitales No Disponibles un total de 1860 empresas, así: 1677 de Mascarillas o Tapabocas convencionales y 183 para otros Dispositivos Médicos. Así mismo, es importante mencionar que durante este periodo se han eliminado de la base de datos de inscritos un total de 98 empresas, como resultado de visitas de IVC o solicitud de los usuarios.</t>
  </si>
  <si>
    <t xml:space="preserve">De manera atenta y respetuosa se solicita modificar el avance de ejecución del primer semestre,  reflejado en la celda AE66  teniendo en cuenta que a dicho corte se recibieron y gestionaron 309 trámites tal como se indica en la descripción de avances y que equivalen al 75,36% de ejecución con respeto a la meta ajustada, pero por error humano se digitó un avance de 98 tramites, igualmente se solicita modificar el  porcentaje de avance del primer semestre,  de acuerdo con el ajuste a la meta solicitado y aprobado </t>
  </si>
  <si>
    <t>La meta programada para la vigencia 2021 no presenta rezago y el cumplimiento llega al 98%. Es necesario programar el rezago para la vigencia 2022</t>
  </si>
  <si>
    <t>Con corte a tercer trimestre de 2021 se presentaron 30 solicitudes de autorización temporal sin registro sanitario de desinfectantes y antibacteriales catalogados como medicamentos vitales no disponibles en el grupo de Condicion especial de Riesgo, durante los meses de julio a septiembre se recibió 1 trámite y por el comportamiento que ha tenido este indicador se considera que en lo que resta del año probablemente no se recibirán más solicitudes.</t>
  </si>
  <si>
    <t>Se solicita la reduccción de  la meta del indicador a 30  tramites de autorización temporal sin Registro Sanitario de desinfectantes y antibacteriales catalogados como medicamentos vitales no disponibles, teniendo en cuenta que al ser un indicador nuevo en respuesta de la emergencia sanitaria del COVID 19,no se contaba con información base para establecer la meta, y en lo corrido del 2021 se llevan 30 (6 en primer trimestre, 23 en segundo trimestre y 1 en tercer trimestre)</t>
  </si>
  <si>
    <t>Durante el segundo semestre de 2021 se presentaron 3 solicitudes de autorización temporal sin registro sanitario de desinfectantes y antibacteriales catalogados como medicamentos vitales no disponibles en el grupo de Condicion especial de Riesgo</t>
  </si>
  <si>
    <t>Este Indicador para la vigencia 2020 fue implementado por la emergencia sanitaria, razón por la cual no se tenía un histórico de comportamiento y no se conocía como seria la radicación de estos trámites, debido a estas razones se generó el rezago, además las solicitudes para la presente vigencia han sido muy pocas</t>
  </si>
  <si>
    <t xml:space="preserve">De manera atenta y respetuosa se solicita modificar el  porcentaje de avance de  del primer semestre,  de acuerdo con el ajuste a la meta solicitado y aprobado </t>
  </si>
  <si>
    <t>La meta se cumple en un 110%, se realizan los ajustes solicitados toda vez que tienen lugar.</t>
  </si>
  <si>
    <t xml:space="preserve">Con corte a tercer trimestre de 2021 se llevan siete (7) trámites de autorización temporal a solicitud de los usuarios sin R.S. de desinfectantes y antibacteriales catalogados como medicamentos vitales no disponibles , durante los meses de julio a septiembre se recibió 1 trámite </t>
  </si>
  <si>
    <t>Se solicita la reduccción de  la meta del indicador a 12  tramites de autorización temporal a establecimientos nacionales para fabricación de alcoholes, desinfectantes y antibacteriales catalogados como medicamentos vitales no disponibles, teniendo en cuenta que al ser un indicador nuevo en respuesta de la emergencia sanitaria del COVID 19,no se contaba con información base para establecer la meta, y en lo corrido del 2021 se llevan 7 (6 en segundo trimestre y 1 en tercer trimestre)</t>
  </si>
  <si>
    <t>Durante el segundo semestre se realizó un (01) trámite de autorización temporal a solicitud de los usuarios sin registros sanitarios de desinfectantes y antibacteriales catalogados como medicamentos vitales no disponibles, de acuerdo con la normatividad Sanitaria vigente asociada a la Emergencia Económica, Social y Ecológica decreto 417 de 2020.
 Inconvenientes presentados. Debido a la alta demanda de los productos se estudiaron todos los tramites enviados por los usuarios de forma prioritaria, durante el año 2020. Sin embargo, se evidencia que en este segundo semestre sólo se han tenido  un (01) solicitudes, y durante el año 2020 se evaluaron más de 300 (trescientas) solicitudes.</t>
  </si>
  <si>
    <t>La meta se cumple en un 66%, cabe mencionar que la Entidad deberá evaluar si el rezago se pueda cumplir en la vigencia 2022 toda vez que la misma fue incorporada por la situación de pandemia.</t>
  </si>
  <si>
    <t>Se definieron los criterios correspondientes, mediante la realizacion de las mesas de trabajo con la Secretaria de Transparencia de la Presidencia de la Republica, donde se presentaron dos alternativas para la configuracion del Observatorio de Transparencia. La mesa de trabajo concluye que la opcion de enlazar "el observatorio de transparencia" para compartir la informacion con INAC y PACO, donde se ubique lo pertinente a las entidades del sector salud es la mas acertada, toda vez que tambien se da viabilidad por parte de las dependencias OTIC de cada entidad y del Ministerio de Salud.</t>
  </si>
  <si>
    <t>habiendo definido los parametros para el funcionamiento del observatorio de Transparencia , se adelanto la gestion con el Grupo de Comunicaciones del ministerio a fin de habilitar el espacio en la pagina web donde se ubique el enlace de este observatorio y con la Secretaría de Transparencia para definir la estructura de la información que se suministrará</t>
  </si>
  <si>
    <t>a la fecha el observatorio no esta aun en la actual pagina del Ministerio de Salud, en virtud del desarrollo de una nueva pagina, donde ya esta contemplado el funcionamiento del observatorio.</t>
  </si>
  <si>
    <t>A la fecha el enlace del observatorio de transparencia esta disponible en https://www.minsalud.gov.co/atencion/Paginas/transparencia-acceso-informacion.aspx (observatorio de transparencia del sector salud) Al cierre de la vigencia 2021 se da cumplimiento al 100% de la meta. Observatorio que se encuntra en operacion y publicado en el enlace relacionado.</t>
  </si>
  <si>
    <t>actividad cumplida al cierre 2021 de acuerdo con el avance reportado: el observatorio de transparencia se encuentra disponibible a través de la página web</t>
  </si>
  <si>
    <t xml:space="preserve">Las entidades relacionadas (Fondo Pasivo Social, Fonprecon, Invima, Sanatorio Agua de Dios, Sanatorio Contratación, Centro Dermatologico Federico LLeras Acosta) informaron oportunamente las lineas de accion, de sus respectivas competencias. Asi mismo y en aras de realizar el debido seguimiento, se remiten los oficios correspondientes a todas las entidades adscritas, solicitando el reporte del seguimiento del primer semestre de 2021. </t>
  </si>
  <si>
    <t>se recicbio y se consolido la informacion remitida por las entidades del sector, correspondiente a las actividades para las lineas de accion definidas para el primer semestre de 2021. El 100% de las entidades reportaron la matriz de seguimiento a la politica de Transparencia e integridad, donde se da cuenta de las acciones en este sentido.</t>
  </si>
  <si>
    <t xml:space="preserve">esta pendiente realizar una retroalimentacion, para socializar el informe que se levanto con el analisis de las acciones presentadas y la sugerencia a las entidades del sector para ajustar el contenido de los enlaces de "transparencia" en sus sitios web </t>
  </si>
  <si>
    <t xml:space="preserve">Durante la vigencia 2022, se implementaron las lineas de accion establecidas para proteger al Ministerio de Salud en los riesgos de corrupcion y falta de Transparencia. Estas lineas comprenden el seguimiento sectorial a la ley de Transparencia, la aplicacion de lo establecido en el MIPG en relacion a la Politica de Transparencia, la realizacion de las socializaciones en esta materia y adicionalmente, durante el comite sectorial de gestion y desempeno correspondiente a la segunda sesion 2021, se realizo la exposicion del "observatorio de Transparencia del sector salud". La secretaria de Transparencia de la Presidencia de la Republica envio un delegado para dicha exposicion donde se mostro la interaccion con el portal PACO y la informacion que se cruza con la plataforma SECOP 2 y Sigep. https://portal.paco.gov.co/index.php?pagina=salud. </t>
  </si>
  <si>
    <t>actividad cumplida al cierre 2021 de acuerdo con el avance reportado: las lineas de acción han incluido:  seguimiento sectorial a la ley de Transparencia,  aplicacion de lo establecido en el MIPG en relacion a la Politica de Transparencia, socializaciones en esta materia y adicionalmente, durante el comite sectorial de gestion y desempeno correspondiente a la segunda sesion 2021, se realizo la exposicion del "observatorio de Transparencia del sector salud".</t>
  </si>
  <si>
    <t>Se realizaron los dos seguimientos correspondientes a la vigencia 2021</t>
  </si>
  <si>
    <t>se llevo a cabo el seguimiento correspondiente al primer semestre de 2021</t>
  </si>
  <si>
    <t>En el segundo semenstre de 2021 se realizó el seguimiento de las acciones correspondientes o efectuadas en el primer semestre de 2021. Por lo tanto, el seguimiento a las acciones del segundo semestre de 2021 se realizará durante el primer semestre de 2022. En ese orden de ideas se encuentra pendiente el envio de la comunicacion para realizar el seguimiento a las acciones del segundo semestre de 2021.</t>
  </si>
  <si>
    <t>se finalizara en el primer semestre de 2022</t>
  </si>
  <si>
    <t>Teniendo en cuenta las fechas de corte y realización de informes, en 2021 se realizó seguimiento correspondiente al cierre 2020 y primer semestre 2021. Para 2022 se realizará el seguimiento correspondiente al cierre 2021 y primer semestre 2022; se sugiere revisar de qué manera se hará cierre de la actividad al finalizar el periodo de vigencia de este PES en 2022</t>
  </si>
  <si>
    <t>este proyecto se esta desarrollando en el transcurso del segundo semestre de 2021, a septiembre se tiene el esquema del documento, el cual esta en desarrollo. La meta es tener el documento terminado en diciembre de 2021, para dar lugar a la prueba piloto en el primer semestre de 2022</t>
  </si>
  <si>
    <t xml:space="preserve">Se finalizó el proyecto del documento, esta pendiente la aprobación por parte de las jefaturas de las areas respectivas para proceder a su divulgación y aplicación. </t>
  </si>
  <si>
    <t>La actividad debe continuar en 2022 para finalizar y aprobar el documento y posteriormnente realizar la implementación; se sugiere revisar a nivel interno si lo que resta de ejecución de la actiividad comprenderá los dos semestres de 2022</t>
  </si>
  <si>
    <t>Se llevaron a cabo las mesas de trabajo con la Secretaria de Transparencia de la presidencia de la Republica a fin de identificar riesgos de corrupcion del Plan Nacional de Vacunacion. 
Asi mismo, se realizo el seguimiento a la Resolución 1519 de 2020 de Mintic. 
Por otra parte, el Ministerio de Salud y Proteccion Social como cabeza del sector, desarrollo diferentes talleres de riesgos de corrupción con las entidades adscritas que sostienen una mayor intervencion en la ejecucion del Plan Nacional de Vacunacion como el Instituto Nacional de Salud, la Supersalud y el INVIMA.</t>
  </si>
  <si>
    <t xml:space="preserve">Se aplicaron los ajustes al enlace de "transparencia" en la pagina web del MSPS, en cooperacion con el Grupo de Comunicaciones a fin de dar cumplimiento a los requerimientos tecnicos de la resolucion 1519 de minTIC. </t>
  </si>
  <si>
    <t>Se desarrollo la mesa de trabajo a nivel institucional con la finalidad de tratar temas relacionados con la Política de Transparencia y Acceso a la información Publica, Ley 1712 de 2014,  el decreto 1519 de 2020 y link de transparencia, (19 de enero) con la asesoria de la oficina de transparencia y lucha contra la corrupción de la Secretaría de la Presidencia de la Republica. En este espacio se trataron acciones a seguir y responsabilidades a nivel institucional, que permitan fortalecer el cumplimiento de la ley de Transparencia y Acceso a la Información Publica. En la asignacion de responsabilidades se tuvo en cuenta la participacion de la Sub Direccion Administrativa, la Oficina de relacionamiento Estado Ciudadano y el Grupo de Comunicaciones, con quienes se concertaron las acciones respectivas. Se da cumplimiento a la meta establecida.</t>
  </si>
  <si>
    <t xml:space="preserve">actividad cumplidad en 2021 de acuerdo con el avance reportado: se dio cumplimiento a las actividades programadas en 2021  para la promoción y prevención de transparencia e integridad; </t>
  </si>
  <si>
    <t>SALUD: Para el periodo informado se realizaron ajustes a los requerimientos entregados debido a las observaciones realizadas por la oficina de Tecnología, así: a) reporte de afiliación de oficio para Entidades territoriales e Ips y b) control de cambio consulta rol ministerio. Se establecieron cuales podrían ser los nuevos requerimientos y los controles de cambio en las funcionalidades que actualmente se encuentran en producción en el componente de Salud por implementación de la nueva forma de afiliación al SGSSS - “Contribución Solidaria” a través de SAT, logrando elaborar un cronograma para el desarrollo y puesta en producción de dichos requerimientos, logrando como avance para el mes de junio la definición de: a) Control de cambio que permita el traslado dentro de los 90 días calendario posteriores a la afiliación cuando el usuario no escoge la Eps y b) el nuevo requerimiento para notificar de manera impresa la afiliación por Contribución Solidaria a las personas que accedan a este tipo de afiliación. ARL: Para el período informado se realizo inclusión de la glosa de estructura en el servicio web 3.11 de reporte de mora requerimiento remitido a OTICS. De otra parte, se realizó actualización del documento técnico denominado definicion-estructura-servicio-web-entrada-sat-arl.</t>
  </si>
  <si>
    <t>Se tomó la información registrada en SINERGIA con corte a junio 30 de 2021.</t>
  </si>
  <si>
    <t>80.1</t>
  </si>
  <si>
    <t>97.7</t>
  </si>
  <si>
    <t>SALUD: Para el mes de octubre, se culminó y se publicó en ambiente de producción la nueva funcionalidad de Afiliación de oficio para personas con Permiso por Protección Temporal. Se termina la definición y documentación del control de cambio de la fase 2 de la funcionalidad de Perdida de Condiciones para cotizar, se definen nuevos controles de cambio, como la solicitud de ajuste en la validación de datos con la BDUA en la funcionalidad de inicio de relación laboral, ajuste a la funcionalidad de Afiliación de PPT adicionando dos nuevas columnas y solicitud de ajuste a la funcionalidad de acreditación del migrante venezolano para que no permita realizar traslado cuando el migrante ha cambiado de residencia a un municipio donde no opera la Eps en la cual se encuentra inscrito y le muestre un mensaje advirtiendo que debe realizarlo.
De acuerdo con notificación de la oficina de tecnología, se da inicio al sprint 054 que incluye el desarrollo de cinco (5) controles de cambio de la funcionalidad de Afiliación a Contribución Solidaria: a)SALREQ035-Modificaciones traslados, b) SALREQ036-Impresión transacción de la Afiliación de oficio para el afiliado por Contribución Solidaria, c) SALREQ038-Decreto 064 – Modificación Retiro Decreto 064, d) SALREQ039-Varios afiliación de oficio y e) SALREQ042-Movilidad Régimen Subsidiado con Contribución Solidaria.
Para el mes de noviembre, se realizaron los ajustes y/o controles de cambio post - producción a la nueva funcionalidad de Afiliación de oficio para personas con Permiso por Protección Temporal en lo que corresponde al ajuste del correo electrónico que se le envía al funcionario del ente territorial, arreglo de la incidencia que surgió en el proceso de disposición de novedades en el SFTP a las Eps y entidades territoriales y el registro de la novedad en el buzón de novedad. Estos ajustes quedaron para seguimiento en el mes de diciembre.
Para el mes de diciembre, se definió un nuevo control de cambio a la funcionalidad de afiliación de oficio de migrantes identificados con tipo de documento PPT, incluyendo una nueva opción de afiliación de oficio para migrantes con tipo de documento PEP, que en la BDUA se encuentren sin inscripción vigente a una EPS.
ARL: Para Octubre el período informado se continua trabajando en la estabilización del SAT, en especial las funcionalidades de Inicio y terminación de relación laboral prueba piloto con AMAZON.
Para Noviembre, el período informado se continua trabajando la reglamentación que permitirá el cargue de información de afiliación de trabajadores independientes.
De otra parte, se generaron los siguientes requerimientos y especificaciones ARLRQ072_CVSF04_Consulta IRL TRL Realizados por el SAT; ARLRQ072_GVTF01_Consulta IRL TRL Realizados por el SAT; ARLRQ073_CVSF04_Consulta de Novedades transitorias PILA; ARLRQ073_GVTF01_Consulta de Novedades transitorias PILA. Asi mismo, se realizó actualización del documento técnico denominado definicion-estructura-servicio-web-entrada-sat-arl versión 20 dentro del cual se modifica el servicio web 3.20 Retiro por muerte del trabajador o estudiante en práctica formativa, en el cual se generará una tabla de consulta cuya fuente será RNEC.
Para Diciembre, el período informado se continua trabajando en la estabilización del SAT, en especial las funcionalidades de Inicio y terminación de relación laboral.</t>
  </si>
  <si>
    <t>En el año 2021, se logro el desarrollo de funcionalidades equiparando el rezago que se tenia en el 2020, trabajo articulado con OTICs</t>
  </si>
  <si>
    <t>A la diciembre  de 2021, se cuenta con el desarrollo y puesta en marcha de 80.1 entre funcionalidades, servicios web, control de cambios</t>
  </si>
  <si>
    <t>Quedo pendiente habilitar la afiliación al SGRL de persona natural, adicionalmente el cambio de normatividad impacta el proyecto por ejemplo el tema de afiliación de oficio, migración entre otros.</t>
  </si>
  <si>
    <t>Durante el mes de junio se realizaron las siguientes actividades: Se realiza la evaluación de 32 entidades territoriales para definir el grado de avance en la implementación de la Resolución 3280 de 2018, a partir del resultado se priorizaron los departamentos de Guainía, Amazonas y Chocó, a fin de avanzar en la implementación de la Ruta Integral de Atención en Salud Materno – Perinatal, estos departamentos se comprometieron a consolidar el equipo funcional y realizar el plan de implementación. Se realizó asistencia técnica a los departamentos de Antioquía y Casanare. Acompañamiento al proyecto Mamás de la Frontera (Implementación de Ruta Integral de Atención Materno Perinatal en comunidades de Putumayo y Amazonas en el marco del proyecto Binacional con Perú).</t>
  </si>
  <si>
    <t>Durante el mes de septiembre se avanzó en las siguientes líneas • Seguimiento a la vacunación de gestantes contra COVID-19. • Asistencia técnica y acompañamiento a las entidades territoriales para avanzar en la implementación de la Ruta Integral de Atención en Salud materno – perinatal y la Ruta Integral de Atención para la Promoción y mantenimiento de la Salud, derivada de esta asistencia las entidades territoriales realizaron el envío del plan de acción para la implementación de las intervenciones individuales para las gestantes y por momentos de curso de vida y la intervenciones colectivas, así como de los procesos de gestión de la salud pública. • Asistencia técnica dirigida al talento humano en salud en el departamento del Putumayo para la atención del recién nacido en el marco de la ruta materno perinatal- Proyecto mamás de la Frontera. • Acompañamiento a proyectos que contribuyen a la atención integral de las gestantes, niñas y niños en primera infancia. • En el desarrollo del proyecto Mamás de la Frontera (Implementación de Ruta Integral de Atención Materno Perinatal en comunidades de Putumayo y Amazonas en el marco del proyecto Binacional con Perú), se realizaron i) aportes al informe de procesos desarrollados, ii) al informe de procesos de sensibilización y educación desarrollados por supervisoras en el marco del proyecto Mamás de la Frontera y iii) revisión del documento de cualificación de profesionales – Putumayo agosto 2021. • Proyecto de fortalecimiento de la Ruta Integral de Atención en Salud Materno – Perinatal y la Ruta Integral de Atención para la Promoción en Salud con donación de recursos de la Unión Europea, en este periodo se realizó la socialización del proyecto a los operadores y a las entidades territoriales priorizadas para las intervenciones individuales (Medellín; Barranquilla; Soledad; Bogotá; Cartagena; Valledupar; Soacha; Riohacha; Maicao; Santa Marta; Cúcuta; Tibú; Villa del Rosario; Bucaramanga; Cali y Arauca y los municipios para el proceso de desarrollo de capacidades e intervenciones colectivas: ii) Soledad, Soacha, Riohacha, Maicao, San Juan del Cesar, Ciénaga, Cúcuta, Tibú, Villa del Rosario, Pereira, Floridablanca, Arauca y Saravena.</t>
  </si>
  <si>
    <t>Durante el mes de Julio de 2021, se continuaron las acciones de apoyo a los procesos de asistencia técnica a EAPB y sus IPS primarias, mediante reuniones virtuales con las aseguradoras y sus prestadores primarios de los departamentos de la región pacifico, de Norte de Santander, Chocó, Huila, Antioquía, entre otras: Emssanar, SOS, Comfenalco Valle, Coomeva, SOS, Savia Salud, Grupo EM, Pijaos Salud y de Ecopetrol como empresa responsable de la atención en salud de sus trabajadores. También se realizó acompañamiento técnico al Departamento del Magdalena y sus ESE en la socialización de herramientas de programación de actividades de los prestadores primarios en el marco de la Ruta de Promoción y Mantenimiento y la de Materno perinatal. Respecto del cumplimiento de las actividades de la Resolución 521 de 2020, se consolidó la información reportada por las EAPB y se elaboró documento de informe con corte al 31 de mayo de 2021</t>
  </si>
  <si>
    <t>De manera permanente se efectúan actividades de acompañamiento y asistencia técnica a las ESE para brindar orientación respecto de las acciones a mejorar conforme los resultados encontrados y definir las estrategias a implementar por parte de las Empresas Sociales del Estado y la necesaria articulación con las entidades responsables de pago y las secretarias de salud de la correspondiente entidad territorial. En el mes de septiembre se realizó acompañamiento a la ESE Departamental de San Andrés identificando acciones por mejorar en lo referente a la gestión financiera de la entidad y así como la identificación de dificultades del área administrativa y las acciones tendientes a su mejoramiento.</t>
  </si>
  <si>
    <t>La dirección de Promoción y Prevención programó el resultado de la meta para el 2do semestre, sin embargo, registra avance de a las acciones realizadas para el logro de la misma.
No regitra avance de la meta rezagada</t>
  </si>
  <si>
    <t>Aportes legislativos al proyecto de ley sobre cáncer de mama con la revisión rápida de la literatura sobre la pertinencia de realizar la mamografía a partir de los 40 años como tamización poblacional. Aportes técnicos al desarrollo de piezas comunicativas para la conmemoración del día del cáncer de mama, en conjunto con la Fundación Alma Rosa y Lunna. Revisión técnica de las variables de catálogo de historia clínica sobre detección temprana del cáncer de mama, con el fin de hacer seguimiento al evento. Identificación de barreras para la detección temprana del cáncer de mama en cooperación con la iniciativa internacional CanScreen. La declaratoria de la emergencia sanitaria establecida por el Covid-19 generó una disrupción de servicios para cáncer de mama entre los cuales se encuentran: 1- Cierre de programas de tamización poblacional para cáncer de mama 2- Cierre de clínicas específicas para atención por consulta externa 3- Disminución del volumen en consulta externa debido a que los pacientes no se presentan en los servicios Por otro lado, se evidencia unas dificultades administrativas relacionadas con (1) Contratos actuales de acuerdo a la resolución 412/2020 y no de la resolución 3280 de 2018, (2) Fragmentación en la contratación de servicios y en atención primaria en salud (1) Alta rotación, baja disponibilidad y capacidades del talento humano en salud. (2) Deficiencias por parte de los médicos generales para el reconocimiento de los signos y síntomas. (3) Ausencia o falta de control en estrategias de demanda inducida (4) Falta de mecanismos de búsqueda activa de personas positivas en los tamizajes (5) No hay disponibilidad de tecnologías, particularmente en zonas rurales y rurales dispersas. (6) Debilidad en los procesos control de calidad de las pruebas tamización para cáncer de mama</t>
  </si>
  <si>
    <t>Desde que se declaró la calamidad pública en Providencia, se realizó la georreferenciación del 100 % de la población para brindarles un servicio oportuno de salud y se instaló un hospital de campaña en el que se brindaron 5.106 atenciones, entre las que se cuentan: 975 consultas médicas, 417 en el programa de hipertensión y diabetes, 93 en el programa de crecimiento y desarrollo, 57 controles prenatales médico, 2.120 urgencias atendidas, 342 consultas odontológicas, 118 hospitalizaciones, 26 pacientes en observación Urgencias, 359 laboratorios clínicos, 83 curaciones, 127 atenciones por otras especialidades. Asimismo, la salud mental de los isleños fue prioridad, por lo que se logró el 100 % del restablecimiento de contacto con sus familiares tras la emergencia, se brindaron 750 teleorientaciones y 356 intervenciones presenciales e individuales en salud mental. La reconstrucción del hospital tiene un costo de $8.889.364.395 y se adelantará a través de convenio entre la Unidad Nacional de Gestión del Riesgo, Innpulsa, Odinsa y el Minsalud, con recursos aportados por Grupo Odinsa, Coca Cola, donaciones recogidas por la Unidad, Coomeva y la indemnización del siniestro, entregado por la aseguradora Allianz. En cuanto a la obra del nuevo hospital de segundo nivel, indicó que tendrá un área de construcción estimada de 4.500 m2, en el que se prestarán servicios de mediana complejidad, tendrá un valor de $50.000.000.000, y ya fueron entregados los diseños por parte de la Universidad Nacional de Colombia a la Gobernación de San Andrés, Providencia y Santa Catalina. La ESE Hospital Departamental San Andrés, Providencia y Santa Catalina, desde la apertura de subespecialidades en teleconsulta y presenciales, atendió 677 cirugías realizadas de marzo a mayo, y ha mejorado la oportunidad en consulta para cirugía (5 días), pediatría (8,3 días) y obstetricia (8,2 días).</t>
  </si>
  <si>
    <t>Una de las estrategias del Ministerio de Salud y Protección Social para el fomento de la lactancia materna en el entorno laboral son las Salas Amigas de la Familia Lactante, las cuales siguen creciendo en número, incluso en tiempos de pandemia, cuando muchas trabajadoras-madres realizaron trabajo en casa. Para enero del 2020, se contaba con 150 Salas Amigas de la Familia Lactante en el territorio nacional. Posteriormente, desde el Ministerio se realizó la consulta a las entidades territoriales con respecto a la implementación de las Salas Amigas, reportando un total de 349, con corte a febrero de 2021, todas cumpliendo las medidas de bioseguridad. Este número representa un cumplimiento progresivo de la Ley 1823 de 2017 y la Resolución 2423 del 2018 expedida por el Ministerio de Salud y Protección Social, en la cual se establecen los parámetros técnicos para la operación de dicha estrategia. Las disposiciones contenidas en la Ley 1823 de 2017 aplican a las entidades públicas de orden nacional y territorial del sector central y descentralizado, las empresas privadas con capitales iguales o superiores a 1.500 salarios mínimos legales mensuales vigentes o aquellas con capitales inferiores con más de 50 empleadas.</t>
  </si>
  <si>
    <t>Desarrollo de la tercera mesa de participación ciudadana de la Subdirección de enfermedades no Transmisible en donde se abordó el proceso de vacunación contra Covid 19 y las ENT, el control fiscal participativo, la participación ciudadana desde la mirada de supersalud y avance en el plan de trabajo. Además, se conocen los modelos de educación al paciente con patologías cardio metabólicas y celebración del día mundial del corazón. Desarrollos técnicos de los lineamientos de la RIAS de grupo de riesgo para personas con factores de riesgo comportamental, vascular y metabólico incluye HTA y diabetes mellitus II. Acuerdos estratégicos con OPS para el desarrollo de cursos virtuales, estrategia comunicativa, documento de monitoreo y evaluación y se avanza en el desarrollo de los contenidos del curso virtual: gestión del riesgo cardiovascular, prescripción de actividad física y alimentación cardiosaludable. Actualización del documento técnico para el reporte de la valoración del riesgo cardiovascular en el marco de la resolución 202 de 2021, como control del factor de riesgo de las ENT. Asesoría y asistencia técnica en consejería breve y tratamiento farmacológico para la cesación del consumo de tabaco a 130 profesionales de la salud de Cajacopi EPS, Casanare y Meta. Asesoría y asistencia técnica a las entidades territorial de Cauca y Antioquia en detección temprana del riesgo cardiovascular (RIA de Promoción y mantenimiento) y la ruta de riesgo cardiovascular. Elaboración de metodología en promoción de estilos de vida saludable, cáncer, cuidado paliativo y salud mental con la Agencia Nacional de Reincorpración para la capacitación a población en reincorporación y sus familias. Gestión técnico administrativa para la actualización de la GPC de hipertensión arterial La emergencia sanitaria por el COVID 19, ha influido en la capacidad del sistema de salud y generó temor en la población para asistir a las consultas de manera presencial.</t>
  </si>
  <si>
    <t>Revisión técnica de las variables de catálogo de historia clínica sobre detección temprana del cáncer de cuello uterino, con el fin de hacer seguimiento al evento. Aportes de evidencia a través de la revisión rápida de la literatura sobre el acceso a la citología en población indígena con el fin de identificar acciones de adaptabilidad para esta población. Identificación de barreras para la detección temprana del cáncer de cuello uterino en cooperación con la iniciativa internacional CanScreen. La declaratoria de la emergencia sanitaria establecida por el Covid-19 generó una disrupción de servicios para cáncer de cuello uterino entre los cuales se encuentran: 1- Cierre de programas de tamización poblacional para cáncer de cuello uterino 2- Cierre de clínicas específicas para atención por consulta externa 3- Disminución del volumen en consulta externa debido a que los pacientes no se presentan en los servicios Por otro lado, se evidencia unas dificultades administrativas relacionadas con (1) Contratos actuales de acuerdo a la resolución 412/2020 y no de la resolución 3280 de 2018, (2) Fragmentación en la contratación de servicios y en atención primaria en salud (1) Alta rotación, baja disponibilidad y capacidades del talento humano en salud. (2) Deficiencias por parte de los médicos generales para el reconocimiento de los signos y síntomas. (3) Ausencia o falta de control en estrategias de demanda inducida (4) Falta de mecanismos de búsqueda activa de personas positivas en los tamizajes (5) No hay disponibilidad de tecnologías, particularmente en zonas rurales y rurales dispersas. (6) Debilidad en los procesos control de calidad de las pruebas tamización para cáncer de cuello uterino.</t>
  </si>
  <si>
    <t>Revisión técnica de las variables de catálogo de historia clínica sobre detección temprana del cáncer de próstata, con el fin de hacer seguimiento al evento.</t>
  </si>
  <si>
    <t>Desarrollo de la quinta mesa de reglamentación de la Ley Jacobo cuyo objetivo fue hacer seguimiento a los avances reglamentarios, (con un avance del 42%) y discutir propuesta metodológica para el fortalecimiento de la participación social en dicho proceso. Realización de la tercera sesión anual del CONACAI cuyo objeto fue revisar los avances del plan de trabajo para la vigencia 2021 y evaluar la propuesta de indicadores trazadores, para la atención de cáncer infantil a partir de las fuentes de información disponibles para este evento. Asesoría y asistencia técnica al Departamento de Boyacá y al Distrito de Cartagena para la conformación del Consejo Departamental de Cáncer Infantil. Asesoría y asistencia técnica a todas las Entidades Territoriales en general, acerca del comportamiento de indicadores de cáncer infantil: Mortalidad, oportunidad, así como la notificación obligatoria al SIVIGILA y se socializó la Ruta de atención de Leucemias y Linfomas. Desarrollo y socialización de la metodología de las mesas de trabajo el fortalecimiento de la participación social en la Reglamentación e implementación de la Ley Jacobo, a nivel interno y con las organizaciones participantes. La emergencia sanitaria por el COVID 19, ha influido en la capacidad del sistema de salud para asegurar la atención de manera oportuna, especialmente para las patologías crónicas que demandan una alta utilización de servicios, como en el caso del cáncer. Aunque existen otras modalidades de atención como la teleconsulta, etc sigue habiendo barreras para la población con dificultades socioeconómicas y que vive en zonas dispersas, para acceder a los servicios de salud, aspecto que se incrementa en el caso de los niños que requieren de un acompañante de manera permanente durante ese proceso con un impacto en la funcionalidad de toda la familia. Por otra parte, se evidencio fallas en administrativas por parte de las EAPB relacionadas con .1- Interrupción de contratos con las IPS 2- Cambio de IPS por parte del asegurador durante el proceso de atención 3-Baja habilitación de Unidades Funcionales: Son voluntarias, criterios y estándares de difícil cumplimiento, deficientes incentivos para la contratación. 4- No se generan autorizaciones integrales y su aprobación es demorada 5- Desconocimiento por parte del personal médico de los signos de alarma de la Leucemia</t>
  </si>
  <si>
    <t>En la Isla de Providencia, posterior al desastre natural que destruyó parte de la infraestructura en salud de la isla, se inicio el proceso de la dotación y reforzamiento del centro de salud; la obra del nuevo hospital de segundo nivel, indicó que tendrá un área de construcción estimada de 4.500 m2, en el que se prestarán servicios de mediana complejidad, tendrá un valor de $50.000.000.000, y ya fueron entregados los diseños por parte de la Universidad Nacional de Colombia a la Gobernación de San Andrés, Providencia y Santa Catalina. La ESE Hospital Departamental San Andrés, Providencia y Santa Catalina, desde la apertura de subespecialidades en teleconsulta y presenciales, atendió 677 cirugías realizadas de marzo a mayo, y ha mejorado la oportunidad en consulta para cirugía (5 días), pediatría (8,3 días) y obstetricia (8,2 días). Lo anterior recuperará las acciones en salud para la población del archipiélago, y mejorara las condiciones previas al desastre natural.</t>
  </si>
  <si>
    <t>Con el objetivo de mejorar la prestación del servicio de transporte asistencial de urgencias de salud de los municipios de Baraya, Iquira, Tello, Yaguara, El Pital, Gigante, Tarqui, Colombia, Hobo, en Huila, el Ministerio de Salud y Protección Social puso en marcha el proyecto de dotación de Ambulancias tipo TAB a las E.S.E municipales para atender la emergencia a causa del SARS-CoV-2 del departamento del Huila. Debido a identificación de la problemática respecto a la deficiente prestación del servicio de transporte asistencial de urgencias de salud actualmente, este proyecto beneficiará a 126.644 personas en estos municipios y tendrá un valor total de $1.710.000.000 para el apoyo a siete Empresas Sociales del Estado. Tres proyectos en infraestructura por valor de $ 4.734 millones, con la construcción de la unidad de cuidados intensivos de la ESE Hospital Departamental San Antonio de Padua; la adecuación, dotación y puesta en marcha de una central de aire medicinal y vacío en la ESE Hospital Departamental San Antonio de Padua del hospital de segundo nivel de La Plata; la construcción y adecuación para la terminación de la primera fase del centro de salud materno infantil de la ESE Carmen Emilia Ospina del municipio de Neiva, Huila. 22 proyectos de dotación de equipos por valor de $19.411 millones; 18 proyectos para la atención de covid-19 por valor de $11.695 millones en 16 municipios, que es realmente lo hermoso que hemos podido desarrollar, en Acevedo, Baraya, Campoalegre, Colombia, Garzón, Gigante, Isnos, La Plata, Neiva, Paicol, Pitalito, Saladoblanco, San Agustín, Suaza, Yaguará y Timana. La dotación de alta complejidad para la ESE Hospital Universitario Hernando Moncaleano Perdomo por valor de 5.133 millones. Además, la dotación para la Unidad Materno Infantil de la ESE Carmen Emilia Ospina por $2.383 millones. Y, en cuanto a transporte asistencial, el Ministerio ha cofinanciado la suma de $3.140 millones para la adquisición de 1 ambulancias básicas, 2 ambulancias medicalizada y 2 unidades médico odontológicas.</t>
  </si>
  <si>
    <t>Durante el mes de septiembre se avanzó en las siguientes líneas • Seguimiento a la vacunación de gestantes contra COVID-19. • Asistencia técnica y acompañamiento a las entidades territoriales para avanzar en la implementación de la Ruta Integral de Atención en Salud materno – perinatal y la Ruta Integral de Atención para la Promoción y mantenimiento de la Salud, derivada de esta asistencia las entidades territoriales realizaron el envío del plan de acción para la implementación de las intervenciones individuales para las gestantes y por momentos de curso de vida y la intervenciones colectivas, así como de los procesos de gestión de la salud pública. • Asistencia técnica dirigida al talento humano en salud en el departamento del Putumayo para la atención del recién nacido en el marco de la ruta materno perinatal- Proyecto mamás de la Frontera. • Acompañamiento a proyectos que contribuyen a la atención integral de las gestantes, niñas y niños en primera infancia. • En el desarrollo del proyecto Mamás de la Frontera (Implementación de Ruta Integral de Atención Materno Perinatal en comunidades de Putumayo y Amazonas en el marco del proyecto Binacional con Perú), se realizaron i) aportes al informe de procesos desarrollados, ii) al informe de procesos de sensibilización y educación desarrollados por supervisoras en el marco del proyecto Mamás de la Frontera y iii) revisión del documento de cualificación de profesionales – Putumayo agosto 2021. • Proyecto de fortalecimiento de la Ruta Integral de Atención en Salud Materno – Perinatal y la Ruta Integral de Atención para la Promoción en Salud con donación de recursos de la Unión Europea, en este periodo se realizó la socialización del proyecto a los operadores y a las entidades territoriales priorizadas para las intervenciones individuales (Medellín; Barranquilla; Soledad; Bogotá; Cartagena; Valledupar; Soacha; Riohacha; Maicao; Santa Marta; Cúcuta; Tibú; Villa del Rosario; Bucaramanga; Cali y Arauca y los municipios para el proceso de desarrollo de capacidades e intervenciones colectivas: ii) Soledad, Soacha, Riohacha, Maicao, San Juan del Cesar, Ciénaga, Cúcuta, Tibú, Villa del Rosario, Pereira, Floridablanca,</t>
  </si>
  <si>
    <t xml:space="preserve">La dirección de Promoción y Prevención programó el resultado de la meta para el 2do semestre, sin embargo, registra avance de alas acciones realizadas para el logro de la misma.
</t>
  </si>
  <si>
    <t>Durante el mes de septiembre se avanzó en las siguientes líneas de trabajo Acompañamiento y asistencia técnica a los integrantes del SGSSS Preparación y desarrollo de Webinar - Ruta Integral de atención para la promoción y mantenimiento de la salud – Educación para la Salud dirigida a los equipos territoriales, EAPB, IPS y actores como la academia. Se contó con la asistencia de 1940 personas y representantes de todas las entidades territoriales y actores del SGSSS. Se realizó entrenamiento en valoración integral en salud en primera infancia con énfasis en valoración del desarrollo por medio de la Escala Abreviada de Desarrollo -EAD-3 para las Empresas Administradoras de Planes de Beneficios Nacionales con sede principal en Bogotá (32 entrenadores formados) Se realizó entrenamiento en valoración integral en salud en primera infancia con énfasis en valoración del desarrollo por medio de la aplicación de la Escala Abreviada de Desarrollo -EAD-3 para la Academia, Dirección Territorial en Salud y EAPBS del territorio en el departamento de Antioquía, que incluyo facultades de enfermería, medicina, posgrado de pediatría y medicina familiar (18 entrenadores formados). Asistencia técnica al departamento del Guainía con el objetivo de fortalecer las capacidades en el equipo técnico territorial para la implementación de la Ruta Integral de Atención para la promoción y mantenimiento de la salud y la Ruta Integral de Atención en Salud Materno – Perinatal. Seguimiento a los planes de trabajo en los territorios priorizados por la situación en salud en primera infancia (La Guajira, Nariño, Putumayo y Chocó). Asistencia técnica al talento humano en salud de los departamentos de La Guajira y Antioquía para el fortalecimiento de la atención del recién nacido en el marco de lo establecido en la Ruta Integral de Atención en Salud Materno – Perinatal. Se avanzó en el desarrollo de los siguientes documentos técnicos: Propuesta para el diseño de piezas de comunicación como una estrategia intersectorial de movilización social para promover el acceso a la valoración integral en la primera infancia e infancia. Avances en construcción del lineamiento para la atención de los niños y niñas víctimas de violencia Avance en el proyecto de resolución Por la cual se reglamenta el Programa de Tamizaje Neonatal en Colombia, se adoptan sus Lineamientos Técnicos y Operativos y se dictan otras disposiciones Ajustes al módulo de atención a las niñas y niños menores de 3 meses, el cual hace parte de la herramienta de apoyo de atención de las condiciones prevalentes en la primera infancia. Plan de trabajo para avanzar en la actualización de los lineamientos para la atención integral del recién nacido con bajo peso al nacer y/o prematuro en el marco de las RIAS (Programa madre canguro). Consolidación de información y construcción de encuesta diagnóstica frente a la gestión de los programas madre canguro en Colombia. Acompañamiento a Proyectos Mamás de la Frontera (Implementación de Ruta Integral de Atención Materno Perinatal en comunidades de Putumayo y Amazonas en el marco del proyecto Binacional con Perú). Reunión con la coordinación del proyecto, cooperación internacional y aseguramiento para abordar barreras de acceso para la atención de las madres gestantes especialmente relacionadas con el transporte a los sitios de atención. Proyecto de fortalecimiento de la RIAMP y la RPMS con donación de recursos de la Unión Europea, se realizó la socialización a las entidades territoriales priorizadas para las intervenciones individuales (Medellín; Barranquilla; Soledad; Bogotá; Cartagena; Valledupar; Soacha; Riohacha; Maicao; Santa Marta; Cúcuta; Tibú; Villa del Rosario; Bucaramanga; Cali y Arauca y los municipios para el proceso de desarrollo de capacidades e intervenciones colectivas, se realizó la misión con el equipo de la Unión Europea a los dptos de Norte de Santander, Cundinamarca, y Arauca.</t>
  </si>
  <si>
    <t>11,3.
Meta general para cuatrienio</t>
  </si>
  <si>
    <t>No hay información en SINERGIA</t>
  </si>
  <si>
    <t>La meta del PND indica que cuatro (4) Entidades territoriales deben implementar el modelo de salud diferencial para zonas con población dispersa, lo cual se desarrolla en la inclusión de enfoques diferenciales en lo territorial y lo poblacional en los Programas Territoriales de Reorganización, Rediseño y Modernización de las Redes de ESE.
Al respecto con corte 30 de septiembre de 2021 se han fortalecido los Programas Territoriales de cuatro departamentos, Guainia, Amazonas, Choco y Vichada, al respecto el avance es el siguiente:
AMAZONAS: Se ha brindado asistencia técnica respecto a la propuesta de actualización del documento del Programa Territorial de Reorganización, Rediseño y Modernización de Redes de Empresas del Estado para el Departamento de Amazonas (PTRRM Amazonas), incluyendo enfoques diferenciales, poblacionales y territoriales.
CHOCO: A la fecha se ha brindado asistencia técnica  para la actualización del documento del Programa Territorial de Reorganización, Rediseño y Modernización de la Red de Salud del Choco (PTRRM Choco) que el departamento viene desarrollando incluyendo sentencias y enfoques diferenciales.
GUAINÍA: Se continua con el proceso de acompañamiento en la implementación del modelo MIAS conforme al Decreto 2561 de 2014 y la Resolucion 5297 de 2021.
VICHADA: . Se hace acompañamiento en la implementación del Programa Territorial de Reorganización, Rediseño y Modernización de la Red de Salud del Vichada (PTRRM del Vichada), identificando la inclusión del enfoque diferencial, poblacional y territorial.</t>
  </si>
  <si>
    <t xml:space="preserve">El Modelo de Salud Diferencial para Zonas con Población Dispersa hace parte del modelo de atención que contempla el Programa Territorial de Reorganización, Rediseño y Modernización de las Redes de Prestación de Servicios de Salud de las ESE -PTRRM, a nivel departamental; dicho programa cuenta con un documento que lo soporta (documento de red), el cual se elabora por la Dirección Territorial de Salud con asesoría de Minsalud y es aprobado por este último. Se resalta que la Guía metodológica para la definición por departamento de los Programas Territoriales de Reorganización, Rediseño y Modernización de las redes
de ESE, fue actualizada en agosto de 2021 e incluyó de manera específica la obligación de observar y tener en cuenta los enfoques diferenciales por criterios poblacionales y territoriales, tanto para el componente primario como complementario de la red prestadora.
A la fecha, de los 4 departamentos priorizados para el presente indicador, 2 de ellos -Guania y Vichada, cuentan con documento de red vigente, para cuya implementación Minsalud ha realizado durante las vigencias 2020 y 2021 asistencia técnica para la implementación del PTRRM. 
En los 2 departamentos restantes -Amazonas y Chocó, a la fecha se encuentran en proceso de actualización del documento de red, en el marco del cual disponen de una propuesta de modelo de atención que incluye el enfoque diferencial por criterios territoriales (rural y rural disperso) y poblacionales; dicha propuesta de actualización se encuentra en revisión y ajustes finales por los departamento, para posteriormente presentarla a Minsalud para revisión y aprobación. </t>
  </si>
  <si>
    <t>En 2020, no nay meta rezagada</t>
  </si>
  <si>
    <t>Teniendo en cuenta lo reportado, de los 4 departamentos priorizados para esta actividad 2 de ellos cuentan con documento de red y han contado con el acompañamiento para la implementación; los otros 2 se enuentran en proceso ; por tanto la meta no se cumplió al 100% al cierre de 2021; es importante revisar la planeación para la vigencia 2022 y lo que se requiere para dar cumplimiento final a la meta del cuatrienio de tener 4 entidades con el modelo diferencial implementado</t>
  </si>
  <si>
    <t>Se realizó asistencia técnica presencial al Departamento de Guainía, en la cual se hizo el seguimiento de las estrategias para la disminución de mortalidades por IRA y EDA en niños menores de 5 años del territorio. Se realizó asistencia técnica virtual dirigida a todos los territorios, abordaje de los siguientes puntos: Contextualización del proceso de adecuaciónes socioculturales en IRA-COVID-19 y EDA, Claves para la concertación, Experiencia de Guainía, Experiencia de Boyacá y Seguimiento a mortalidades por IRA y EDA en menores de 5 años. Se logra reconocer el avance que tuvo Guainía para ingresar a comunidades étnicas en tiempos de pandemia y realizar la identificación de los contextos culturales, concertar, socializar y utilizar en comunidad los mensajes adecuados para prevenir, cuidar y detectar signos de alarma de la IRA y el COVID-19, esto incluyó cuñas radiales, mensajes de perifoneo, plegables, afiches en Sikuani, Curripaco, Piapoco; por otro lado, el Departamento de Boyacá presentó los resultados de un trabajo realizado desde el 2017 con la comunidad U´wa de Cubará, quien concentraba la mayor mortalidad por IRA y EDA en menores de 5 años. Este proceso se llevó a cabo con equipos interculturales del territorio con metodología acción participación y diálogo de saberes. Esto tuvo un enfoque en la etrategia AIEPI, se generaron herramientas gráficas, con dibujos propios elaborados con las comunidades. Esto ha impactado positivamente la mortalidad por IRA y EDA en Cubará. En cuanto al seguimiento de las mortalidades por IRA y EDA, se les mostró el estado de mortalidad a semana epidemiológica 31, haciendo énfasis en los territorios en los cuales no se logra evidenciar avance de las actividades, no registran el desarrollo de planes de mejoramiento a las mortalidades y no reportaron el seguimiento de I Semestre para las 3 estrategias. Adicionalmente se les hizo la induccción para el manejo de FTP, incluyendo el software, desarrollo de usuarios, rutas de acceso y el seguimiento que se realiza de manera nominal a través de esta herramienta de programa. Por otro lado, teniendo en cuenta el comportamiento epidemiológico (Mortalidad a SE 31) y los seguimientos de programa, se remitió oficio con copia a SNS a Chocó, Cesar, San Andrés, Arauca, Risaralda y Santa Marta, reiterando los procesos en los cuales no hay avances y las cifras lo indican. También se le recordó por escrito a Santander y Norte de Santander los procesos de seguimiento. Adicionalmente postulamos a KOICA un proyecto con el objetivo de Fortalecer la capacidad de respuesta a nivel nacional, territorial e institucional, frente a las Enfermedades Emergentes y Re-emergentes con potencial pandémico: Infección Respiratoria Aguda (IRA)-COVID-19, Enfermedad Diarreica Aguda (EDA), Infecciones Asociadas a la Atención en Salud (IAAS) y la Resistencia Antimicrobiana (RAM). En cuanto al trabajo intersectorial con ICBF se realizó el encuentro de seguimiento sobre los encuentros de transferencia de capacidades y los avances en el desarrollo de hoja de ruta para IRA y EDA para hogares sustitutos.</t>
  </si>
  <si>
    <t>5
Meta general para el cuatrienio</t>
  </si>
  <si>
    <t>Gestionar, convocar y realizar la asistencia técnica dirigida a todas las entidades territoriales para brindar orientaciones técnicas sobre la Estrategia intersectorial nuestro programa IRA/EDA, explicando: Precisiones sobre su desarrollo y abordaje territorial, participó la Dirección de protección de ICBF explicando los beneficios del Proceso de articulación intersectorial con Programa IRA/EDA de Minsalud, La Secretaría Departamental de Salud de Santander socializó el Caso integrador desafío comunitario intersectorial: Construcción de una estrategia educomunicativa para IRA, EDA y COVID 19, en la cual desde Minsalud apoyamos la etapa de resultados y clausura y finalmente la Secretaría Distrital de Salud de Bogotá expuso en qué consiste el Comité Distrital de Bogotá para la prevención, atención y control de la Enfermedad Respiratoria, dificultades, retos y logros. Como parte de nuestro desarrollo programático, estamos construyendo un protocolo interinstitucional con la Dirección de Protección de ICBF, que tiene como objetivo: Propiciar un trabajo articulado entre el Programa Nacional de Prevención, Manejo y Control de la IRA(COVID-19) /EDA y Geohelmintiasis del Ministerio de Salud y Protección Social -MSPS y la Dirección de Protección del ICBF, para abordar a niñas y niños menores de 5 años, en edad escolar (5-14 años) y mujeres gestantes ubicados en las modalidades para el Restablecimiento de Derechos priorizadas: Internados y Hogares Sustitutos. El cual tendrá un desarrollo en aproximadamente 23 territorios que de manera voluntaria, de acuerdo con sus capacidades técnicas locales (Programa IRA/EDA y enlace de ICBF) tendrán el desarrollo de este protocolo, el cual cuenta con un anexo metodológico y dejará capacidades instaladas en las instituciones. Se generó el cronograma de trabajo conjunto y se están desarrollando las presentaciones como material de consulta para los territorios e instituciones. Se identificó la contratación de nuevos referentes de programa IRA/EDA en 19 Entidades Territoriales, contratados entre los meses de mayo y junio, por lo cual se generó una jornada de capacitación de 4 horas, de manera sincrónica y con grabación para nuevos equipos contratados. Se realiza el seguimiento nominal de mortalidad por IRA en menores de 5 años (aparente disminución nacional del 23%) y se continua con el desarrollo de aplicativo de planes de mejoramiento de mortalidades.</t>
  </si>
  <si>
    <t>Se realizó asistencia técnica presencial al Departamento de Guainía, en la cual se hizo el eguimiento de las estrategias para la disminución de mortalidades por IRA y EDA en niños menores de 5 años del territorio. Se retroalimentaron las actividades desarrolladas para adecuación sociocultural de COVID-19 en este departamento a partir de las orientaciones del Programa liderado por el Ministerio. Se realizó asistencia técnica virtual dirigida a todos los territorios, abordaje de los siguientes puntos: Contextualización del proceso de adecuaciónes socioculturales en IRA-COVID-19 y EDA, Claves para la concertación, Experiencia de Guainía, Experiencia de Boyacá y Seguimiento a mortalidades por IRA y EDA en menores de 5 años. Se logra reconocer el avance que tuvo Guainía para ingresar a comunidades étnicas en tiempos de pandemia y realizar la identificación de los contextos culturales, concertar, socializar y utilizar en comunidad los mensajes adecuados para prevenir, cuidar y detectar signos de alarma de la IRA y el COVID-19, esto incluyó cuñas radiales, mensajes de perifoneo, plegables, afiches en Sikuani, Curripaco, Piapoco; por otro lado, el Departamento de Boyacá presentó los resultados de un trabajo realizado desde 2017 en la comunidad U´wa de Cubará, quien concentraba la mayor mortalidad por IRA y EDA en menores de 5 años. Este proceso se llevó a cabo con equipos interculturales del territorio con metodología acción participación y diálogo de saberes. Esto tuvo un enfoque en la etrategia AIEPI, se generaron herramientas gráficas, con dibujos propios elaborados con las comunidades. Esto ha impactado positivamente la mortalidad por IRA y EDA en Cubará. En cuanto al seguimiento de las mortalidades por IRA y EDA, se les mostró el estado de mortalidad a semana epidemiológica 31, haciendo énfasis en los territorios en los cuales no se logra evidenciar avance de las actividades, no registran el desarrollo de planes de mejoramiento a las mortalidades y no reportaron el seguimiento de I Semestre para las 3 estrategias. Adicionalmente se les hizo la induccción para el manejo de FTP, incluyendo el software, desarrollo de usuarios, rutas de acceso y el seguimiento que se realiza de manera nominal a través de esta herramienta de programa. Por otro lado, teniendo en cuenta el comportamiento epidemiológico (Mortalidad a SE 31) y los seguimientos de programa, se remitió oficio con copia a SNS a Chocó, Cesar, San Andrés, Arauca, Risaralda y Santa Marta, reiterando los procesos en los cuales no hay avances y las cifras lo indican. También se le recordó por escrito a Santander y Norte de Santander los procesos de seguimiento. Adicionalmente postulamos a KOICA un proyecto con el objetivo de Fortalecer la capacidad de respuesta a nivel nacional, territorial e institucional, frente a las Enfermedades Emergentes y Re-emergentes con potencial pandémico: Infección Respiratoria Aguda (IRA)-COVID-19, Enfermedad Diarreica Aguda (EDA), Infecciones Asociadas a la Atención en Salud (IAAS) y la Resistencia Antimicrobiana (RAM). En cuanto al trabajo intersectorial con ICBF se realizó el encuentro de seguimiento sobre los encuentros de transferencia de capacidades y los avances en el desarrollo de hoja de ruta para IRA y EDA para hogares sustitutos. Finalmente, según el Boletín Epidemiológico de INS, la mortalidad por IRA en menores de 5 años presenta una disminución de 25,7% observadas a partir de los datos preliminares de la vigilancia.</t>
  </si>
  <si>
    <t>17,2
META GENERAL PARA EL CUATRIENIO</t>
  </si>
  <si>
    <t>No hay datos</t>
  </si>
  <si>
    <t>La Dirección no realizó el reporte teniendo en cuenta que lo programó para el 2do semestre, por tanto se tomó la información registrada en SINERGIA con corte a junio 30 de 2021, para conocer el avance de la meta</t>
  </si>
  <si>
    <t>Del total de plazas de medicina asignadas o disponibles (3,906) en el país durante el tercer trimestre de 2021, 840 (el 20,56%) corresponden a municipios de Zonas dispersas, dado que la proporción de la sumatoria de la población de los municipios de zonas dispersas con respecto al total de la población del país es de 16,4%, es mayor la contribución del servicio social obligatorio en la disposición de THS para estos municipio.</t>
  </si>
  <si>
    <t xml:space="preserve">Para el cuarto proceso de asignación de plazas de SSO dispusieron 645 plazas de medicina, 53 de bacteriología; 158 plazas de enfermería y 158 de odontología; se inscribieron: 544 aspirantes de medicina, 0,84 por cada plaza; 130 aspirantes bacteriología, 2,45 por plaza; 832 aspirantes de enfermería, 5,27 por cada plaza y 624 aspirantes de odontología, 3,95 aspirantes por cada plaza. EL resultado de la asignación de plazas de servicio social obligatorio se en municipios de zonas dispersas fue de 96 plazas de medicina y 62 de enfermería.
</t>
  </si>
  <si>
    <t>Con la disposición de las proyecciones de población del censo 2018 se hizo necesario actualizar tanto la serie histórica del indicador, metas y resultados del seguimiento. Conforme a Ficha técnica actualizada para este indicador. El indicador tiene una frecuencia de reporte Anual y un rezago de seis meses dado que la información de aportes a seguridad social reportados a través de PILA se estabiliza en el transcurso del primer semestre del año siguiente.</t>
  </si>
  <si>
    <t>Se realizó la revisión de las versiones ajustadas de las guías de práctica clínica de VIH para profesionales de la salud previo a su publicación • Se llevaron a cabo pruebas del funcionamiento de la plataforma de la OPS con el curso virtual en ITS/VIH, coinfección TB/VIH, hepatitis B y C 2021. Está pendiente realizar los ajustes que se requieran con base en las nuevas guías de VIH. • Se realizaron ajustes al lineamiento de vacunación contra la hepatitis B para poblaciones vulnerables priorizadas. Está pendiente la aprobación final del equipo del PAI. • Se llevó a cabo la socialización del proyecto interinstitucional OPS-DNDi-Minsalud para el fortalecimiento de la implementación de la estrategia ETMI Plus en dos departamentos de Colombia con los municipios priorizados. • Se avanza en la coordinación interinstitucional para la implementación del estudio de prevalencia de VIH en personas que se inyectan drogas en las ciudades de Armenia y Cúcuta, el cual será financiado por Minjusticia e implementado por la Universidad CES. • Se inició la planeación de las actividades a realizar para la conmemoración del día mundial contra las hepatitis el cual se conmemora el 28 de julio de cada año.</t>
  </si>
  <si>
    <t xml:space="preserve"> Se envió a todas las entidades territoriales y EAPB la Alerta N°1 en sífilis gestacional y congénita recopilando el comportamiento epidemiológico del 2016 al 2020. • Se avanza en la construcción de la ficha de seguimiento nominal de la gestante con sífilis gestacional y los ajustes a la ficha de seguimiento clínico nominal de la gestante con VIH y su hijo o hija expuesto, teniendo como marco las GPC 2021. • Se dio inicio a la construcción de un acto normativo con referencia al sistema de información para el reporte de actividades en salud sexual y reproductiva implementadas en el marco del plan de intervenciones colectivas y entornos comunitarios-SISCO. • Se cuenta con una primera propuesta de resolución para la implementación del autotest para VIH, en el marco de las nuevas GPC de VIH. • Se retoma con la participación de la sociedad civil, el proceso de construcción de un acto normativo que regule los servicios comunitarios en Colombia. • Se iniciaron las mesas territoriales para la evaluación del Plan Nacional de Respuesta ante las ITS, el VIH, la Coinfección TB/VIH y las hepatitis B y C, Colombia, 2018-2021 y aportes para la construcción del nuevo plan. • Se participó en los Comité de Vigilancia Epidemiológica de VIH y Sífilis realizados por el INS; se realizó presentación en el COVE de la SSM de Villavicencio con el tema de ITS. • Se apoyó a la secretaría de Salud de Córdoba en la revisión de un caso VIH en gestante y las atenciones ofrecidas a su hijo expuesto. • Se han llevado a cabo jornadas de desarrollo de capacidades en sífilis gestacional y congénita con la red de prestadores de la EPS Medimas, con Famisanar, Sura y con la entidad territorial de Córdoba. • Se continúa con la revisión de las fichas de seguimiento clínico del binomio madre hijo que migran a la estrategia de prevención de transmisión materno infantil del Ministerio de Salud y Protección Social. • Se realizó asistencia técnica al departamento de Nariño con relación a la Resolución 1314 de 2020. • Se llevó a cabo una jornada de capacitación del talento humano en salud de los municipios de Santiago, San Cayetano, el Zulia, Tame y Arauquita en la Estrategia ETMI Plus. • Se revisó el guion del video de la ETMI-Plus para gestantes que elaborará AHF en el marco del proyecto con ICAP. • Se revisó la versión diagramada de los lineamientos de la ETMI-Plus y los contenidos del curso virtual en ITS, VIH, coinfección TB/VIH, hepatitis B y C a la luz de las nuevas guías de VIH. • Se revisaron las versiones preliminares de los informes de minería de datos de hepatitis B y C, ETMI Plus y la identificación de barreras de acceso en salud de personas que se inyectan drogas, con los consultores de OPS. • En el marco de la implementación del estudio con PID se llevó a cabo una reunión general con todas las EPS y reuniones individuales con Emssanar, Coosalud, Medimás, Salud Total, Nueva EPS, Savia Salud y Capital Salud para fortalecer el acceso a los servicios de salud para las personas que se inyectan drogas con resultados reactivos. • Se participó en reuniones del ORAS sobre desigualdades en salud; la reunión preparatoria del Programme Coordinating Board de ONUSIDA y la reunión del Grupo de Cooperación Técnica Horizontal para Latinoamérica en VIH. • Se avanza en la implementación de los estudios de prevalencia de VIH, VHB, VHC y sífilis en personas que se inyectan drogas en las ciudades de Bogotá, Medellín, Cali, Pereira, Dosquebradas, Cúcuta y Armenia. • Se revisaron con la oficina de planeación los avances y dificultades en el logro de los indicadores del Plan Nacional de Desarrollo.</t>
  </si>
  <si>
    <t>La dirección de Promoción y Prevención programó el resultado de la meta para el 2do semestre, sin embargo, registra avance de alas acciones realizadas para el logro de la misma.
No regitra avance de la meta rezagada</t>
  </si>
  <si>
    <t>Evaluación cuantitativa de metas del Plan Decenal de Control de Cáncer 2021-2021. Apoyo internacional con el Organismo Andino de Salud en la construcción del perfil epidemiológico del cáncer en la región Andina. Desarrollo de la tercera mesa de participación ciudadana de la Subdirección de enfermedades no Transmisible en donde se abordó el proceso de vacunación contra Covid 19 y las ENT, el control fiscal participativo, la participación ciudadana desde la mirada de supersalud y avance en el plan de trabajo. Además, se conocen los modelos de educación al paciente con patologías cardio metabólicas y celebración del día mundial del corazón. Desarrollos técnicos de los lineamientos de la RIAS de grupo de riesgo para personas con factores de riesgo comportamental, vascular y metabólico incluye HTA y diabetes mellitus II. Acuerdos estratégicos con OPS para el desarrollo de cursos virtuales, estrategia comunicativa, documento de monitoreo y evaluación y se avanza en el desarrollo de los contenidos del curso virtual: gestión del riesgo cardiovascular, prescripción de actividad física y alimentación cardiosaludable. Actualización del documento técnico para el reporte de la valoración del riesgo cardiovascular en el marco de la resolución 202 de 2021, como control del factor de riesgo de las ENT. Asesoría y asistencia técnica en consejería breve y tratamiento farmacológico para la cesación del consumo de tabaco a 130 profesionales de la salud de Cajacopi EPS, Casanare y Meta. Asesoría y asistencia técnica a las entidades territorial de Cauca y Antioquia en detección temprana del riesgo cardiovascular (RIA de Promoción y mantenimiento) y la ruta de riesgo cardiovascular. Elaboración de metodología en promoción de estilos de vida saludable, cáncer, cuidado paliativo y salud mental con la Agencia Nacional de Reincorpración para la capacitación a población en reincorporación y sus familias. Gestión técnico administrativa para la actualización de la GPC de hipertensión arterial</t>
  </si>
  <si>
    <t>99,4% de los hospitales públicos tiene factura electrónica implementada, es decir 925 Empresas Sociales del Estado de un total de 931 de Empresas Sociales del Estado han implementado factura electrónica</t>
  </si>
  <si>
    <t>Al cierre de Diciembre de 2021, de 931 ESE se encuentran habilitadas 929 como facturadores electrónicos ante la DIAN, equivalentes al 99,8 %.</t>
  </si>
  <si>
    <t>No hay metas rezagada de 2020</t>
  </si>
  <si>
    <t>De acuerdo con lo reportado al cierre 2021 se dio cumplimiento a la meta: hospitales con factura electrónica implementada</t>
  </si>
  <si>
    <t xml:space="preserve"> 8.43% sedes de prestadores públicos cuentan con servicios de telemedicina habilitados, de acuerdo con lo reportado en el REPS 325 sedes de prestadores públicos están habilitados  con servicios de telemedicina respecto a 3.856 sedes de prestadores públicos.</t>
  </si>
  <si>
    <t>8.58</t>
  </si>
  <si>
    <t xml:space="preserve">A 30/12/21 en el REPS se registran 3368 sedes de prestadores inscritos que ofrecen  12.257 servicios habilitados en la modalidad de telemedicina, ubicados en 370 municipios de 32 departamentos  y los 6 distritos. Se cuenta con 331 sedes de prestadores públicos ubicadas en 220 municipios. Las sedes públicas corresponden a 9.8 % de las sedes que brindan servicios en esta modalidad con 11,3% de los servicios habilitados. Antioquia, Bogotá D.C, Valle del cauca, Cundinamarca, Santander, Distrito de Barranquilla, Córdoba, Nariño, Distrito de Cartagena y Cesar aportan 76% de las sedes inscritas de los servicios habilitados en la modalidad de telemedicina </t>
  </si>
  <si>
    <t>De acuerdo con lo reportado al cierre 2021 se superó la meta de prestadores con servicios de telemedicina habilitados; Se sugiere revisar la meta para 2022 teniendo en cuenta que en 2021 se superó lo esperado</t>
  </si>
  <si>
    <t>6,5
Meta general para el cuatrienio</t>
  </si>
  <si>
    <t>Se realiza Seguimiento intersectorial en la implementación territorial del Plan contra la desnutrición en los 14 departamentos priorizados.</t>
  </si>
  <si>
    <t>En el marco del seguimiento a la implementación de la Resolución 2350 de 2020 y en cumplimiento con las responsabilidades de las Secretarias de Salud de orden departamental, distrital o municipal de acuerdo con lo definido en el artículo 9, se recolectó y analizó la información solicitada para establecer la línea de base de los indicadores. Se socializó a los referentes de la dimensión de seguridad alimentaria y nutricional (SAN) de las secretarias de salud los resultados del reporte de los indicadores con corte al primer semestre de 2021 y se brindaron recomendaciones para el próximo reporte. Adicionalmente, se remite a los referentes de la dimensión de la dimensión de SAN de los 14 departamentos que hacen parte del Plan Contra la Desnutrición Ni1+, el reporte de prescripción en MIPRES de producto de soporte nutricional por EAPB durante el trimestre y el reporte de casos del evento 113 notificados en el SIVIGILA durante el mismo y se insta a mantener esfuerzos para garantizar que todas las IPS prescriban la FTLC para el tratamiento de la desnutrición aguda, y que todo caso sea notificado y reciba su respectiva prescripción.</t>
  </si>
  <si>
    <t>36
Meta general para el cuatrienio</t>
  </si>
  <si>
    <t>Se realiza reunión de seguimiento intersectorial a la implementación del plan contra la desnutrición Ni 1+ del departamento de Chocó. Se verifica el comportamiento de la prescripción de producto nutricional en el MIPRES en el mes de mayo, y se remite a la referente de la dimensión de SAN de la Secretaría de Salud Departamental de Chocó para el seguimiento y acciones pertinentes; se observa que de 6 individuos que recibieron la prescripción de algún producto nutricional para el tratamiento de la desnutrición aguda, 4 fueron prescritos con la FTLC (66,6%). Se insta a que se realicen las acciones pertinentes para que se acoja lo dispuesto en la Resolución 2350 de 2020 y a fortalecer los procesos de notificación del evento 113.</t>
  </si>
  <si>
    <t>El departamento de Chocó hace parte de los departamentos priorizados en el Plan contra la desnutrición, por lo cual participa de manera activa en las reuniones de revisión de insumos para el seguimiento de indicadores de la línea de base de la Res 2350 de 2020. Se verifica y remite a la referente de la dimensión de SAN de la Secretaría de Salud Departamental de Chocó, el comportamiento de la prescripción de producto nutricional en MIPRES en cada mes del trimestre, observando que en general, el porcentaje de prescripción de la FLTC se encuentra entre el 95 y 100% de los casos. Se insta a seguir realizando esfuerzos para garantizar que todas las IPS prescriban la FTLC para el tratamiento de la desnutrición aguda, y que todo caso sea notificado y reciba su prescripción.</t>
  </si>
  <si>
    <t>50
Meta general para el cuatrienio</t>
  </si>
  <si>
    <t>En el marco de la implementación del Plan contra la desnutrición en el departamento de La Guajira se realiza reunión de seguimiento intersectorial a la implementación del plan contra la desnutrición Ni 1+, al respecto se evidencia ajuste en el proceso de articulación entre los diferentes actores presentes en el territorio especialmente Salud e ICBF. Se realiza nuevamente revisión al proyecto de regalías para el financiamiento y operación de equipos de identificación y gestión del riesgo el cual ya se publicó en el SUIF, se encuentra pendiente el ajuste de las certificaciones. Se verifica el comportamiento de la prescripción de producto nutricional en el MIPRES en el mes de mayo y se remite a la referente de la dimensión de SAN de la Secretaría de Salud Departamental de La Guajira para el seguimiento y acciones pertinentes; se observa que de 133 casos que recibieron prescripción vía MIPRES, 128 (96,2%) corresponde a lo establecido en el Lineamiento para el manejo integral de atención a la desnutrición aguda moderada y severa en niños de 0 a 59 meses de edad. Se insta a seguir realizando esfuerzos para garantizar que todas las IPS prescriban la FTLC para el tratamiento de la desnutrición aguda, y que todo caso notificado, reciba su prescripción.</t>
  </si>
  <si>
    <t>El departamento de La Guajira hace parte de los departamentos priorizados en el Plan contra la desnutrición, por lo cual participa de manera activa en las reuniones de revisión de insumos para el seguimiento de indicadores de la línea de base de la Res 2350 de 2020. Se desarrollan los procesos de seguimiento a la atención por parte del sector salud de los casos identificados por ICBF en sus diferentes programas de apoyo a los niños menores de 5 años en las dos reuniones mensuales. Se verifica y remite a la referente de la dimensión de SAN de la Secretaría de Salud Departamental de La Guajira, el comportamiento de la prescripción de productos nutricionales en MIPRES en cada mes del trimestre, observándose que entre el 96 y 99% de los casos de desnutricón reciben FTLC. Se insta al territorio seguir realizando esfuerzos para garantizar que todas las IPS prescriban la FTLC para el tratamiento de la desnutrición aguda, y que todo caso sea notificado y reciba su prescripción.</t>
  </si>
  <si>
    <t>MSPS realiza el reporte como apoyo a la CISAN, este indicador es intersectorial, desde agosto de 2020 MADR asumió la presidencia de la CISAN. Desde ICBF, durante trimestre, se lograron suscribir las adiciones a los contratos por medio de los cuales se ejecuta la modalidad 1.000 días para cambiar el mundo, garantizando la continuidad en la prestación del servicio durante los meses de octubre y noviembre. Se entregaron 3.716 toneladas de Alimentos de Alto Valor Nutricional, que corresponden a 3.055 toneladas de Bienestarina Más, 592 toneladas de Bienestarina Líquida (2´796.156 unidades de 200 ml) y 69 toneladas de Alimento para la mujer gestante y madre en periodo de lactancia.</t>
  </si>
  <si>
    <t>MSPS realiza el reporte como apoyo a la CISAN, este indicador es intersectorial, desde agosto de 2020 MADR asumió la presidencia de la CISAN. Desde ICBF, Durante el mes de junio en la modalidad 1.000 días para cambiar el mundo se entregaron 18.039 raciones alimentarias a los beneficiarios, directamente en sus hogares, considerando las medidas que se han tomado desde el ICBF para la prestación del servicio en el marco de la contingencia por COVID-19. Se entregó 1.481 toneladas de Alimentos de Alto Valor Nutricional, que corresponden a 1.481 toneladas de Alimentos de Alto Valor Nutricional, que corresponden a 1.229 toneladas de Bienestarina Más, 234 toneladas de Bienestarina Líquida (1.103.076 unidades de 200 ml) y 18 toneladas de Alimento para la mujer gestante y madre en periodo de lactancia. Desde la Unidad Administrativa Especial de Alimentación Escolar - Alimentos para Aprender, con las modalidades: Ración para Preparar en Casa, Ración industrializada y Bono Alimentario, de acuerdo a la Resolución 0006 y 0007 “PAE para aprendizaje en casa”, en el mes de junio de 2021, 95 ETC garantizaron la atención a 5.451.814 niños, niñas, adolescentes y jóvenes beneficiarios del PAE, a través de sus operadores.</t>
  </si>
  <si>
    <t>12,5%
meta general del cuatrienio</t>
  </si>
  <si>
    <t>MSPS realiza el reporte como apoyo a la CISAN, este indicador es intersectorial, desde agosto de 2020 MADR asumió la presidencia de la CISAN. Desde MADR, DCPGI: se mantiene información del mes anterior, se adelantaron 69 Clear de viabilización de grupos asociativos -convocatoria 2020. Se aprobó cofinanciación a 889 grupos. El 30 de nov el Comité Directivo aprueba trasferencia de recursos entre actividades POA 2020 para cofinanciar 60 grupos adicionales. Esquemas asociativos fortalecidos, se cofinancian 949 nuevos grupos asociativos en acompañamiento, 91 grupos Formales. En total 1387 esquemas asociativos fortalecidos. UPRA: Planes de ordenamiento productivo formulados, se avanzó en elaboración de lineamientos de política para la cadena láctea. Se realizó análisis prospectivo de la cadena cárnica. Se ajustó Anexo 2 del documento de prospectiva de cadena láctica. DIDTPS: se encuentran 66 Oferta tecnológica por cadena productiva y zona agroecológica formulada, 30 nuevas. DCAF: se finalizaron los planes de ordenamiento de producción para cadenas priorizadas -Aguacate, Cebolla, Papa y Forestales, se cerraron planes de acción prospectiva 2020-2038 de las cadenas de cereales de Arroz y Maíz. Se tiene la estrategia planificada para la intervención en las áreas de transformación productiva mediante la estructuración e implementación de iniciativas clúster, se presentó la propuesta económica para la ficha de inversión 2021. ICA: no se reconocieron nuevas zonas libres y de baja prevalencia de enfermedades en animales y plagas, se continua trabajando en medidas para mejorar el estatus sanitario de porcinos para presentar la solicitud de reconocimiento de zonas libres en esta especie; trabaja en el control del hongo Fusarium oxysporum f.sp. cubense (Foc), agente causal de la Marchitez por Fusarium, amenaza a industria de plátano y banano. No se implementaron nuevos subsistemas de trazabilidad animal. VAA: en 2020 se cuenta con 116.263 productores vinculados a la estrategia de Agricultura por Contrato, a diciembre se sumaron 86.263 productores con acuerdos comerciales suscritos. Se lograron cierres de negocios con más de 392 aliados comerciales, valor aproximado de 565 mil millones de pesos. Se avanza en la estrategia “El Campo a Un Clic”. Continúa implementación de Compromisos de Trabajo Conjunto con 29 plataformas de comercio electrónico, 10.618 nuevos registros. En diciembre culminó el apoyo del SENA en registro de organizaciones de productores agropecuarios en plataformas de comercio virtual. Se realizaron 6 jornadas de negocios de manera virtual en la región Andina, Antioquia, 3 nacionales y una presencial con el sector gastronómico en Cali, con Acodres. Participaron 31.924 productores de 313 organizaciones, se conectaron con potenciales aliados comerciales a través de 852 encuentros comerciales virtuales, logrando expectativas de negocio por un valor potencial de $53.191 mil millones de pesos. Se firman memorandos de entendimiento con FENALCO, ANDI y ACODRES. Desde MADS, se han establecido acuerdos sectoriales con la SAC, Fenaví, Porkcolombia y Fedepanela, se acompaña la actualización de las guías ambientales de los subsectores avícola, porcicola, palma de aceite y panela, que contribuyen a incorporar la dimensión ambiental en los sistemas de producción agropecuarios base de la SAN; Negocios Verdes: mediante las CAR cuenta con ventanillas verdes y Nodos Regionales, red de más de 970 productores y empresarios en 29 departamentos. Se remiten aportes al PNSAN relacionados con el plan de adaptación del sector agropecuario- Sistema Nacional de Cambio Climático; desde el Proyecto de Integración de la Agricultura en los Planes Nacionales de Adaptación (NAP-Ag), y de la ley 1931, se decidió formular el PIGCC-SA, -esfuerzos en mitigación, adaptación y riesgo. Se revisó documento proyecto de Política de pérdidas y desperdicios de alimentos desde DAASU y Oficina de Negocios Verdes. Se acompaña formulación de la política bajo la dirección de DNP</t>
  </si>
  <si>
    <t xml:space="preserve">MSPS realiza el reporte como apoyo a la CISAN, este indicador es intersectorial, desde agosto de 2020 MADR asumió la presidencia de la CISAN. Desde el MADS, El día 15 de septiembre, el concejo directivo de ICONTEC aprobó la versión NTC 6550:2021 (0), etiquetas ambientales tipo i. Sello ambiental colombiano (sac). Criterios para la ganadería sostenible bovina y bufalina. El día 27 de septiembre, se lanzó la Norma técnica NTC 6550 (0), Etiquetas ambientales tipo I, Sello Ambiental Colombiano (SAC), con criterios para la ganadería sostenible bovina y bufalina, que fue presentada por los ministerios de Ambiente y Desarrollo Sostenible, y de Agricultura y Desarrollo Rural, en unión con la Federación Colombiana de Ganaderos Fondo Nacional del Ganado (FEDEGÁN-FNG). Además, se está trabajando en la actualización de cinco (5) guías ambientales priorizadas de los sectores papa, cacao, café, banano y hortofrutícola, las cuales hacen parte de un programa de asistencia técnica que se deriva de un proceso en el cual fue posible conseguir recursos para financiar algunas de las principales actividades de la agenda interministerial Minambiente – Minagricultura.
Desde el MADR, en el Proyecto de Alianzas Productivas, se viene adelantando la revisión de los proyectos presentados en la convocatoria la cual realizó el cierre en el mes de enero del 2021.
Desde Prosperidad Social: en el Proyecto Manos que Alimentan 2021, actualmente se tienen dos contratos en ejecución así: Contratos 231 A, se han desarrollado actividades como entrega de distintivo Equipo Técnico GORRA a 66de 69, distintivo Equipo Técnico CHALECO a 66de 69, pendones al 100 % de los equipos técnicos y se han vinculado 4881 de los 6635 hogares. Contratos 232 A, ee ha efectuado la entrega a 3830 hogares del prototipo de insumos agrícolas. Se han realizado actividades con 4254 Hogares de los 4630 vinculados. Distintivo Equipo Técnico GORRA 49de 49, Distintivo Equipo Técnico CHALECO 49 de49, Pendones 23 de 23, Afiches 62 de 92, Cartillas 3830 de 4630, Delantal 3830 de 4630, Distintivo lideres SAN Camiseta 38 de 45 y Distintivo lideres SAN Gorra 38 de 45.
</t>
  </si>
  <si>
    <t>7%
meta general de cuatrienio</t>
  </si>
  <si>
    <t xml:space="preserve">Desde el MADS, El día 15 de septiembre, el concejo directivo de ICONTEC aprobó la versión NTC 6550:2021 (0), etiquetas ambientales tipo i. Sello ambiental colombiano (sac). Criterios para la ganadería sostenible bovina y bufalina. El día 27 de septiembre, se lanzó la Norma técnica NTC 6550 (0), Etiquetas ambientales tipo I, Sello Ambiental Colombiano (SAC), con criterios para la ganadería sostenible bovina y bufalina, que fue presentada por los ministerios de Ambiente y Desarrollo Sostenible, y de Agricultura y Desarrollo Rural, en unión con la Federación Colombiana de Ganaderos Fondo Nacional del Ganado (FEDEGÁN-FNG). Además, se está trabajando en la actualización de cinco (5) guías ambientales priorizadas de los sectores papa, cacao, café, banano y hortofrutícola, las cuales hacen parte de un programa de asistencia técnica que se deriva de un proceso en el cual fue posible conseguir recursos para financiar algunas de las principales actividades de la agenda interministerial Minambiente – Minagricultura.
Desde el MADR, en el Proyecto de Alianzas Productivas, se viene adelantando la revisión de los proyectos presentados en la convocatoria la cual realizó el cierre en el mes de enero del 2021.
Desde Prosperidad Social: en el Proyecto Manos que Alimentan 2021, actualmente se tienen dos contratos en ejecución así: Contratos 231 A, se han desarrollado actividades como entrega de distintivo Equipo Técnico GORRA a 66de 69, distintivo Equipo Técnico CHALECO a 66de 69, pendones al 100 % de los equipos técnicos y se han vinculado 4881 de los 6635 hogares. Contratos 232 A, ee ha efectuado la entrega a 3830 hogares del prototipo de insumos agrícolas. Se han realizado actividades con 4254 Hogares de los 4630 vinculados. Distintivo Equipo Técnico GORRA 49de 49, Distintivo Equipo Técnico CHALECO 49 de49, Pendones 23 de 23, Afiches 62 de 92, Cartillas 3830 de 4630, Delantal 3830 de 4630, Distintivo lideres SAN Camiseta 38 de 45 y Distintivo lideres SAN Gorra 38 de 45.
</t>
  </si>
  <si>
    <t>Durante el mes de septiembre se avanzó en las siguientes líneas de trabajo Acompañamiento y asistencia técnica a los integrantes del SGSSS Preparación y desarrollo de Webinar - Ruta Integral de atención para la promoción y mantenimiento de la salud – Educación para la Salud dirigida a los equipos territoriales, EAPB, IPS y actores como la academia. Se contó con la asistencia de 1940 personas y representantes de todas las entidades territoriales y actores del SGSSS. Seguimiento a los planes de trabajo en los territorios priorizados por la situación en salud en primera infancia (La Guajira, Nariño, Putumayo y Chocó). Se avanzó en el desarrollo de los siguientes documentos técnicos: Ajustes al módulo de atención a las niñas y niños menores de 3 meses, el cual hace parte de la herramienta de apoyo de atención de las condiciones prevalentes en la primera infancia. Plan de trabajo para avanzar en la actualización de los lineamientos para la atención integral del recién nacido con bajo peso al nacer y/o prematuro en el marco de las RIAS (Programa madre canguro). Consolidación de información y construcción de encuesta diagnóstica frente a la gestión de los programas madre canguro en Colombia.</t>
  </si>
  <si>
    <t>Durante el mes de septiembre se avanzó en las siguientes líneas de trabajo Acompañamiento y asistencia técnica a los integrantes del SGSSS Preparación y desarrollo de Webinar - Ruta Integral de atención para la promoción y mantenimiento de la salud – Educación para la Salud dirigida a los equipos territoriales, EAPB, IPS y actores como la academia. Se contó con la asistencia de 1940 personas y representantes de todas las entidades territoriales y actores del SGSSS. Seguimiento a los planes de trabajo en los territorios priorizados por la situación en salud en primera infancia (La Guajira, Nariño, Putumayo y Chocó). Asistencia técnica al talento humano en salud de La Guajira para el fortalecimiento de la atención del recién nacido en el marco de lo establecido en la Ruta Integral de Atención en Salud Materno – Perinatal. Se avanzó en el desarrollo de los siguientes documentos técnicos: Ajustes al módulo de atención a las niñas y niños menores de 3 meses, el cual hace parte de la herramienta de apoyo de atención de las condiciones prevalentes en la primera infancia. Plan de trabajo para avanzar en la actualización de los lineamientos para la atención integral del recién nacido con bajo peso al nacer y/o prematuro en el marco de las RIAS (Programa madre canguro). Consolidación de información y construcción de encuesta diagnóstica frente a la gestión de los programas madre canguro en Colombia. Acompañamiento a Proyectos Proyecto de fortalecimiento de la RIAMP y la RPMS con donación de recursos de la Unión Europea, se realizó la socialización a las entidades territoriales priorizadas para las intervenciones individuales Riohacha; Maicao y los municipios para el proceso de desarrollo de capacidades e intervenciones colectivas San Juan del Cesar.</t>
  </si>
  <si>
    <t xml:space="preserve">1%
Es una meta general para el cuatrienio </t>
  </si>
  <si>
    <t>Teniendo en cuenta que es una meta general para el cuatrienio se toman los avances cualitativos registrados en SINERGIA</t>
  </si>
  <si>
    <t>En el marco del seguimiento a la implementación Resolución 2350 de 2020, y en cumplimiento de las responsabilidades de las Secretarias de Salud de orden departamental, distrital o municipal de acuerdo con lo definido en el artículo 9, numeral 9.6 en el cual se debe establecer dentro de los seis (6) meses siguientes a la entrada en vigencia del precitado acto administrativo, la línea base de adherencia del lineamiento contenido en el anexo técnico, en las entidades de aseguramiento que operen en su jurisdicción, se socializó a los referentes de la dimensión de seguridad alimentaria y nutricional de las secretarias de salud de Antioquia, Boyacá, Casanare, Cundinamarca, Caldas, Bogotá, Huila y Sucre, los resultados del reporte de los indicadores y se brindan recomendaciones para el próximo reporte. Se remite a los referentes de la dimensión de la dimensión de SAN de los 14 departamentos que hacen parte del Plan Contra la Desnutrición Ni1+, el reporte de prescripción en MIPRES de producto de soporte nutricional por EAPB durante cada mes del trimestre y el reporte de casos del evento 113 notificados en el SIVIGILA durante el mismo periodo y se insta a mantener esfuerzos para garantizar que todas las IPS prescriban la FTLC para el tratamiento de la desnutrición aguda, y que todo caso sea notificado y reciba su prescripción.</t>
  </si>
  <si>
    <t xml:space="preserve">8%
Es una meta general para el cuatrienio </t>
  </si>
  <si>
    <t>La periodicidad del reporte establecida en Sinergia es quinquenal por lo cual el último reporte está a Diciembre de 2020</t>
  </si>
  <si>
    <t>Se continua con la realización de acompañamiento para la implementación de: la ruta de mantenimiento y promoción de la salud, seguimiento a la construcción de documento borrador de una estrategia de IEC sobre las Guías Alimentarias Basadas en Alimentos – GABAs en el marco del plan de acción de la mesa de alimentación saludable y sostenible, estrategias de promoción, fomento y protección de la Lactancia Materna, y estrategias promoción de la alimentación adecuada para la edad, en marco de la atención integral en la primera infancia.</t>
  </si>
  <si>
    <t xml:space="preserve">6%
Meta general del cuatrienio </t>
  </si>
  <si>
    <t>No se encontró información actualizada en SINERGIA</t>
  </si>
  <si>
    <t xml:space="preserve"> Consolidación de la submesa de alimentación saludable y sostenible: Teniendo en cuenta la importancia que tiene el trabajo articulado para mitigar las prevalencias de exceso de peso, se ha definido establecer una submesa de alimentación saludable y sostenible de la CISAN. 
Expedición de la Resolución 810 de 2021:en la cual se establecieron los requisitos que debe tener el etiquetado nutricional y frontal de los alimentos envasados, con el propósito de que el consumidor pueda realizar una decisión informada de compra y mejorar el entorno alimentario con herramientas de promoción de alimentación saludable.
Productos submesa de alimentación saludable (2021): Se avanzó en la actualización y presentación del lineamiento de adquisición de alimentos saludables para los programas de apoyo alimentario. Se presentaron avances en la estrategia de EAN para los territorios rurales y el lineamiento de proveeduría. Se desarrolló el encuentro de alimentación saludable "Reto país" durante el 23 y 24 de septiembre, en el cual se contó con la participación de 1770 personas.
</t>
  </si>
  <si>
    <t xml:space="preserve">42,8%
Meta general del cuatrienio </t>
  </si>
  <si>
    <t xml:space="preserve"> Documento que contiene las acciones de seguimiento a las entidades territoriales priorizadas para el fortalecimiento e implementación de la estrategia Instituciones Amigas de la Mujer y la Infancia -IAMI- en el marco de la Resolución 3280 de 2018. -Acompañamiento al proceso de articulación entre SENA y referentes territoriales de SAN para coordinación de curso de consejería en lactancia materna y alimentación complementaria en 25 entidades territoriales priorizadas. - Revisión jurídica de la actualización de la Resolución 2423 de 2018 Salas Amigas de la Familia Lactante y se pasa a revisión jurídica. -Revisión técnica de los documentos de los productos de situación institucional y valoración de efectos del Plan Decenal de Lactancia materna 2010 – 2020, realizado en el marco de la Gran Alianza por la Nutrición. -Acompañamiento técnico a los proyectos que incluyen nutrición infantil como Colombia Fondo en Paz, Salud para la Paz y Proyecto OEI, que se desarrollan en el marco de la Gran Alianza por la Nutrición.</t>
  </si>
  <si>
    <t>Se tomó información registrada en SINERGIA con corte a Diciembre 31 de 2020, el indicador tiene periodicidad de reporte quinquenal</t>
  </si>
  <si>
    <t>En el marco de la estrategia IAMI se acompañó técnicamente en la implementación en los territorios de Guaviare, Casanare, Risaralda y Bogotá. Revisión y análisis de la versión final del nuevo Plan Decenal de Lactancia Materna 2021-2030. Actualización y seguimiento a indicadores de la estrategia de bancos de leche humana. Definición de técnicos y profesionales quienes realizarán proceso de formación en banco de leche humana para Colombia. Apoyo técnico en seguimiento a curso de bancos de leche humana dirigido a profesionales y técnicos durante los meses de agosto y septiembre de 2021. Apoyo técnico en procesos desarrollados en el marco de la alianza por la nutrición con el eje cafetero, Vaupés y de lactancia con Fundación Santafé de Bogotá. Apoyo técnico en construcción de propuesta para proyecto a desarrollar con CAF para adecuación de intervenciones de RIAS en contexto diferencial.</t>
  </si>
  <si>
    <t xml:space="preserve">24,4%
Meta general del cuatrienio </t>
  </si>
  <si>
    <t>Es un indicador con periodicidad quinquenal por tanto la información registrada en SINERGIA esta a diciembre 2020</t>
  </si>
  <si>
    <t xml:space="preserve"> Consolidación de la submesa de alimentación saludable y sostenible: Teniendo en cuenta la importancia que tiene el trabajo articulado para mitigar las prevalencias de exceso de peso, se ha definido establecer una submesa de alimentación saludable y sostenible de la CISAN. 
Expedición de la Resolución 810 de 2021:en la cual se establecieron los requisitos que debe tener el etiquetado nutricional y frontal de los alimentos envasados, con el propósito de que el consumidor pueda realizar una decisión informada de compra y mejorar el entorno alimentario con herramientas de promoción de alimentación saludable.
Productos submesa de alimentación saludable (2021): Se avanzó en la actualización y presentación del lineamiento de adquisición de alimentos saludables para los programas de apoyo alimentario. Se presentaron avances en la estrategia de EAN para los territorios rurales y el lineamiento de proveeduría. Se desarrolló el encuentro de alimentación saludable "Reto país" durante el 23 y 24 de septiembre, en el cual se contó con la participación de 1770 personas.</t>
  </si>
  <si>
    <t>9,8%
Meta general del cuatrienio</t>
  </si>
  <si>
    <t>ACTIVIDAD 1: Desarrollar capacidades a las DTS para la implementación de la política nacional de salud mental y la política integral prevención y atención integral del consumo de sustancias psicoactivas - SPA. Se lleva sesión de desarrollo de capacidades con el equipo psicosocial del municipio de Arauquita y equipo psicosocial de apoyo a la emergencia de cooperación internacional que están atendiendo la situación de desplazamiento en el departamento, en la que se abordan conceptos generales de la prevención del consumo de sustancias psicoactivas, que son las sustancias psicoactivas, mecanismos biológicos del consumo de sustancias, clasificación de sustancias, que es la prevención, factores de riesgo y de protección y se dan orientaciones para la implementación de acciones al respecto a nivel familiar y comunitario, conceptos generales de la tamización por consumo de sustancias psicoactivas, porque se debe hace tamización, que es la tamización, beneficios, candidatos a la tamización, herramientas, que son las intervenciones breves, y orientaciones para la gestión de la tamización en el marco del sistema de salud colombiano. Se lleva a cabo sesión de desarrollo de capacidades con el departamento de Cundinamarca, en la cual participan los funcionarios de la secretaria e gobierno, secretaria de desarrollo social y secretaria de salud, con quienes se aborda temas relacionados con conceptos generales de consumo de sustancias psicoactivas, prevención del consumo de sustancias psicoactivas basadas en la evidencia, abordaje del consumo de alcohol y evidencia por momento del curso de vida y entorno, se establecen acuerdos de trabajo al interior del departamento para avanzar en el desarrollo de acciones de este tipo. Se lleva a cabo sesión de desarrollo de capacidades con el departamento de San Andrés, en la cual participan los funcionarios de la secretaria de salud y de educación, con quienes se aborda temas relacionados con conceptos generales de consumo de sustancias psicoactivas, prevención del consumo de sustancias psicoactivas basadas en la evidencia, abordaje del consumo de alcohol y evidencia por momento del curso de vida y entorno, se establecen acuerdos de trabajo al interior del departamento para avanzar en el desarrollo de acciones de este tipo. Se realiza sesión de seguimiento del espacio de desarrollo de capacidades con el departamento de Bolívar, en la cual participan los funcionarios de 2 secretarias de salud municipal con quienes se aborda temas relacionados con propuestas de prevención de consumo de sustancias psicoactivas, se aclaran inquietudes y se brindan recomendaciones para la cualificación de las propuestas. Se da inicio a espacio de formación y desarrollo de capacidades con el distrito de Barranquilla, en la cual participan los funcionarios de la secretaria de desarrollo social, secretaría de educación y secretaria de salud, con quienes se aborda temas relacionados con conceptos generales de consumo de sustancias psicoactivas, prevención del consumo de sustancias psicoactivas basadas en la evidencia, abordaje del consumo de alcohol y evidencia por momento del curso de vida y entorno, se establecen acuerdos de trabajo al interior del departamento para avanzar en el desarrollo de acciones de este tipo. Se participa en reunión con referentes de Consejería de la Juventud de la Presidencia de la República; como parte del proceso de articulación, se plantea encuesta de salud mental y convivencia social en los y las jóvenes en Colombia Identificación de fortalezas, intereses, necesidades y problemáticas de los jóvenes; como marco de caracterización. Está diseñado para desarrollarse durante el 2021 – 2022, con acciones estratégicas basadas en la evidencia que aportan a la promoción de la salud mental, la convivencia social y la prevención de problemas mentales, trastornos mentales, consumo de sustancias psicoactivas y desenlaces no deseados en salud mental de la población Joven, desde la acción intersectorial.</t>
  </si>
  <si>
    <t>Se lleva a cabo sesión 3 de desarrollo de capacidades en primeros auxilios psicológicos, con el grupo 4 de profesionales psicosociales del INPEC, con quienes se aborda metodología para la implementación de primeros auxilios psicológicos, situaciones específicas que se pueden abordar desde la herramienta tales como estrés y depresión, se resuelven dudas de los participantes al respecto. Se lleva a cabo sesión 4 de desarrollo de capacidades en primeros auxilios psicológicos, con el grupo 4 de profesionales psicosociales del INPEC, con quienes se aborda situaciones específicas que se pueden abordar desde la herramienta tales como suicidio y consumo de sustancias psicoactivas se resuelven dudas de los participantes al respecto, se abordan algunas orientaciones para fortalecer el autocuidado de la salud mental como elemento esencial del trabajo en primeros auxilios psicológicos y se responde la prueba postest.Se lleva a cabo sesión de desarrollo de capacidades en primeros auxilios psicológicos con 60 profesionales del sistema de responsabilidad penal adolescente del departamento de Cundinamarca, con quienes se abordan conceptos generales de los primeros auxilios psicológicos, situaciones específicas en los cuales se puede aplicar la herramienta como personas con depresión y consumo de sustancias psicoactivas. Se lleva a cabo espacio de asistencia técnica mi asistencia tu asistencia orientado hacia el fortalecimiento de la acción territorial para la prevención del suicidio, en la cual se presentan las experiencias territoriales de Caldas, Manizales, Casanare, Zipaquirá, Cali y Bogotá, se concluye de manera general la importancia del suicidio como un fenómeno multideterminado que tiene que ser abordado de esta manera, con varias acciones para abordar múltiples factores de riesgos, lo cual implica la intervención intersectorial y el trabajo entre diferentes sectores y actores, necesidad de estrategias adaptada a los desafíos actuales emanados de la pandemia, fortalecimiento de acciones desde la información y capacitación a primeros respondientes como por ejemplo los actores escolares en acciones como los primeros auxilios psicológicos, realizar acciones sin daño, y se señala la importancia de escuchar y hablar. Se lleva a cabo espacio de desarrollo de capacidades con 100 profesionales equipo técnico de la secretaria de integración social de Bogotá, en el marco estratégico para la reducción del consumo de alcohol, en el cual se aborda los relacionado con cifras de alcohol, factores de riesgo y protección asociados al consumo de alcohol, accione basadas en la evidencia por momento del curso de vida y entorno, marco normativo de la estrategia nacional y se resuelven dudas al respecto.Se lleva a cabo espacio de desarrollo de capacidades en el lineamiento de dispositivos comunitarios en salud con 55 profesionales que implementan esta herramienta de los departamentos de Caldas, Risaralda, Quindío, Sucre y Cesar, se abordan objetivos, estructura, metodología actividades estrategias, alcance de los dispositivos comunitarios y se revisan algoritmos de implementación se resuelven dudas de los participantes. Al respecto de la implementación.Se lleva a cabo espacio de desarrollo capacidades con 170 profesionales de los equipos psicosociales del INPEC con quienes se abordan los asuntos relacionados de la prevención el consumo de sustancias psicoactivas cifras generales, que son las sustancias psicoactivas, que es la prevención, objetivos y alance de la prevención, factores de riesgo y de protección, prevención basada en la evidencia y lineamiento nacional de prevención, se resuelven dudas de los participantes y se define iniciar proceso de adaptación de los lineamientos de prevención al contexto penitenciario y carcelario.</t>
  </si>
  <si>
    <t>La Dirección registra la actividades realizadas para el logro de la meta y un avance cuantitativo de 73,35%</t>
  </si>
  <si>
    <t>Durante el mes de junio de 2021, se dio inicio al quinto ciclo de atenciones del Programa Papsivi a las víctimas del conflicto armado ubicadas en los departamentos donde se esta desarrollando los convenios No. 469 con el Asociado Forjando Futuro y convenio 470 con la Corporación Infancia y Desarrollo, suscritos con el Ministerio de Salud y Protección Social para la implementación del programa PAPSIVI para la vigencia 2020 - 2021; dado que se realizo terminación anticipada de mutuo acuerdo del convenio 473 con el operador UT VICTIMAS, estos 14 departamentos se asignaron a los asociados Forjando Futuros y la CID a través de adición y prorroga para dar continuidad en la atención. La atención psicosocial de estos departamentos inicia el 16 de julio y termina el 20 de septiembre.</t>
  </si>
  <si>
    <t>En el mes de agosto de 2021, se dio continuó con la ejecución del sexto ciclo de atenciones del Programa Papsivi a las víctimas del conflicto armado ubicadas en los departamentos donde se esta desarrollando los convenios No. 469 con el Asociado Forjando Futuro y convenio 470 con la Corporación Infancia y Desarrollo, suscritos con el Ministerio de Salud y Protección Social para la implementación del programa PAPSIVI para la vigencia 2020 - 2021; incluidos, aquellos encargados inicialmente al Convenio 473 con la UT Víctimas. Dicho cicló dio inicio el 16 de julio y termina el 20 de septiembre. Así mismo, se procede a continuar con las labores de planificación para la ejecución del último ciclo de atención para el año 2021, a finalizar en noviembre de dicha vigencia.</t>
  </si>
  <si>
    <t>A la fecha, no ha sido consolidada la cifra de avance para la vigencia 2021, en tanto la misma, en razón a los procesos de tratamiento del dato, se tiene lista para el primer trimestre de la siguiente vigencia.</t>
  </si>
  <si>
    <t>Con corte de dciembre de 2020, el acumulado es de 935,706, lo que significa un 81.1% respecto de la meta del cuatrienio.</t>
  </si>
  <si>
    <t xml:space="preserve">Durante la vigencia 2021 se continuaron las acciones de implementación del Programa PAPSIVI con los tres Asociados del Ministerio de Salud y protección Social: Forjando Futuro, UT Victimas y La Corporación Infancia y Desarrollo en las  entidades territoriales priorizadas para ello. Las actividades de alistamiento que se realizaron en el primer trimestre del año para la implementación del Programa PAPSIVI con los dos Asociados: Forjando Futuro y La Corporación Infancia y Desarrollo fueron:
1. Selección, contratación y formación al talento humano que conforma el equipo coordinador, el equipo articulador y el equipo de atención psicosocial, se diseñó y aprobó del Plan de Trabajo, presentación del programa PAPSIVI a la Alcaldía e instituciones del SNARIV, se elaboraron los análisis de contexto en los municipios intervenidos y se realizaron las reuniones de presentación del Programa Papsivi con las Mesas Municipales de Participación efectiva de victimas
2. Focalización y contacto con las Víctimas del conflicto armado para su atención, la cual se realizó antes del inicio de la  atención por parte de los promotores psicosociales, quienes también son víctimas del conflicto armado. 
Así, la atención psicosocial se realizó en ciclos de atención de Dos (2) meses con un número de ocho sesiones de atención psicosocial, en las tres modalidades (individual, familiar y comunitaria) En el primer trimestre se realizó un ciclo de atención, para lo cual se realizaron las siguientes actividades: 
1. Se realizó contención emocional en el marco de la actual pandemia.
2.Se concertaron los planes de atención psicosocial con las víctimas de acuerdo a la identificación de las afectaciones psicosociales.
3. Se desarrollaron las sesiones de atención psicosocial en el marco de las orientaciones metodológicas dispuestas en la Estrategia de Atención Psicosocial a Víctimas del Conflicto Armado desarrollada por el MSPS. 
Así mismo, durante la vigencia 2021, se inició la implementación de los procesos del Módulo Rural del PAPSIVI, así como del módulo étnico del Programa. </t>
  </si>
  <si>
    <t>Durante el mes de junio, Se elaboró matriz de certificaciones de IPS con base en las certificaciones enviadas por los secretarios de salud de las entidades territoriales , se llevó a cabo la verificación de las mismas y su proceso de subsanación por parte del GGD y se envió a las áreas jurídica y financiera de la Oficina de Promoción Social con el objeto de que se realice la revisión para poder emitirse desde el grupo el aval técnico según el cumplimiento de los criterios de la Resolución 1043 de 2020. Una vez se genere la verficación de las certificaciones de IPS desde el área jurídica , pasará al análisis del area financiera . Este proceso permitirá en el próximo mes emitir segunda resolución de asignación de recursos y transferencia de los mismos por un valor de $2.800 millones de pesos para 39 Entidades Tterritoriales y 276 IPS. Con corte a 30 de Junio de 2021 se cuenta con un total acumulado desde octubre de 2020 de 14.787 valoraciones multidisciplinarias realizadas con cargo a los recursos asignados en 2020 y a recursos propios de las entidades territoriales , de las cuales 1.910 fueron realizadas en el mes de Junio de 2021. En el acumulado desde octubre de 2020 hasta junio de 2021 se observa que del total de 14.787 valoraciones realizadas a la fecha 8.675 se han realizado con cargo a recursos del Ministerio y se realizaron 6.112 con cargo a recursos propios. En este periodo la mayor participación de valoraciones bajo reserva presupuestal de 2020 y ejecucion de recursos propios se realizaron principalmente en los departamentos y distritos de Bogotá, Santander, Antioquia, Nariño, Guaviare, Atlántico, Cundinamarca, Tolima, Caquetá, Cauca, Bolívar, Córdoba y Guajira y Valle del Cauca (recursos propios de E.T.) y Valle del Cauca, Santander, Antioquia, Boyacá, Bogotá, Sucre, Cundinamarca, Arauca, Tolima, Norte de Santander y Nariño (Recursos de este Ministerio). En el mes de Junio de 2021 la mayor participación de entidades territoriales en la realización de certificación de discapacidad fueron las siguientes entidades territoriales: Bogotá, Antioquia, Arauca, Bolivar, Boyacá, Tolima, Santander, Meta , Huila y Guajira. Continuan las entidades territoriales en el mes de Junio realizando la incorporcion de recursos en sus presupuestos para generar contratación con IPS y poder ejecutar recursos con ocasión de la Resolcuión 367 de 2021. Se dió inicio en junio a la primera cohorte de este año 2021 de formaicón en certificación de discapacidad, el primer grupo a la fecha ha realizado 3 semanas de formación. Se inició el proceso de preinscripción en este Ministerio y de Inscripción en el SENA, para la realización del curso de Certificación de Discapacidad dado a nivel nacional. Se llevó a cabo asistencia técnica a todas las Entidades Territoriales en dos grupos , con el objeto de socializar nuevamente el proceso de reporte de soportes en PISIS de tal forma que se identifique en el sistema el proceso de incorporación de recursos en los prepupuestos de las ET sobre la Res 367 de 2021 y el reintegro de los recursos e interes generados con cargo a la Resolución 1516 de 2020. De otra parte se llevó a cabo asistencia técnica en gestión de Recursos propios y de regalias a las siguientes entidades terrritoriales: Boyacá, Casanare, Caldas, Santander y Cundinamarca y además se realizó asistencia técnica en Telemedicina para la realización del procedimiento de certificación de discapacidad mediante esta modalidad a las Regiones Pacífica (Valle del Cauca, Cali, Buenaventura, Cauca, Nariño, Tumaco, Barrancabermeja) y Nororiente (Norte de Santander, Santander, Arauca y Meta ). De manera continua se lleva a cabo respuesta a los casos de dificultades que tengan las entidades territoriales con el manejo del aplicativo RLCPD.</t>
  </si>
  <si>
    <t>En el mes de agosto de 2021, se llevó a cabo el requerimiento y consolidado de los datos y documentos requeridos para realizar el correspondiente giro a las entidades territoriales de los recursos asignados mediante la Resolución 1233 de 2021 y se realizó el respectivo envío al área de Tesorería de este Ministerio. Se elaboró el lineamiento de ejecución de recursos para realización de certificación de discapacidad. Se emitió la Resolución 1233 de 2021 por la cual se asignan recursos para realizar certificación de discapacidad en 24 entidades territoriales las cuales certificaron a 199 IPS . Esta Resolución asigna un valor total de $2.800.000.000 pesos . Se dio inicio a las mesas de trabajo con DNP y la participación de entidades como INCI , INSOR, para elaborar el árbol de problemas del Documento criterios para estandarización de iniciativas - Proyecto tipo para proyectos de inversión de Regalías. Continua la revisión por el área de Regalías del Documento lineamientos para la estructuración y evaluación de proyectos de inversión para el fortalecimiento de la implementación del procedimiento de certificación de discapacidad. Con corte a 31 de agosto de 2021 se cuenta con un total acumulado de valoraciones multidisciplinarias realizadas desde octubre de 2020 de 22.960 valoraciones multidisciplinarias realizadas con cargo a los recursos asignados en 2020 , a recursos propios de las entidades territoriales y se dio inicio a la ejecución de los recursos de la Res 367 con 2 departamentos ( Huila y Guajira) adicionales a los 13 del mes anterior ( Valle del Cauca, Cauca, Vichada, Guainía, Santander, Antioquia, Tolima, Córdoba, Quindío, Arauca, Barranquilla, Risaralda y Vaupés). En el acumulado desde octubre de 2020 hasta agosto de 2021 se observa que del total de 22.960 valoraciones realizadas a la fecha, 12.874 se han realizado con cargo a recursos del Ministerio y se realizaron 10.086 con cargo a recursos propios. Del total de valoraciones realizadas 2.307 fueron realizadas en el mes de agosto de 2021. Las valoraciones realizadas desde el 1 de enero hasta el 31 de agosto de 2021 equivalen a 19,526 Continuan las entidades territoriales en el mes de agosto realizando la incorporación de recursos en sus presupuestos para generar contratación con IPS y poder ejecutar recursos con ocasión de la Resolución 367 de 2021. Finalizó la segunda cohorte del mes de julio de este año 2021 de formación en certificación de discapacidad. Empezó en agosto la tercera cohorte de la vigencia con 1.600 estudiantes , para un total a la fecha de 5.440 matriculados en las 3 cohortes. La primera cohorte tuvo una aprobación del curso de 982 profesionales. Se observa que hace falta 2.500 cupos por ocupar, de los que ha ofertado el SENA para realizar formación de certificación de discapacidad, por lo que se realiza una nueva convocatoria a las entidades territoriales para que accedan profesionales en el proceso. Se llevó a cabo asistencia técnica en gestión de Recursos propios y de regalías a las siguientes entidades territoriales: Valle del Cauca, Cali, Buenaventura, Cauca, Nariño, Tumaco y Chocó, Magdalena, Santa Marta, Guajira, Riohacha, Atlántico, Barranquilla, Valle del Cauca, Cali, Buenaventura, Cauca, Nariño, Tumaco, Bogotá, Boyacá, Caldas, Quindío, Risaralda, Cundinamarca, amazonas, Guainía, Guaviare, Vaupés, Vichada y Casanare, De manera continua se lleva a cabo respuesta a los casos de dificultades que tengan las entidades territoriales con el manejo del aplicativo RLCPD.</t>
  </si>
  <si>
    <t>Con corte a 31 de diciembre  de 2021 corresponde el 17.9% .
La meta propuesta es certificar en el cuatrienio al 15% de la población  personas con discapacidad según censo 2018 que equivale a  2.624.894 . De este valor  el 15% corresponde a : 393.734 valoraciones multidisciplinarias.
Se tuvo como línea base : 0  y  las siguientes son las  metas :
               Meta 1er año: 0.5%     (2019)
               Meta 2do año: 4.95%  (2020)
               Meta 3er año: 5%         (2021)
               Meta 4to año:  5%        (2022)
A la fecha se  han realizado  70.653 valoraciones multidisciplinarias con corte a diciembre  31.  Estas se han realizado  en las vigencias 2020 y 2021 .
El porcentaje de cumplimiento con corte a 31 de diciembre de 2021 es de 17.9%    y se proyecta para Junio de 2022  realizar 15.000 valoraciones</t>
  </si>
  <si>
    <t>15,2%
 Meta general para el cuatrienio</t>
  </si>
  <si>
    <t>La Dirección de P y P registra los avances cualitativos y manifiesta que el avance cuantitativo depende de el resultado de la encuesta.</t>
  </si>
  <si>
    <t>La Dirección registra la actividades realizadas para el logro de la meta y un cumplimiento del 100%, asi mismo registra avance de metas rezagadas con un 53,78%</t>
  </si>
  <si>
    <t>En el marco de la semana andina de prevención del embarazo en la adolescencia realizada entre el 20 a 24 de septiembre de 2021, se coordina con el apoyo de la Organización Panamericana de la Salud y la Secretaría de Salud de Antioquia, la apertura de la semana andina de prevención del embarazo adolescente, la cual es llevada a cabo desde la ciudad de Medellín el día 20 de septiembre de 2021, dentro de las inicitivas presentadas se incluyen los avances en politica publica para mejorar la atención integral intersectorial de adolescentes en el departamento de Antioquia, así como experiencias en la ciudad de Medellín alrededor de los efectos de las intervenciones educativas en la disminución de la fecundidad adolescente. Se realizo conversatorio con adolescentes y jóvenes alrededor de los determinantes del embarazo adolescente, y como abordar intervenciones articuladas de servicios de salud, educación, cultura, recreación participación social y emprendimientos e iniciativas juveniles. En el marco de la Ley 1620 de 2013, y bajo la coordinación del Ministerio de Educación, se realiza asistencia técnica a los actores departamentales que hacen parte de los comités de convivencia escolar, se socializan las acciones de intervención para la prevención del embarazo en la adolescencia, con énfasis en educación integral en sexualidad.</t>
  </si>
  <si>
    <t>En el marco de la semana andina de prevención del embarazo en la adolescencia realizada entre el 20 a 24 de septiembre de 2021, se coordina la realización del IX Foro de la Semana Andina de Prevención de Embarazo Adolescente llevado a cabo el día 22 de septiembre de 2021. Dentro de las ponencias realizadas se encuentra : 1). Progreso en la salud y los derechos sexuales y reproductivos de los adolescentes ¿Qué grupos están siendo excluidos, por qué y qué se puede hacer al respecto? (con experiencias de India, Sierra Leona, Jamaica y Escocia): . Dr.Venkatraman Chandra-Mouli. OrganizaciónMundial de la Salud (OMS). 2. Sumándole a la vida: Una experiencia de educaciónintegral de la sexualidad en tiempos de Covid 19.Dra. Alba Yaneth Rincón Méndez. Universidad Industrial de Santander (UIS). 3) Estudio poscensal: Fecundidadenla niñez y la adolescencia en Colombia. Dr. Jose Luis Wilches – UNFPA - DANE. 4) Niñas venezolanas : Voces de la Migración.Foco en Colombia. Dr. Juan Carlos PardoLugo. Fundación Plan. 5) Avances del análisis de situación nacional sobre el matrimonio infantil y las uniones tempranas forzadas en Colombia 2010-2019. Dra. Andrea Tague. UNICEF Se logra la asistencia de más de 200 personas al foro, adicionalmente y con el apoyo del UNFPA de aloja la grabación del foro en You Tube. En el marco de la Ley 1620 de 2013, y bajo la coordinación del Ministerio de Educación, se realiza asistencia técnica a los actores departamentales que hacen parte de los comités de convivencia escolar, se socializan las acciones de intervención para la prevención del embarazo en la adolescencia, con énfasis en educación integral en sexualidad.</t>
  </si>
  <si>
    <t>En el marco de la semana andina de prevención del embarazo en la adolescencia, se coordina la realización del IX Foro de la Semana Andina de Prevención de Embarazo Adolescente llevado a cabo el día 22 de septiembre de 2021. Dentro de las ponencias realizadas se encuentra : 1). Progreso en la salud y los derechos sexuales y reproductivos de los adolescentes ¿Qué grupos están siendo excluidos, por qué y qué se puede hacer al respecto? (con experiencias de India, Sierra Leona, Jamaica y Escocia): . Dr.Venkatraman Chandra-Mouli. OrganizaciónMundial de la Salud (OMS). 2. Sumándole a la vida: Una experiencia de educaciónintegral de la sexualidad en tiempos de Covid 19.Dra. Alba Yaneth Rincón Méndez. Universidad Industrial de Santander (UIS). 3) Estudio poscensal: Fecundidad en la niñez y la adolescencia en Colombia. Dr. Jose Luis Wilches – UNFPA - DANE. 4) Niñas venezolanas : Voces de la Migración.Foco en Colombia. Dr. Juan Carlos PardoLugo. Fundación Plan. 5) Avances del análisis de situación nacional sobre el matrimonio infantil y las uniones tempranas forzadas en Colombia 2010-2019. Dra. Andrea Tague. UNICEF Se logra la asistencia de más de 200 personas al foro, adicionalmente y con el apoyo del UNFPA de aloja la grabación del foro en You Tube. Con el apoyo de la Organización Panamericana de la Salud -OPS se logra coordinar y programar procesos de asistencia técnica dirigidos a mejorar el acceso a la anticoncepción y servicios de planificación familiar en Colombia. Se seleccionan los departamentos de : 1. Arauca 2. Norte de Santander 3. Amazonas 4. Choco 5. Sucre 6. Putumayo</t>
  </si>
  <si>
    <t xml:space="preserve">12,6%
Meta general para el cuatrienio </t>
  </si>
  <si>
    <t>Se concluyó la segunda etapa de asistencias técnicas a entidades territoriales para la implementación del Mecanismo Articulador territorial, en la que se entregan las orientaciones sobre planes de acción, rutas intersectoriales y para la armonización del Mecanismo con el SNBF. Durante el mes de agosto se realizaron 5 espacios con los equipos técnicos de las gobernaciones y de las alcaldías de distrito y municipios capitales, así: - Región Andina - Grupo 2: Boyacá, Norte de Santander, Santander, Tunja, Cúcuta y Bucaramanga. - Región Llanos: Arauca, Casanare, Meta, Vichada, Arauca (ciudad), Yopal, Villavicencio y Puerto Carreño. - Región Eje Cafetero: Antioquia, Caldas, Risaralda, Quindío, Medellín, Manizales, Pereira y Armenia. - Región Amazonía - Grupo 1: Amazonas, Guainía, Vaupés, Leticia, Inírida y Mitú. - Región Amazonía - Grupo 2: Guaviare, Putumayo, Caquetá, San José de Guaviare, Mocoa y Florencia. Adicionalmente, se realizó la revisión de los decretos de tránsito o conformación de los comités territoriales de Guainía, Putumayo, Norte de Santander, Nunchía y Recetor (Casanare).</t>
  </si>
  <si>
    <t>Desde el Grupo de Sexualidad, Derechos Sexuales y Reproductivos de la Dirección de Promoción y Prevención, se avanzó en la descripción de la respuesta que se da desde el sector salud en la atención a las víctimas de violencia sexual, en el marco de la elaboración de la ruta de atención integral e intersectorial a víctimas de violencia sexual, que se está elaborando desde el Comité de Atención del Mecanismo Articulador; Desde el apoyo realizado por una practicante de psicología de la Universidad del Bosque, se cuenta con la revisión final del instrumento de evaluación de la implementación del Protocolo de Atención Integral en Salud a las Víctimas de Violencia Sexual, por parte de las DTS, EAPB e IPS.</t>
  </si>
  <si>
    <t>Teniendo en cuenta que la periodicidad de reporte en SINERGIA es anual no hay avance cuantitativo, se toma el avance cualitativo registrado en el aplicativo para conocer el avance de la meta</t>
  </si>
  <si>
    <t>Durante este mes se llevaron a cabo diferentes actividades en diferentes procesos: 1) Gestión del Conocimiento, se actualizó la página del observatorio nacional de violencias de género en la página del Ministerio de Salud. 2) Se llevó a cabo un proceso de formación con la Agencia Nacional de Reincorporación sobre Salud Sexual y Reproductiva y Violencias de Género para mas de 220 usuarios y usuarias del país. 3) Avanza la formulación del Plan Decenal Salud Pública 2022 - 2031 en el que se incluirán el enfoque de género de acuerdo a las consultas públicas que se han realizado en el país.</t>
  </si>
  <si>
    <t>En el marco del Plan estratégico del Programa de prevención de las violencias sexuales en el conflicto armado y de atención integral a mujeres víctimas 2019-2023, se realizó asistencia técnica nacional (virtual) a las referentes de salud mental y violencias de género, buscando desarrollar capacidades para comprender el carácter sociocultural de las violencias de género y violencias sexuales, así como para la implementación de estrategia educativas de transformación cultural para la promoción de la igualdad de género y disminución de causas o factores que posibilitan la ocurrencia o repetición de eventos de violencias por razones de sexo y género. Además, en el marco del primer seminario sobre Derechos Humanos, prevención, atención y judicialización de la violencia de género y ruta de atención, organizado por el departamento del Huila, se realizó capacitación a comisarios y comisarias de familia, así como a representantes de los diferentes municipios de este departamento, en Prevención de violencias por razones de sexo y género.</t>
  </si>
  <si>
    <t>Durante el mes de junio de 2021, se actualizó la revisión de los lneamientos con base en los documentos borradores y las observaciones remitidas por las dependencias del Ministerio. Se establece un plan de trabajo para el avance en el mes de julio y la produccion del documento preliminar de trabajo con las Kumpany.</t>
  </si>
  <si>
    <t>En el mes de agosto de 2021, se continua con la revisión del lineamientos y se adelanta el proceso del convenio para que garantice las condiciones técnicas y presupuestales para adelantar el proceso de socialización del mismo con cada uno de las Kumpany</t>
  </si>
  <si>
    <t>En la vigencia se realizaron 10 Socializaciones con 5 Kumpañy, y entidades territoriales,  las cuales conocieron los componentes y avances del documento de borrador del Pueblo Rrom. Teniendo la opción de  sugerir y  retroalimentar el documento. 
Como objetivo de las asistencias:
•	Socializar oficialmente los avances y aportes a partir de las sesiones de trabajo de 2019 del Lineamiento para implementación del enfoque diferencial en salud para el Pueblo Rrom o Gitano
•	Cumplir con los compromisos del PND: “realizar 11 asistencias técnicas por año con el pueblo Rrom o gitano”
•	Obtener de parte de los actores territoriales y actores del sistema de salud retroalimentación (de manera general en la sesión de trabajo por legitimación por la Kumpany y posteriormente por correo de considerarse particularmente)
Adicionalmente se ha venido trabajando con las áreas en la construcción y resolución del documento actualizado.</t>
  </si>
  <si>
    <t>0.2</t>
  </si>
  <si>
    <t>En la vigencia 2022 en el mes de enero y febrero se desarrollan las socializaciones restantes con el fin de  adelantar el rezago de metas 2021 y 2022. retroalimentando el documento con la información recogida en los terriytorios y de las áreas del MSPS</t>
  </si>
  <si>
    <t>En el mes de agosto de 2021, se adelanta el proceso del convenio que garantice las condiciones técnicas y presupuestales para adelantar el proceso de socialización del lineamiento con el pueblo Rrom</t>
  </si>
  <si>
    <t>En la vigencia se realizaron 10 Socializaciones con 5 Kumpañy, y entidades territoriales,  las cuales conocieron los componentes y avances del documento de borrador del Pueblo Rrom. Teniendo la opción de  sugerir y  retroalimentar el documento. 
Como objetivo de las asistencias:
•	Socializar oficialmente los avances y aportes a partir de las sesiones de trabajo de 2019 del Lineamiento para implementación del enfoque diferencial en salud para el Pueblo Rrom o Gitano
•	Cumplir con los compromisos del PND: “realizar 11 asistencias técnicas por año con el pueblo Rrom o gitano”
•	Obtener de parte de los actores territoriales y actores del sistema de salud retroalimentación (de manera general en la sesión de trabajo por legitimación por la Kumpany y posteriormente por correo de considerarse particularmente)</t>
  </si>
  <si>
    <t>En la vigencia 2022 en el mes de enero y febrero se desarrollan las socializaciones restantes con el fin de  adelantar el rezago de metas 2021 y 2022</t>
  </si>
  <si>
    <t>En septiembre de 2021, se recibe las bases de datos relacionadas con la información actualizada de los indicadores de la variable del pueblo Rrom de la base de datos única de afiliados, estadísticas vitales, reporte de morbilidad, reporte de aseguramiento, reporte de SIVIGILA, del registro único de víctimas, lo cual permitió actualizar el documento base del análisis de situación del pueblo Rrom teniendo en cuenta, que este proceso de actualización al documento se realiza de manera progresiva y periódica de acuerdo a la disponibilidad y actualización de las bases de datos integradas al SISPRO. De igual manera, se recibió capacitación y entrenamiento en el acceso y manejo de los sistemas graficadores y mapeadores como IGAC, DANE y Agustín Codazzi con el fin de incorporar elementos visuales y gráficos de la ubicación y distribución de la población del pueblo Rrom en los departamentos donde tiene asiento esta comunidad.</t>
  </si>
  <si>
    <t xml:space="preserve">
Durante el semestre de 2021 se realizo (I) La tercera actualización en el componente cuantitativo del documento del Análisis de Situación de Salud del pueblo Rom mediante la disposición de la variable étnica Rrom en las bases de datos y registros administrativos como los Registros Individuales de Prestación de Servicios de Salud -RIPS y de los indicadores de salud relacionados con el pueblo Rom dispuestos en el Sistema de Información del Sistema de la Protección Social – SISPRO, (II) Se continua la actualización del componente cualitativo cabe señalar que el documento del ASIS del pueblo Rom forma parte integral de la propuesta de expedición del acto administrativo para el capítulo Rom en perspectiva al enfoque étnico diferencial del Pueblo Rom en el Plan Decenal de Salud Pública 2022 – 2031. (III) El  “Análisis de salud del pueblo Rrom actualizado”, forma parte integral del capítulo étnico del Pueblo Rrom del Plan Decenal de Salud Pública PDSP - 2012 – 2021 y fundamento para el PDSP 2022 – 2031, y en un lapso de no mayor a tres meses se expide la Resolución respectiva del capítulo étnico el cual se encuentra en trámite jurídico.
(IV) Se dispone los insumos del ASIS del Pueblo Rrom y bases de datos en excell organizadas con la variable étnica (Rrom) con el fin de facilitar la incorporación de la información en los ASIS de los municipios donde se reporta población Rom a través de las organizaciones políticas del pueblo Rom o Kumpanias, como propuesta de generación de capacidades en el abordaje del enfoque étnico, diferencial en la entidades territoriales para el 2022. (V) Se concerta y articula un plan de trabajo conjunto con las áreas afines en el enfoque étnico del ministerio, la Oficina de Promoción Social para incorporar en los documentos base (ASIS) resultados de las asistencias técnicas para avanzar en la comprensión y en las acciones de respuesta sectorial para el pueblo Rrom. 
</t>
  </si>
  <si>
    <t>Durante el mes de junio de 2021, se actualizó la revisión de los lineamientos con base en los documentos borradores y las observaciones remitidas por las dependencias del Ministerio. Se establece un plan de trabajo para el avance en el mes de julio y la producción del documento preliminar de trabajo con las Kumpany</t>
  </si>
  <si>
    <t>En la vigencia 2022 en el mes de enero y febrero se desarrollan las socializaciones restantes con el fin de  adelantar el rezago de metas 2021 y 2022.</t>
  </si>
  <si>
    <t>La ADRES continua auditando las cuentas de los servicios y tecnologías no financiados con recursos de la UPC que se encontraban pendientes por el resultado de la auditoría, con el fin de realizar la aprobación oportuna de las cuentas para su posterior pago. Se giraron a las IPS y/o EPS $944 mil millones entre enero a junio de 2021 (Art. 245 Ley 1955/19). Adicionalmente, desde enero 2021 hasta junio de 2021, se giraron $113 mil millones (Art. 237 Ley 1955/19), para un total de las dos medidas de $1.056 mil millones girados en la actual vigencia por parte de ADRES. Cabe señalar que los valores auditados por la ADRES de enero a junio de 2021, fueron pagados en su totalidad, por lo cual la meta fue cumplida en un 100%.</t>
  </si>
  <si>
    <t>De acuerdo con la meta establecida en el Plan Nacional de Desarrollo referente al saneamiento de los servicios y tecnologías no financiados con cargo a los recursos de UPC del régimen contributivo, en la cual se define un saneamiento del 100%, se detallan los siguientes avances con corte a septiembre de 2021: Se giraron a las IPS y/o EPS $1,05 billones entre enero 2021 a septiembre de 2021 (Art. 245 Ley 1955/19). Adicionalmente, para el mismo periodo de análisis, se giraron $160 mil millones (Art. 237 Ley 1955/19), para un total de las dos medidas de $1,2 billones girados en la actual vigencia por parte de ADRES. Cabe señalar que los valores auditados por la ADRES de enero 2021 a septiembre de 2021, fueron pagados en su totalidad, por lo cual la meta fue cumplida en un 100%. Finalmente, se señala que la ADRES continúa auditando las cuentas de los servicios y tecnologías no financiados con recursos de la UPC que se encontraban pendientes por el resultado de la auditoría, con el fin de realizar la aprobación oportuna de las cuentas para su posterior pago. Es importante mencionar que se hizo una solicitud desde el MSPS al Departamento Nacional de Planeación respecto a la modificación de la fórmula del indicador, para que los resultados den cuenta de los pagos realizados desde ADRES a los prestadores y proveedores, con base en los valores aprobados, resultado de la auditoría de estas cuentas.</t>
  </si>
  <si>
    <t>La dirección de Financimiento Sectorial registra un cumplimiento del 131% de la meta, adicionalmente solicita un ajuste para los datos registrados en 2019 y 2020, éstos deberá realizarlos de acuerdo a las directrices dadas en el procedimiento DESP08.</t>
  </si>
  <si>
    <t>Dentro del proceso de evaluación del ahorro al sistema de salud por valores máximos de recobro (VMR), en el mes de septiembre, se consolido la base de datos de las frecuencias de la vigencia 2020 (base suministros MIPRES) en relación con los servicios y tecnologías no financiados con cargo a la UPC, que permite establecer variables adicionales para la identificación de grupos relevantes con VMR. Se debe señalar que esta fuente de inflación este en permanente actualización.</t>
  </si>
  <si>
    <t>Se presentó al GTA el resultado del análisis del ejercicio de monitoreo del artículo 6, incluyendo los comentarios allegados por MinComercio y Presidencia. De igual forma, se realizaron reuniones con la industria para aclaración de dudas sobre el resultado del proceso de referenciación internacional de la Circular 12 de 2021. Así mismo, se finalizó con la construcción de los mercados relevantes de medicamentos que existen en Colombia, con base en la fuente del Invima, como un insumo para la construcción del índice de precios de medicamentos. Finalmente, se envió la Circular 12 de 2021 para firmas de los comisionados. Por otra parte, se realizo el despacho de 46 tratamientos del medicamento EPCLUSA a 15 EAPB del régimen contributivo y subsidiado. Por otro lado, el documento del modelo operativo será difundido entre los principales actores del Sistema General de Seguridad Social en Salud, con el objetivo de recibir observaciones y construir en conjunto esta iniciativa de acuerdos de acceso administrado. Durante el mes de julio se estructuró la técnica, el mecanismo, los participantes y fechas en las cuales se realizarán las mesas de trabajo las cuales están programadas para el mes de agosto.</t>
  </si>
  <si>
    <t>Se dio apertura a la consulta pública de los mercados relevantes de medicamentos que serían objeto de referenciación internacional de precios en el último trimestre de 2021. Así mismo se publicaron los anexos técnicos de estos mercados, tales como el IHH y las formas farmacéuticas estandarizadas. Así mismo, se inició el proceso de referenciación internacional de precios de 126 mercados relevantes. Por otra parte, se realizó el despacho de 143 tratamientos del medicamento EPCLUSA a 16 EAPB del régimen contributivo y subsidiado.</t>
  </si>
  <si>
    <t>La Dirección de Financimiento Sectorial registra avance cualitativo de las acciones realizadas para el logro de la meta e informa que el avance cualitativo se realizará al cierre del año.</t>
  </si>
  <si>
    <t>Se adelantó el análisis de la clasificación de niveles usando la metodología IV del Sisbén, su homologación con los niveles actuales teniendo en cuenta las Resoluciones 3778 de 2011 y 405 de 2021, así como las implicaciones para la adopción de las tarifas de cuotas moderadoras y copagos.
Se adelantó el diseño del componente de comunicaciones de la política de Contribución Solidaria en el RS; se avanzó en la elaboración de los ABC que acompañarán la socialización e implementación de la norma. Se avanzó en la elaboración de la parrilla de piezas comunicativas tipo tuit. Así mismo, se construyó con el municipio de Manizales, un plan de implementación pionero del mecanismo de Contribución Solidaria en el Régimen Subsidiado como herramienta para garantizar el mantenimiento de coberturas de afiliación en el SGSSS</t>
  </si>
  <si>
    <t>Durante el trimestre se avanzó en la implementación de la política de contribución solidaria: i) se proyectó para análisis borrador de resoluciones de puntos de corte y tarifas de la Contribución Solidaria en salud, se ha venido avanzando en los sistemas de información que se requerirán para la implementación de la CS, entre otras, en la definición técnica de la conformación de grupos familiares en el RS y los intercambios de información necesarios entre entidades.  
Se revisó con la Oficina Jurídica, el decreto borrador que reglamenta el artículo 242 de la Ley 1955 de 2019. Este Decreto modifica algunas de las reglas de afiliación en el SGSSS, crea el mecanismos de Contribución Solidaria en el Régimen Subsidiado, redefine las poblaciones especiales que acceden al RS sin encuesta Sisbén, entre otras. 
Se realizaron dos reuniones de socialización del proyecto de Decreto de la Contribución Solidaria en el Régimen Subsidiado, con el Departamento Nacional de Planeación y el Ministerio de Hacienda y Crédito Público. En dichas reuniones se recibió retroalimentación y se resolvieron dudas. El Decreto de la Contribución Solidaria es firmado por las tres entidades, esto es, Ministerio de Salud y Protección Social, Ministerio de Hacienda y Crédito Público y Departamento Nacional de Planeación. Ya se cuenta con la versión final conciliada al interior del Ministerio de Salud y se está a la espera de la definición de las dos entidades.</t>
  </si>
  <si>
    <t>En el mes de Septiembre de 2021, el proceso de preparación de la información para el cálculo del valor de las actualizaciones de los servicios y tecnologías de salud financiadas con la Unidad de Pago por Capitación (UPC) para los regímenes contributivo y subsidiado, continuó con la realización de la recolección de información mensual sobre atenciones en salud de la actual vigencia (2021), proveniente de las EPS, es así como en este mes fue recibida la información de las atenciones en salud del mes de agosto de 2021. Igualmente, le fue solicitada información a las EPS de los servicios y tecnologías de salud autorizadas y no facturadas con corte a agosto 31 de 2021 con el fin de contar con el total de la información de la prestación de los servicios de salud. Respecto de la información de las atenciones en salud del año 2020, se iniciaron las evaluaciones respecto al comportamiento de los valores de las atenciones en salud demandadas por la población afiliada durante esa vigencia.</t>
  </si>
  <si>
    <t>La Dirección de Financiamiento Sectorial registra un avance del 40% de la meta</t>
  </si>
  <si>
    <t xml:space="preserve">
Se recibio resultado evaluacion Esfuerzo fiscal de Arauca, Amazonas, Guainía, Caragena, Cesar, Quindio y Antioquia fase 3.
Con corte a septiembre 30 se ha logrado la implementación del APF en 21 Entidades territoriales para primera y segunda fase, 12 más han realizado reportes parciales y 4 que aún están en proceso de auditorias. Lo que a la fecha representa pagos de deudas por valor de $1,16 billones, de los cuales con recursos propios de los territorios son por  $422.602 millones y la Nación cofinanciaría $741.208 millones,</t>
  </si>
  <si>
    <t>El artículo 80  de la Ley 1438 de 2011 estableció que el Ministerio de Salud y Protección Social determinará y comunicará a las secretarías departamentales, municipales y distritales de salud a más tardar el 30 de mayo de cada año el riesgo de las Empresas Sociales del Estado, no obstante con  la declaración de la emergencia sanitaria por causa del Coronavirus COVID19 se adoptaron medidas para hacer frente al virus, entre ellas se expidió el 29 de mayo de 2020 la Resolución 856 ,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2011a partir de la fecha de publicación de la mencionada  resolución y hasta el término de duración de la emergencia sanitaria, decretada por el Ministerio de Salud y Protección Social.
Por lo anterior y considerando que se expidió la Resolución 738 de 2021 “Por la cual se prorroga la emergencia sanitaria por el nuevo coronavirus COVID-19, declarada mediante Resolución 385 de 2020 y prorrogada por las Resoluciones 844, 1462 y 2230 de 2020 y 222 de 2021”, la aplicación del artículo 80 de la Ley 1438 de 2011 sobre la determinación del riesgo de las Empresas Sociales del Estado está suspendida hasta tanto este Ministerio determine lo contrario. No obstante lo anterior, con el fin de generar mayor flujo  de recursos a las Instituciones prestadoras de servicios de salud, se realizaron giros a la red prestadora de servicios de salud a través del mecanismo de giro directo del régimen subsidiado. Así mismo, se giraron a las entidades territoriales recursos por concepto del subsidio a la oferta, los cuales serán ejecutados en el marco de los convenios suscritos con las ESE y administradores de infraestructura pública.</t>
  </si>
  <si>
    <t xml:space="preserve">Con el fin de generar mayor flujo a las Instituciones prestadoras de servicios de salud se realizaron giros a la red prestadora de servicios de salud a través del mecanismo de giro directo del régimen subsidiado por valor de $602,7 millones. Así mismo, se giraron a las entidades territoriales recursos por concepto del subsidio a la oferta en el mes de agosto por valor de $27.951 millones, los cuales se ejecutan en el marco de los convenios suscritos con las ESE y administradores de infraestructura pública.
</t>
  </si>
  <si>
    <t>De acuerdo con lo reportado y lo acontecido por la emergencia sanitaria por Covid-19 esta actividad no se ha podido ejecutar, lo cual se explica por la Resolución 856 ,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2011a partir de la fecha de publicación de la mencionada  resolución y hasta el término de duración de la emergencia sanitaria, decretada por el Ministerio de Salud y Protección Social.  Por lo anterior es necesario revisar por parte de la DPSAP la necesidad de reformulación de esta actividad y sus correspondientes metas  para la vigencia 2022, dado el rezago que se trae</t>
  </si>
  <si>
    <t>Se avanzó en la actualización de contenidos con las entidades del sector. De 12 entidades que  conforman el Sector Administrativo de Salud, se encuentra actualizada la información de 12 entidades en cuanto a información basica y especifica, portafolios,tramites</t>
  </si>
  <si>
    <t>S avanzó en mantener actualizada la información de las 12 entidades del sector administrativo de salud</t>
  </si>
  <si>
    <t>Se mantuvo actualizada la información de las 12 entidades del sector administrativo de salud.</t>
  </si>
  <si>
    <t>Se cumplió con la meta programada</t>
  </si>
  <si>
    <t>La dependencia menciona que se cumplió con la meta planteada para el corte de reporte</t>
  </si>
  <si>
    <t xml:space="preserve">Se cumplió con la socialización e implementación del componente Procesos y Procedimientos del Modelo Integral de Servicio al Ciudadano Sectorial mediante la interaccción con las entidades del sector y talleres de cocreación. </t>
  </si>
  <si>
    <t>Se avanzó en la implementación del componente canales de atención mediante aportes colaborativos de las entidades del sector</t>
  </si>
  <si>
    <t>Se implementaron con las entidades del sector administrativo de salud dos componentes del Modelo Integral de Servicio al Ciudadano: Procesos y Procedimientos y Canales de Atención.</t>
  </si>
  <si>
    <t xml:space="preserve">Para el primer semestre de 2021 se cuenta con priorización de ocho (8) bienes para saneamiento. Se logra saneamiento total de la propiedad de un (1) vehículo.  se cuenta con resolución pendiente de aprobación para La Cruz Nariño (Hospital El Buen Samaritano). 
Se adelantan gestiones y se logran avances para la asignaciópn presupuestal de rescursos para saneamiento de bienes, de manera que se logre la meta planteada. </t>
  </si>
  <si>
    <t xml:space="preserve">El cumplimiento de la meta, dependerá de la asignaciópn de los recursos para saneamiento solcitados, igualmente dependerá los tiempos y trámites para procesos de negociación de deudas tributarias y fiscales con Alcaldías y Secretarias de Hacienda departamentales. </t>
  </si>
  <si>
    <t>Se cuenta con resolución pendiente de aprobación para La Cruz Nariño (Hospital El Buen Samaritano) - Se cuenta con resolución pendiente de aprobación para el Inmueble de Cudecom.</t>
  </si>
  <si>
    <t xml:space="preserve">El cumplimiento de la meta, dependerá de la asignación de los recursos para saneamiento solcitados, igualmente dependerá los tiempos y trámites para procesos de negociación de deudas tributarias y fiscales con Alcaldías y Secretarias de Hacienda departamentales. </t>
  </si>
  <si>
    <t xml:space="preserve">Para el segundo semestre del año 2021 se cuenta con priorización de 9 predios para saneamiento. Se cuenta con avances para el saneamiento de predios así: 
•	Municipio La cruz – Nariño (Hospital El Bien Samaritano) – Resolución en trámite de aprobación por parte de Secretaria General
•	Patía El Bordo - Cauca - Resolución en trámite de aprobación por parte de Secretaria General
Se adelantan trámites y gestiones para saneamiento e otros bienes: 
•	Ricaurte – Nariño (Hospital Ricaurte ESE) Se adelanta trámite para entrega de predio a municipio. 
•	Roberto Payán – Nariño – Sin Avance – no hay avances en la gestión por parte del municipio
•	Armenia Quindío (3 predios) – Sin Avance- no hay avances en la gestión por parte del municipio
•	La Argentina – Huila – Sin Avance - no hay avances en la gestión por parte del municipio. 
•	Neiva – Huila. Se realiza solicitud de documentos al municipio. 
•	Edificio CUDECOM. Entregado en Comodato a Ferrocarriles Nacionales
No se logra avance en saneamiento de vehículos, debido a dificultad para asignación de recursos . 
</t>
  </si>
  <si>
    <t>Durante el tercer trimestre del año 2021, se ejecutaron 16 actividades propuestas en el plan de trabajo de la OCID así: Tres jornadas de socialización en temas disciplinarios y plan anticorrupción las cuales se llevaron a cabo mediante Microsoft Teams, los días 22 de julio, 24 de agosto y 23 de septiembre de 2021 y se realizaron 13 publicaciones en la revista virtual del Ministerio "El Saludable" sobre Ley disciplinaria y plan anticorrupción. Ediciones Nos. 549,554,557,562,567,570,575,579,588,591,595,600,605 y Se realizó seguimiento a la cuenta de correo electrónico ocid@minsalud.gov.co.</t>
  </si>
  <si>
    <t>Cumplimiento</t>
  </si>
  <si>
    <t xml:space="preserve">Durante el II Semestre de 2021 se ejecutaron 30 actividades de las propuesta en el plan de trabajo de la OCID, así: 6 jornadas de socialización, 4 de modo virrtual y 2 de modo presnecial,  los días 22 de jlio, 24 de agosto, 23 de septiembre, 26 de octubre ( 2 jornadas presenciales) y 27 de octubre de 2021. Además se realizaron 24 publicaciones en la revista virtual "El Saludable" sobre Ley disciplinaria y plan anticorrupción. Igualmente, se realizó seguimiento a la cuenta de correo electrónico ocid@minsalud.gov.co. El resultado del semestre presenta una correlación con lo establecido en el plan de trabajo de la dependencia, por lo tanto se concluye una efectividad y cumplimiento del 100% en términos de ejecución. </t>
  </si>
  <si>
    <t xml:space="preserve">Resulta pertinente dejar contancia que en el II Semestre de 2021, se realizaron dos publicaciones en el boletín "El Saludable",  adicionales a las previstas en el plan de trabajo de OCID, una de ellas que correspondió a la publicación que no se pudo realizar en el semestre anterior debido a fallas en el funcionamiento de los sistemas del ministerio y otra publicación adicional que se dió en el mes de diciembre con el fin de reforzar la labor preventiva dado el cambio normativo disicplinario. Así mismo, se indica que en el semestre no se recibieron consultas a través del correo odic@minsalud.gov.co, no obstante, se le hizo el respectivo seguimiento a la cuenta de correo para su verificación. </t>
  </si>
  <si>
    <t xml:space="preserve">La política de Fortalecimiento Administrativo Sectorial fue adoptada mediante Resolución 760 de 2021. Actualmente se trabaja en la concertación del plan de acción bianual. </t>
  </si>
  <si>
    <t xml:space="preserve">Avances del Semestre: 
•	Se avanza en  la ejecución de la primera fase del proyecto de mejoramiento e integración de  herramientas de gestión documental en el Sector con la implementación de dos entidades: INS - FONFERROCARRILES.
* Se avanza en la suscripción de acuerdo de mínimos en materia de buenas practicas de relacimiento con proveedores y potenciales proveedores. 
Los resultados en relación con el relacionamiento ciudadano se detallan en las casillas correspondientes del plan. 
*Se realizaron ejercicios de replicación de buenas prácticas en materia de gestión administrativa, particularmente se vinculó a todo el sector administrativo a un ejercicio de reflexión y conocimiento de estrategias en materia de participación de actores privados en la satisfacción de necesidades públicas organizado conjuntamente con USAID. </t>
  </si>
  <si>
    <t>Se ha ejecutado desde Minslaud, capacitaciones con participación sectorial y desde el DAFP han brindado capacitaciones que se han divulgado para que las entidaes del sector, puedan tenerlas en cuenta y participar según el cronograma DAFP.</t>
  </si>
  <si>
    <t xml:space="preserve">
•	El INS avanzó conforme al cronograma en la implementación del  SGD ORFEO. 
* Se realizaron ejercicios de replicación de prácticas: contrato de prestación de servicios; reflexión y conocimiento de estrategias en materia de participación de actores privados en la satisfacción de necesidades públicas.
•	Análisis sobre gobierno corporativo en entidades del sector. 
•	Determinación de componentes mínimos del Plan Institucional de Capacitación que se pueden ofrecer sectorialmente. 
•	Estandarización de contenidos básicos de inducción y reinducción para el Sector. 
•	Centro especializado de servicios para el sector administrativo.
•	Portafolio de servicios y protocolo de atención al ciudadano para el sector.
•	Componentes de Direccionamiento Estratégico y Cultura de Humanización y Excelencia del Servicio del Modelo Integral de Servicio al Ciudadano Sectorial.
•	Modelo de Servicio al Ciudadano en el Sector Salud y la política de atención al ciudadano sectorial.
•	Inventario de instrumentos de fortalecimiento administrativo del sector.
•	Documento técnico sobre publicidad activa: publicidad de agendas de los servidores públicos
•	Documento técnico sobre iniciativas de contratación conjunta
•	Documento de indicadores y tablero de control
</t>
  </si>
  <si>
    <t xml:space="preserve">Teniendo en cuenta que la autoevaluacion 2021 se proyecta realizar para inicion del mes de marzo 2022, según indicaciones de Funcion Publica, para la cual la entidad se proyecta aumentar su calificacion en 5 puntos , dadas las acciones desarrolladas durante la vigencia 2021 que corresponden a: 
1. Fortalecimiento en el monitoreo del  sitema de gestion de riesgos.
2. Mejoramiento de la politica del servicio al ciudadano y participacion ciudadana.
3. Avance en la implemetacion de la politica de integridad.
4. Avance en la politica de conflicto de intereses.
5. Fortalecimiento en el seguimiento a los planes de mejoramiento.
6. Fortalecimiento a la politica de transparencia y acceso a la información. 
7. Mejoramiento Politica defensa Juridica
</t>
  </si>
  <si>
    <t>Con base en la información reportada por el Sanatorio de Agua de Dios, la ejecución en el período fue del 100%</t>
  </si>
  <si>
    <t>0,947</t>
  </si>
  <si>
    <t>94,70%</t>
  </si>
  <si>
    <t>La ejecución acumulada de los gastos de la vigencia; a nivel de compromisos es del 94,7%, en razón a que el valor ejecutado de gastos acumulado a 31 de Diciembre de 2021 es de $46.280.360.820,80  frente al valor del Presupuesto definitivo de la vigencia por  $48.882.317.311,31. Con lo que se establece que al corresponder este al resultado del Segundo semestre acumulado a 31 de Diciembre de 2021, la ejecución se encuentra en un nivel adecuado, aunque la meta establecida para el año esta en 97%, el resultado para el segundo semestre fue inferior en un 2,3%, pero  se cumple con la ejecución de los gastos vs los compromisoslos cuales se cumplieron en su  totalidad.</t>
  </si>
  <si>
    <t>Con base en la información reportada por el Sanatorio de Agua de Dios, la ejecución en el período fue del 94,7%, debido a que  el valor ejecutado de gastos acumulado a 31 de Diciembre de 2021 es de $46.280.360.820,80  frente al valor del Presupuesto definitivo de la vigencia por  $48.882.317.311,31. No obstante lo anterior,  el Sanatorio Agua de Dios sustenta lo siguiente: " Con lo que se establece que al corresponder este al resultado del Segundo semestre acumulado a 31 de Diciembre de 2021, la ejecución se encuentra en un nivel adecuado, aunque la meta establecida para el año esta en 97%, el resultado para el segundo semestre fue inferior en un 2,3%, pero  se cumple con la ejecución de los gastos vs los compromisoslos cuales se cumplieron en su  totalidad."</t>
  </si>
  <si>
    <t>Se ha realizado la actualización de procesos y procedimientos con el apoyo de equipos medicos, se adelanta la revisión y actualización de procedimientos, guias, manuales, protocolos y demas documentos establecidos en la resolucion 3100 de 2019 con enfoque diferencial.
Desde el area asistencial se realiza acompañamiento al sistema integral de  gestion ambiental, para mejorar los registros de los indicadores de gestion.
Se realiza seguimiento a la ultima autoevaluación de Acreditación, con el fin de identficar los puntos de fuga y generar las barreras de seguridad correspondientes en cada uno de los procesos que componen el plan de auditoria para el mejormaiento continuo de la calidad.</t>
  </si>
  <si>
    <t>Dentro de las activiades programadas para adelantar la autoevaluacion se realizaron:
1. Se elaboraron los formatos en  Excel para llevar a cabo la autoevaluación cualitativa y cuantitativa. 
2. Se envió a los grupos primarios la documentación resumida del manual con el fin de socializar e interiorizar el contenido del manual con cada uno de sus estándares y criterios.
3. Se socializo la hoja radar para la calificación cuantitativa.
4. Se realizaron  sesiones de sensibilización a los grupos primarios en las cuales se dio lectura a los estándares con aplicación de ejemplos a fin de entender la metodología.
5. Se dio inicio a la calificación cualitativa y cuantitativa del primer estándar de cada uno de los estándares.
La programación de la autoevaluacion se tiene programada para Primer semana de Febrero de 2022, fecha en la cual se tendria la calificación de la autorevaluacion.</t>
  </si>
  <si>
    <t>Se fortaleció  el conocimiento de cada uno de los estándares al grupo primario, con el fin de lograr una autoevaluación objetiva.  
A la fecha aún no se ha finalizado el proceso de  autoevaluación, dado que la entidad enfoco esfuerzos para ampliar las competencias de su equipo, mediante  reuniones de sensibilización durante la vigencia 2021 por lo cual se espera poder culminar con el criterio en la vigencia 2022.</t>
  </si>
  <si>
    <t>Con base en la información reportada por el Sanatorio de Agua de Dios, relacionada con esta actividad, la entidad informa que: "Se fortaleció  el conocimiento de cada uno de los estándares al grupo primario, con el fin de lograr una autoevaluación objetiva.  
A la fecha aún no se ha finalizado el proceso de  autoevaluación, dado que la entidad enfoco esfuerzos para ampliar las competencias de su equipo, mediante  reuniones de sensibilización durante la vigencia 2021 por lo cual se espera poder culminar con el criterio en la vigencia 2022.</t>
  </si>
  <si>
    <t xml:space="preserve">En el tercert trimestre de acuerdo  al cumplimiento al  Sistema de Información para la Calidad en Salud,  el Sanatorio de Agua de Dios   continua garantizando el monitoreo  y evaluación mensual de estos indicadores en el tiempo y oportunidad  datos generados por el sistema que actualmente cuenta la institución. Los resultados para este trimestre  demuestran  una oportunidad para consulta de medicina general de primera vez  dentro de los parámetros estimados y las metas trazadas el cual esta en 2,0 días. </t>
  </si>
  <si>
    <t>1,7</t>
  </si>
  <si>
    <t xml:space="preserve">Para el segundo semestre de acuerdo  al cumplimiento al  Sistema de Información para la Calidad en Salud,  el Sanatorio de Agua de Dios   continua garantizando el monitoreo  y evaluación mensual de estos indicadores en el tiempo y oportunidad  datos generados por el sistema que actualmente cuenta la institución. Los resultados para este semestre  demuestran  una oportunidad para el acceso a consulta de medicina general de primera vez  dentro de los parámetros estimados y las metas trazadas el cual esta en 1,7 días. </t>
  </si>
  <si>
    <t>En el tercer trimestre este indicador de oportunidad de la atención en la consulta de primera vez de odontología general,   en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2,7 días.</t>
  </si>
  <si>
    <t>2,5</t>
  </si>
  <si>
    <t>Para el segundo semestre este indicador de oportunidad de la atención en la consulta de primera vez de odontología general,   en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2,5 días.</t>
  </si>
  <si>
    <t>Se observa para el tercer trimestre  que se cumple con los estándares y metas establecidas por la institución de acuerdo al resultado de operatividad del indicador 20,3 del tiempo de espera en minutos para la atención de consulta de urgencias en pacientes con Triage II,  este indicador es monitoreado, evaluado de manera mensual y analizado en comite.</t>
  </si>
  <si>
    <t>19,4</t>
  </si>
  <si>
    <t>Se observa para el segundo semestre  que se cumple con los estándares y metas establecidas por la institución de acuerdo al resultado de operatividad del indicador 19,4 del tiempo de espera en minutos para la atención de consulta de urgencias en pacientes clsiicados como Triage II,  este indicador es monitoreado, evaluado de manera mensual y analizado en comite.</t>
  </si>
  <si>
    <t xml:space="preserve">Para el tercer trimestre se continuo con la meta establecida como linea base para este indicador, la tasa global de satisfaccion se obtuvo un 100%, datos arrojados de la encuesta aplicada a 300  usuarios.  </t>
  </si>
  <si>
    <t>Para el Segundo Semestrer  se continuo con la meta establecida como linea base para este indicador, la tasa global de satisfaccionse mantuvo en un  100%, datos arrojados de la encuesta aplicada a 300  usuarios.  Entre el trecer y cuarto trimestre.</t>
  </si>
  <si>
    <t>0,33</t>
  </si>
  <si>
    <t>Para este semestre las actividades del Programa Hansen programadas  fueron:
1. Valoraciones de ulceras =  De acuerdo al número de pacientes objeto del programa se determino que de manera periodica realizar 13 evaluaciones mensuales a pacientes que acuden al programa de úlceras,   se evaluó a  58 pacientes durante el semestre.
2. Control de tratamiento =  para el segundo semestre  un total de 6 pacientes al finalizar el mes de diciembre del 2021 se encuentran recibiendo el tratamiento, pacientes que ingresaron en este semestre al programa:    un caso nuevo diagnostico lepra multibacilar procedente del municipio de Soacha y una recidiva, paciente procedente del municipio de Agua de Dios y dos cierres.
3. Vigilancia epidemiológica: Para este segundo semestre se evaluaron 12 pacientes de este grupo; que corresponde al paciente que terminó tratamiento y se realiza el seguimiento de acuerdo a la Guia de Practica Clinica.        
4. Valoración anual de pacientes: Para el segundo semestre la meta de valoración anual erá de 85 pacientes por mes, el total valorado en este periodo semestral  fue 325 pacientes. La razón del no cumplimiento de la meta para el año 2021 se debe a que se dio continuidad hasta el mes de mayo  por lineamiento  de la emergencia sanitaria por Covid-19.  Sin embargo esta actividad se retomo en el mes de Junio de 2021 por establecimiento de la Resolución 777 del 2 de junio del presente año.                                                                                                                     5.   Para la vigilancia y valoración de convivientes se evalua el cumplimiento de las agendas programadas. La meta anual de valoración a conviventes es de 120 convivientes al año.
Para este periodo analizado se valoraron un total de  96 conviventes,  hacen parte de los pacientes que se encuentran en tratamiento  y   del proyecto de estudio a convivientes residenciados en el municipio de Agua de Dios.</t>
  </si>
  <si>
    <t>Para el Segundo semestre  se diagnosticaron   ( 89 )pacientes confirmados por valoracion clinica para lepra del proyecto conviviente, los cuales seran reportados a las diferentes entes territoriales  de los departamentos. 1 Caso positivo en el mes de Agotos de 2021  como resultado del estudios de conviientes del programa lepra por valoración clinica.</t>
  </si>
  <si>
    <t>En el segundo semestre se suscribio contrato con un operador logistico para la prestacion de servicios de consulta especializada (Ortopedia, Medicina Interna, Ginecobstetricia, Pediatria y Dermatologia) en la modalidad de  Telemedicina sincronica.
Se dio inicio a las atenciones, con una baja demanda de usuarios, dadas las condiciones para la asistencia y cumplimiento de las citas, manifestadas por los pacientes.
Luego de realizar el estudio de mercadeo, se obtubo una sola contraoferta por parte de la EPS Famisanar.</t>
  </si>
  <si>
    <t>Se dio cumplimiento en la vigencia 2021 del 98% de las actividades programadas en el marco del PLAN ESTRATEGICO NACIONAL DE PREVENCIÓN Y CONTROL DE LA ENFERMEDAD DE HANSEN 2016-2025.</t>
  </si>
  <si>
    <t>La institución ha ejecutado la meta rezagada de la vigencia 2020 donde a causa de la crisis sanitaria por coronavirus COVID-19 no se pudo alcanzar el cumplimiento de las  actividades programadas en el marco del PLAN ESTRATEGICO NACIONAL DE PREVENCIÓN Y CONTROL DE LA ENFERMEDAD DE HANSEN 2016-2025.</t>
  </si>
  <si>
    <t>Con base en la información reportada por el Sanatorio de Contratación, la ejecución en el período fue del 100%</t>
  </si>
  <si>
    <t>La institución adoptó mediante Resolución 508 de 2021 el Manual de Administración de Riegos, en dicho acto administrativo también se actualizó la Política de Administración de Riesgos Institucional, disponible en: https://www.sanatoriocontratacion.gov.co/documentos/2021/CALIDAD/Resoluciones/Pol%C3%ADticas%20Administraci%C3%B3n%20del%20Riesgo.pdf</t>
  </si>
  <si>
    <t>La institución adoptó mediante Resolución 508 de 2021 el Manual de Administración de Riegos, en dicho acto administrativo también se actualizó la Política de Administración de Riesgos Institucional, disponible en: https://www.sanatoriocontratacion.gov.co/documentos/2021/CALIDAD/Resoluciones/Pol%C3%ADticas%20Administraci%C3%B3n%20del%20Riesgo.pdf
El plan anticorrupción y atención al ciudadano es formulado, ejecutado, evaluado y controlado cada vigencia conforme a los lineamientos del Departamento Administrativo de la Función Pública. 
La institución cuenta con mapas de riesgos actualizados, la oficina de control interno realiza seguimiento periódico de la ejecución de los controles y su efectividad en la gestión del riesgo.</t>
  </si>
  <si>
    <t>La institución documentó, aprobó e implementó la estrategia de racionalización de trámites 2021.</t>
  </si>
  <si>
    <t>La institución documentó, aprobó e implementó la estrategia de racionalización de trámites para la vigencia 2021, con un cumplimiento del 100% de las acciones planificadas.</t>
  </si>
  <si>
    <t>La audiencia de rendición de cuentas de la vigencia 2020 del Sanatorio de Contratación ESE está programada para el 29 de octubre de 2021, adicionalmente se ha actualizado el Plan Anticorrupción y Atención al Ciudadano, incluyéndose dos espacios adicionales de rendición de cuentas.</t>
  </si>
  <si>
    <t>La audiencia de rendición de cuentas de la vigencia 2020 del Sanatorio de Contratación ESE fue realizada el 29 de octubre de 2021.</t>
  </si>
  <si>
    <t>Durante toda la vigencia 2021, el Sanatorio de Contratación ESE garantizó la vacunación sin barreras a toda la Comunidad del municipio de Contratación, disponiendo para ello de la red de frio adecuada de acuerdo a lo establecido en la normatividad vigente, insumos y  talento humano certificado para la vacunación.</t>
  </si>
  <si>
    <t>La meta rezagada de la vigencia 2020 obedeció a diferencias entre población DANE y la realmente existente en el municipio de Contratación, la institución para la vigencia 2021 elaboró base de datos real de los niños susceptibles del PAI del municipio de acuerdo con las bases de datos entregadas por las EPS y las actualizó de forma trimestral, a fin de hacer seguimiento riguroso a la población susceptible del PAI.</t>
  </si>
  <si>
    <t>La institución, a la fecha, ha realizado presentación del informe de análisis de la prestación de servicios de la ESE correspondiente a los tres primeros trimestres de la vigencia 2021, en junta directiva de la institución para su análisis.</t>
  </si>
  <si>
    <t>La institución, ha realizado oportunamente presentación del informe de análisis de la prestación de servicios de la ESE trimestralmente a la junta directiva.</t>
  </si>
  <si>
    <t>La meta rezagada se presentó debido que en la vigencia 2020 solo se realizaron 3 análisis de la prestación de servicios de la ESE trimestralmente a la junta directiva toda vez que el correspondiente al cuarto trimestre se realizó en la vigencia 2021.</t>
  </si>
  <si>
    <t>En lo corrido de la vigencia 2021 la institución ha dado cumplimiento a la meta del indicador de oportunidad en la prestación de consulta externa de medicina general de primera vez para pacientes enfermos de Hansen y población en general. Información disponible en: 
https://prestadores.minsalud.gov.co/SIHO/</t>
  </si>
  <si>
    <t>En lo corrido de la vigencia 2021 la institución ha dado cumplimiento a la meta del indicador de oportunidad en la prestación de consulta externa de odontología general de primera vez para pacientes enfermos de Hansen y población en general. . Información disponible en: 
https://prestadores.minsalud.gov.co/SIHO/</t>
  </si>
  <si>
    <t>Realizada la autoevaluación de estándares del Sistema Único de Acreditación de la vigencia 2021, se obtuvo un incremento porcentual del 20% con respecto a la calificación obtenida el año anterior.</t>
  </si>
  <si>
    <t>El Sanatorio de Contratación Empresa Social del Estado implementó el plan de acción para los procesos priorizados del Programa de Auditoria para el Mejoramiento de la Calidad (PAMEC) conforme a cronograma, logrando un grado de cumplimiento del 95,5% de las actividades propuestas para la vigencia 2021.</t>
  </si>
  <si>
    <t>Durante la vigencia 2021, el Sanatorio de Contratación ESE, garantizo el acceso al plan de capacitaciones, no obstante, la cobertura alcanzada del personal fue del 70% de lo programado, este resultado obedece principalmente a la actual crisis sanitaria por coronavirus COVID-19 y a la calidad y estabilidad de la conectividad del servicio de Internet del municipio de Contratación.</t>
  </si>
  <si>
    <t>Rezago pendiente para la vigencia 2022, donde se ha realizado revisión exhaustiva del plan de capacitaciones a fin de abarcar todos los temas de interés de la Institución optimizando la disponibilidad de tiempo para la realización de procesos de capacitación y entrenamiento, por otra parte, se adelantan acciones para robustecer la conectividad del servicio de Internet.</t>
  </si>
  <si>
    <t>Con base en la información reportada por el Sanatorio de Contratación, la ejecución en el período fue del 87,50%, deido principalmente  a la crisis sanitaria por coronavirus COVID 19.</t>
  </si>
  <si>
    <t>Con corte a diciembre 30 del 2021, se registra en el software institucional recaudos por un valor de $ 19,312,513,031  y valor comprometido por $ 17,351,161,301 lo que representa un equilibrio del 1,113.</t>
  </si>
  <si>
    <t xml:space="preserve">El 10 de septiembre del 2021, fueron expedidos por la Presidencia de la República los:
-	Decreto 1080 “Por el cual se modifica la estructura de la Superintendencia Nacional de Salud” y el-
-	Decreto 1081 “Por el cual se modifica la planta de personal de la Superintendencia Nacional de Salud”.
</t>
  </si>
  <si>
    <t>Como resultado de la expedición de los decretos se dio incio al proceso de implementación del rediseño, teniendo como resultado las cifras que se muestran a continuación:
- 416 nombramientos: 219 promociones y 197 ingresos nuevos.
- En el Mes de Octubre se realizaron 98 nombramientos, en el mes de noviembre se realizaron 110 y en el mes de diciembre 208.
- Se recibiron 41 solicitudes de creación de grupos internos de trabajo, de los cuales se crearon 21.
- Se recibieron 30 solicitudes para el otorgamiento de primas técnicas por formación y experiencia altamente calificada, de las cuales se aprobaron 16 y se negaron 14.
- Se realizó la actualización de 792 fichas de la OPEC en el aplicativo SIMO.</t>
  </si>
  <si>
    <t xml:space="preserve">Se da cumplimiento a la actividad en un 100% </t>
  </si>
  <si>
    <t xml:space="preserve">1) El 26 de enero de 2021 se remitió solicitud a la  Viceministra de Protección Social exponiendo la problemática sobre  la expedición del Decreto 1736 de 2020, por medio del cual se modifica la estructura de la Superintendencia de Sociedades, que va en contravía del intento de concertación para redactar un borrador de proyecto de decreto reglamentario del artículo 2o de la Ley 1966 de 2019, conjunto entre las Superintendencias, específicamente en lo relacionado con el traslado de Supersociedades en su Decreto 1736 de la competencia sancionatoria en materia societaria a la SNS, para las sociedades comerciales y empresas unipersonales que operan en el sector salud. 
2) Se informó a la Delegada de Procesos Administratinos de la Supersalud sobre la situación generada en materia de la facultad sancionatoria con la expedición del Decreto 1736 de 2020 de la Supersociedades.
3) El 11 de mayo se envió resumen sobre las diferencias con Super Sociedades en la reglamentación de la norma  para una reunión que se llevaría a cabo en la Secretaría Jurídica de Presidencia. </t>
  </si>
  <si>
    <t>Durante el Comité Directivo llevado a cabo el 21 de septiembre del presente año, en comunicación con la  Viceministra de Protección Social, quien confirmó que se adelantó la conversación con el Secretario Jurídico de Presidencia y sus asesores, en donde indicaron que la Superintendencia de Sociedades mantiene la competencia sancionatoria en sus delegadas. 
Durante el último trimestre del 2021, se continuará trabajando en el borrador del Decreto en conjunto con la Dirección Jurídica del Ministerio de Salud y Protección Social y un delegado de la Superintendencia de Sociedades.</t>
  </si>
  <si>
    <t>En este segundo semestre se avanzó con las siguientes acciones:
1. El último borrador del Proyecto de Decreto fue remitido a las distintas Delegadas de la SNS para su socialización y/o comentarios.
2. La Dirección Jurídica, realizó la revisión de los comentarios efectuados por la Dirección de Innovación y Desarrollo, Superintendencia Delegada Para Entidades de Aseguramiento en Salud, Superintendencia Delegada para Operadores Logísticos de Tecnologías en Salud y Gestores Farmacéuticos, Oficina de Liquidaciones,  Superintendencia Delegada para prestadores de Servicios de Salud, Superintendencia Delegada Para La Protección Al Usuario, Superintendencia Delegada Función Jurisdiccional Y Conciliación, Superintendencia Delegada Entes Territoriales.
3. Una vez  finalizada esta labor, el día 17 de diciembre de 2021, se remitió bajo Oficio de Salida Radicado No. 20211600001709661 el proyecto de Decreto con destino a Superintendencia Financiera, a la Superintendencia de Industria y Comercio y a la Superintendencia de Sociedades, para la socialización y conciliación con estas entidades las cuales hacen parte del Sistema Integrado de Control, Inspección y Vigilancia del Sector Salud, para la posterior remisión al Ministerio de Salud y protección Social para su expedición.
4. Se recibe a través de Radicado No. 20219300403826512 el OFICIO: 2021-01-790103-000, proveniente de la Superintendencia de Sociedades, así como Archivo el Word del Proyecto de Decreto con comentarios y observaciones efectuadas por la Superintendencia en comento.
 5.  Una vez revisadas las observaciones efectuadas por las Superintendencias, se remitirá al Ministerio de Salud y Protección Social para la expedición del Decreto reglamentario.</t>
  </si>
  <si>
    <t>El Ministerio de Salud y Protección Social es el encargado de expedir la regulación sobre los nuevos vigilados. Sin embargo, la Superintendencia aportó propuesta de regulación para nuevos vigilados y participó en mesas de trabajo conjuntas sobre la regulación.
 Por otro lado, la Superintendencia ha avanzado en la estructuración del modelo de IVC para estos nuevos vigilados, por lo que se referencian los siguientes avances:
Se diseñó documento borrador con indicadores KPI para la medición de los nuevos vigilados y se diseñó propuesta inicial de instrumnto de supervisión in situ. Adicionalmente, se realizaron entrevistas semiestructuradas para la validación y ajuste de instrumentos para la supervisión extra- situ e in-situ de  en lo relacionado con el servicio farmacéutico y entrega completa, oportuna y adecuada de los productos médicos de acuerdo con sus competencias.</t>
  </si>
  <si>
    <t>En el segundo semestre de la vigencia,  se diseñaron propuestas de instrumentos y metodologías para el seguimiento al desempeño financiero, servicio farmaceutico y otros indicadores técnico científicos desde un enfoque de riesgos y de cumplimiento, asociadas a los gestores farmaceúticos y operadores logísticos.
 Se realizaron mesas de trabajo socializando los avances para posterior definición de modelo e implementación.</t>
  </si>
  <si>
    <t>No se reporta avance respecto del reporte anterior.  No obstante se aclara que para 2021 la meta del 80% que es la versión final del documento, ya se cumplió</t>
  </si>
  <si>
    <t>Meta cumplida en el primer semestre en un 97,5%</t>
  </si>
  <si>
    <t xml:space="preserve">En el evento denominado PRIMER ENCUENTRO DE LIQUIDADORES Y CONTRALORES, liderado por el Superintendente Nacional de Salud Fabio Aristizábal Ángel y el Jefe de la Oficina de Liquidaciones Juan Camilo Villamil López, se presentó el documento denominado GUÍA METODOLÓGICA DE LOS PROCESOS LIQUIDATORIOS EAPB- IPS (PRIVADAS -MIXTAS-ESE), conversatorio en el cual participaron todos los Agentes Liquidadores y Contralores de cada una de las entidades que para ese momento lideraban los procesos de Intervención Forzosa para Liquidar de las entidades a cargo de la Oficina de Liquidaciones. Queda pendiente la publicación del documento para la siguiente vigencia. </t>
  </si>
  <si>
    <t>A corte del mes de octubre se avanza en la compilacion de lineas de decision para la segunda publicacion del Boletin jurisprudencial en el segundo semestre de 2021</t>
  </si>
  <si>
    <t>Para el segundo semestre 2021, se realizo  la publicación del Boletín Jurídico Nº 2 de la Función Jurisdiccional, con corte al mes de diciembre 2021; se adelanta su estructuración, que incluye dentro de las sentencias objeto de análisis, los siguientes temas:                                  1.SENTENCIA S2021-000558 PROCESO J-2018-2386. SUPERSALUD PRECISA CUANDO SE ENTIENDEGENERADA LA PRÓRROGA DE INCAPACIDADES Y QUIENES SON LOS OBLIGADOS A SUm RECONOCIMIENTO ECONÓMICO.
2.SENTENCIA S2021-000552 PROCESO J-2018-1389. SUPERSALUD SE PRONUNCIA SOBRE EL RECONOCIMIENTO Y PAGO DE INCAPACIDADES OCASIONADAS ENTRE LA FECHA DE TERMINACIÓN DEL VÍNCULO LABORAL Y LA FECHA EN LA QUE SE MATERIALIZA LA NOVEDAD DE RETIRO COMO COTIZANTE.
3.SENTENCIA S-2020-001831 PROCESO J-2018-0915. SUPERSALUD RATIFICA LOS REQUISITOS PARA EL RECONOCIMIENTO DE INCAPACIDADES EN ATENCIÓN A LOS CRITERIOS DE VIGENCIA NORMATIVA PARA LA FECHA DE EXPEDICIÓN – SE PRONUNCIA RESPECTO A QUE LA AUTONOMIA ADMINISTRATIVA DE LA EPS NO DEBE DESCONOCER DERECHOS A LOS USUARIOS ATRUBUYENDOLES CARGAS ADMINISTRATIVAS QUE NO LES CORRESPONDEN SENTENCIA S-2020-001831 PROCESO J-2018-0915.
4.SENTENCIA S2017-000960 PROCESO J-2017-1728. SUPERSALUD SE PRONUNCIA SOBRE LA AUTORIZACIÓN Y SUMINISTRO DE TECNOLOGIAS Y SERVICIOS EXCLUIDOS DEL PLAN DE BENEFICIOS DE SALUD Y DA ALCANCE A LA FIGURA DE CUIDADOR A CARGO DE LA EPS.
5.S2017-000660 PROCESO J-2017-0895. SUPERSALUD ORDENA EL SUMINISTRO DE TECNOLOGIAS EXCLUIDAS DEL PLAN DE BENEFICIOS DE SALUD EN REGIMENES ESPECIALES SENTENCIA.
6.SENTENCIA S2019-000994 PROCESO J-2015-0783SUPERSALUD SE PRONUNCIA FRENTE A LA GLOSA DE EXTEMPORANEIDAD EN EL MARCO DE LOS RECOBROS DE SERVICIOS DE SALUD NO INCUIDOS EN EL PLAN DE BENEFICIOS, ORDENADOS MEDIANTE ACCIONES DE TUTELA Y/O AUTORIZADOS POR EL COMITÉ TECNICO CIENTIFICO ANTE EL ADRES.
7.S2020-000762 PROCESO J2016-0436. SUPERSALUD REITERA LOS TERMINOS QUE DEBEN CUMPLIRSE PARA AL PRESENTACIÓN DE GLOSAS EN EL MARCO DE LOS RECOBROS DE LOS SERVICIOS INCLUIDOS DENTRO DEL PLAN DE BENEFICIOS SALUD SENTENCIA S2020-000762 PROCESO J2016-0436.
8.S2019-000537 PROCESO J-2017-2697. SE PRONUNCIA SOBRE EL REEMBOLSO DE GASTOS POR CONCEPTO DE SERVICIO DE ENFERMERÍA DOMICILIARIA EN PERSONA EN CONDICION DE DISCAPACIDAD SENTENCIA.
9.SENTENCIA S2020-000229 PROCESO J-2018-0641. SUPERSALUD REITERA LOS PRESUPUESTOS DEL REEMBOLSO DE GASTOS POR CONCEPTO DE TRANSPORTE DE PACIENTES DE LA TERCERA EDAD CON ENFERMEDADES CATASTROFICAS.
10.SENTENCIA S2020-001654 PROCESO J-2018-1574. SUPERSALUD SE PRONUNCIA SOBRE EL REEMBOLSO DE GASTOS POR CONCEPTO DE PROCEDIMIENTOS BRINDADOS FUERA DEL TERRITORIO NACIONAL Y REITERA LA OBLIGACIÓN DEL EMPLEADOR EN CUANTO AL RECONOCIMIENTO Y PAGO DE INCAPACIDADES AL TRABAJADOR.
   lo cual permite  convertir el boletín jurisprudencial en una herramienta de consulta dinámica y de apoyo a los jueces en los procesos decisorios relacionados con las demandas en el sector salud.</t>
  </si>
  <si>
    <t xml:space="preserve">Se da cumplimiento a la actividad en la vigencia 2021, en un 100% </t>
  </si>
  <si>
    <t>Se expidió la Circular Externa 20211700000005-5
Publicada en el Diario Oficial 51.800, del 17 de septiembre de 2021 y la Página de la SNS.</t>
  </si>
  <si>
    <t>Con esto se da cumplimiento con el 100% del objetivo</t>
  </si>
  <si>
    <t>Se expidió la Circular Externa 20211700000005-5
Publicada en el Diario Oficial 51.800, del 17 de septiembre de 2021 y la Página de la SNS.</t>
  </si>
  <si>
    <t>Proyecto PQRD LEY 1797
1. Fase de planeación Proyecto Piloto. 100% 
1.1 Alcance aprobado 
1.2 Estimación de costos analizada 
1.3 Arquitectura técnica validada (AZURE) 
2. En fase de diseño: 100% 
2.1 Flujo de negocio validados 
2.2 Estructura de datos validados 
2.3 Diseño de servicios web validados  
3. Implementación: 0%</t>
  </si>
  <si>
    <r>
      <t xml:space="preserve">
La  SNS cuenta con una solución primaria que permite  a las EPS, Entidades Adaptadas, Entidades de Régimen Especial y de Excepción, el reporte de todas las PQRD cerradas en mes inmediatamente anterior independiente del mes de radicación, independientes de la fecha de radicación, incluyendo las radicadas directamente en la entidad, así como las transladadas por la SNS, a través del anexo técnico GTOO6- </t>
    </r>
    <r>
      <rPr>
        <b/>
        <i/>
        <sz val="10"/>
        <rFont val="Calibri"/>
        <family val="2"/>
        <scheme val="minor"/>
      </rPr>
      <t>Respuesta de Peticiones, Quejas,  Reclamos y Denuncias</t>
    </r>
    <r>
      <rPr>
        <sz val="10"/>
        <rFont val="Calibri"/>
        <family val="2"/>
        <scheme val="minor"/>
      </rPr>
      <t>, el cual deberá reportar mediante la plataforma NRVCC, a más tardar el día 20 de cada mes."ANEXO CIRCULAR 000017-AT GT006."</t>
    </r>
  </si>
  <si>
    <t xml:space="preserve">De lo queda de la vigencia  del año, no se podrá implementar técnicamente la solución por falta de presupuesto; por tanto se le solicitará al ministerio de Salud la modificación de la meta para el resto del cuatrenio.
Al finalizar la vigencia 2021, se realizó la priorización del Proyecto PQR LEY 1797, se asignaron recursos y la preparación de los estudios previos del ingeniero para la implementación en la vigencia 2022.
Por lo tanto el porcentaje de avance las actividades son las registradas en el  primer semestre del 2021.
Durante este  el semestre se realizaron las siguientes actividades:
•Estructura de datos del Servicios web del proyecto
•Se actualizó el cronograma del proyecto y matriz de riesgos
•Se  trabajo  con Microsoft en la definición de arquitectura de la solución en la nube de Azure  se realizó envío de la revisión de la estructura propuesta de datos de los servicios web PQRD Ley 17197 interoperabilidad a la Oficina de Tecnologías de la Información. Para el 2022 se tiene planeado c implementación </t>
  </si>
  <si>
    <t>En este trimestre se avanzó en las siguientes acciones:
Se cuenta con los convenios de adhesión al convenio marco interadministrativo de cooperación No. 468 de 2020 para la conformación de la RDC suscrito con las siguientes entidades:
-	Procuraduría
-	Defensoría del Pueblo
-	Supersolidaria
-	Tribunales de ética
Se apartaron de hacer parte de la Red de Controladores las siguientes entidades:
-	Contraloría
-	UGPP
La Fiscalía definió una estrategia de trabajo con la SNS en la línea de policía Judicial sin adhesión al convenio.
La Red de controladores se ha activado en los siguientes Departamentos: Amazonas, Choco, Meta, Caquetá, Santander, Atlántico, Valle y Risaralda.
Para el tercer trimestre se activo la RDC de Antioquia, se efectuaron reuniones tambien con la RDC del Atlántico
En lo relacionado con la conformación del equipo Elite, se elaboraron los borradores de los actos administrativos para su implementación en el marco de la estrcutura de la SNS definida en el Decreto 1080 de 2021 a) “Por la cual se conforma un grupo interno de trabajo para la implementación de la Estrategia de Red de Controladores del Sector Salud” y b ) Operación Institucional de la estrategia de Red de Controladores del Sector Salud.  Se encuentran en revisión de la delegada de ET</t>
  </si>
  <si>
    <t>En este trimestre se avanzó en las siguientes acciones:
Se cuenta con los convenios de adhesión al convenio marco interadministrativo de cooperación No. 468 de 2020 para la conformación de la RDC suscrito con las siguientes entidades:
- Procuraduría
- Defensoría del Pueblo
- Supersolidaria
- Tribunales de ética
Se apartaron de hacer parte de la Red de Controladores las siguientes entidades:
- Contraloría
- UGPP
La Fiscalía definió una estrategia de trabajo con la SNS en la línea de policía Judicial sin adhesión al convenio.
La Red de controladores se ha activado en los siguientes Departamentos: Amazonas, Choco, Meta, Caquetá, Santander, Atlántico, Valle y Risaralda.
Para el tercer trimestre se activo la RDC de Antioquia, se efectuaron reuniones tambien con la RDC del Atlántico
En lo relacionado con la conformación del equipo Elite, se elaboraron los borradores de los actos administrativos para su implementación en el marco de la estrcutura de la SNS definida en el Decreto 1080 de 2021 a) “Por la cual se conforma un grupo interno de trabajo para la implementación de la Estrategia de Red de Controladores del Sector Salud” y b ) Operación Institucional de la estrategia de Red de Controladores del Sector Salud.  Se encuentran en revisión de la delegada de ET</t>
  </si>
  <si>
    <t xml:space="preserve">Este se encuentra en producción y en el siguiente enlace se puede consultar el Formulario 
https://superargo.supersalud.gov.co/formularioWeb/ </t>
  </si>
  <si>
    <t xml:space="preserve">Se realizan reuniones con el fin de revisar los lineamientos de comunicaciones dados por la Agencia Nacional Digital en cuanto a la página de la Entidad, los canales de atención y el formulario web. </t>
  </si>
  <si>
    <t>Esta actividad, se cumplió en el primer semestre del año, sin embargo se realizan las siguientes acciones:
1.Preguntas vacunación covid 100%
* Despliegue recursos en nube Microsoft acerca servicios cognitivos y de arquitectura de canales
* Entrenamiento base de conocimiento preguntas vacunación covid
2. Implementación chatbot soporte vigilados 70%
* Definición flujos interacción con vigilados
* Analítica de canales acerca de la interacción con vigilados
* Entrenamiento base de conocimiento preguntas frecuentes vigilados
* Entrenamiento base de conocimiento preguntas frecuentes Superintendencia de Salud.</t>
  </si>
  <si>
    <t>Se expidió la Circular Externa 20211700000005-5
Publicada en el Diario Oficial 51.800, del 17 de septiembre de 2021y la Página de la SNS</t>
  </si>
  <si>
    <t>Con esto se cumple con el 100% del objetivo</t>
  </si>
  <si>
    <t>Establecer lineamientos, para las entidades vigiladas, para la implementación de la ISO 37001:2016
Publicada en el Diario Oficial 51.800, del 17 de septiembre de 2021y la Página de la SNS</t>
  </si>
  <si>
    <t>Teniendo en cuenta las funciones y competencias propias de las Secretarías de Salud, se comunicó a 26 Entidades Territoriales los resultados del indicador de desempeño de las ESE de nivel 1 para las vigencias 2018 y 2019; a fin que dichas Secretarías realicen los respectivos análisis, seguimiento y adopción de medidas tendientes a mejorar los resultados financieros y asistenciales en los casos que así ameriten.</t>
  </si>
  <si>
    <t>Se diseñó la metodología con los indicadores para medición de ESE, se encuentra en revisión los resultados del seguimiento con ET.
De confomidad con las inquietudes presentadas por algunas Entidades Territoriales y con el fin de explicar de manera más detallada el indicador de desempeño en su primera versión, se remitió requerimiento a las 26 Entidades Territoriales previamente notificadas y se otorgó plazo específico para informar las gestiones realizadas. A la fecha se han recibido comentarios de 17 ET y 10 ESE.</t>
  </si>
  <si>
    <t>Se tiene la propuesta de indicadores estratégicos para priorizar la supervisión de la gerencia de las ESE, así mismo, se hizo  un piloto con las areas misionales quienes realizaron requerimientos a las entidades territoriales a partir de esos resultados.
Asi mismo se  genera e implementa las metodologías de seguimiento permanente para verificar:
1. Oportunidad del giro de los recursos (EPS a IPS)
2. Razonabilidad de la cartera de los prestadores.
3. Resultados en los prestadores de sus indicadores de salud.</t>
  </si>
  <si>
    <t>1- Se realizaron mesas de trabajo con las áreas para socializar las metodologías, informe de vinculados y cartera,  y recomendaciones para la implementación de las acciones de supervisión</t>
  </si>
  <si>
    <t>Indicador / Actividad 2022</t>
  </si>
  <si>
    <t xml:space="preserve">META REZAGADA </t>
  </si>
  <si>
    <t>MONITOREO CUALITATIVO PRIMER TRIMESTRE 2022</t>
  </si>
  <si>
    <t>REPORTE DE MONITOREO SEMESTRE  I 2022</t>
  </si>
  <si>
    <t>Observaciones Planeación Minsalud</t>
  </si>
  <si>
    <t>Resultado Cuantitativo Semestre Meta 2022</t>
  </si>
  <si>
    <t>Resultado Cuantitativo Meta Rezagada 2021</t>
  </si>
  <si>
    <t>OBSERVACIONES OFICNA DE CONTROL INTERNO INVIMA
I SEMESTRE 2022</t>
  </si>
  <si>
    <t>Si bien esta meta está programada para el segundo semestre de la vigencia 2022, se puede mencionar el siguiente avance cualitativo del primer trimestre de 2022: Ajuste al cronograma para implementar el recaudo electrónico dentro del Portal Transaccional de la ADRES, desarrollo de espacios de trabajo para definir flujos de recaudo electrónico de los conceptos de ingresos del Sistema de Salud.</t>
  </si>
  <si>
    <t xml:space="preserve">Meta programada para el segundo semestre de la vigencia 2022, no se presentan rezagos </t>
  </si>
  <si>
    <t>Teniendo en cuenta que la meta se tiene programada para la culminación de la vigencia, se registra el avance para el logro de la misma</t>
  </si>
  <si>
    <t xml:space="preserve">Se revisa el ajuste al cronograma para implementar el recaudo electrónico dentro del Plan de Tecnología de la Dirección de Tecnologías de la ADRES. 
</t>
  </si>
  <si>
    <t>No se presentan Rezagos a la fecha</t>
  </si>
  <si>
    <t>De 4 acciones planeadas en la vigencia,  con corte al segundo trimestre del 2022 se vencía una acción que fue ejecutada oportunamente</t>
  </si>
  <si>
    <t xml:space="preserve">La ADRES reporta un avance del 25% en la implementación de la fase 1 del portal único de recaudo , no tiene rezagos, dado que la meta se programó para ser cumplida en el segundo semestre de 2022. </t>
  </si>
  <si>
    <t>Si bien esta meta está programada para el segundo semestre de la vigencia 2022, se puede mencionar el siguiente avance cualitativo realizado durante el primer trimestre de 2022:  analisis de necesidades con el fin de proponer la implementación de un proyecto para optimizar el Giro Directo con el que se logre mejorar las validaciones, asegurar cruce de información con fuentes oficiales disponibles y, actualizar la estructura para articularla con la factura electrónica.</t>
  </si>
  <si>
    <t>Se realiza el avance del proceso de compensación durante el primer trimestre del periodo evaluado</t>
  </si>
  <si>
    <t xml:space="preserve">Se genera documento de preparación y diseño de giro directo con la descripción de la necesidad, objetivos y alcance a desarrollar. </t>
  </si>
  <si>
    <t>No se presentan Rezagos</t>
  </si>
  <si>
    <t>se cuenta con una acción planeada en la vigencia,  con corte al segundo trimestre del 2022 fue ejecutada</t>
  </si>
  <si>
    <t>No se reportan rezagos, ni avances cuantitativos, debido a que se programó cumplimiento de la meta para el segundo semestre de 2022. La ADRES avanzó en la elaboración un documento de reparación y diseño de giro directo con la descripción de la necesidad, objetivos y alcance a desarrollar.</t>
  </si>
  <si>
    <t>para el periodo comprendido del 1º de enero  de 2022 al 31 de marzo de 2022 la ADRES  suscribió 18 acuerdos de pago con las EPS por valor de CIENTO NOVENTA Y SEIS MIL TRESCIENTOS SEIS MILLONES QUINIENTOS VEINTICUATRO MIL CINCUENTA Y TRES PESOS CON CINCUENTA Y NUEVE CENTAVOS ($196.306.524.053,59) , los cuales fueron consolidados mediante la Resolución 535 de 2022 , “Por medio de la cual se consolidan unos acuerdos de pago por concepto de acreencias de servicios y tecnologías no financiadas por la Unidad de Pago por Capitación (UPC) que fueron prestados/suministrados hasta el 31 de diciembre de 2019.”, y se  remitió al  Ministerio de Hacienda y Crédito Público mediante comunicado  20221800167001 del 11 de marzo de 2022, con el fin de que este Ministerio expida la resolución de reconocimiento de deuda correspondiente y disponga los recursos a la Administradora de los Recursos del Sistema General de Seguridad Social en Salud – ADRES, para su correspondiente giro.
Desde la implementación de lo establecido en el artículo 237 es decir junio de 2020, se han radicado cuentas por el orden de $2, 24 billones de los cuales se han auditado cuentas por $1,82 billones.</t>
  </si>
  <si>
    <t>El proceso cuenta con el avance del primer trimestre a fin de dar cumplimiento de la meta de la vigencia</t>
  </si>
  <si>
    <t xml:space="preserve">con corte a 30 de junio de 2022: Se giraron a las IPS y/o EPS $ 247.339 millones entre enero 2022 a junio de 2022 (Art. 245 Ley 1955/19). Cabe aclarar que para el periodo junio de 2022, la ADRES suscribió 20 acuerdos de pago con las EPS por valor VEINTISIETE MIL TRESCIENTOS CUARENTA Y DOS MILLONES NOVECIENTOS SETENTA Y NUEVE MIL NOVECIENTOS SETENTA Y UN PESOS CON SESENTA Y SEIS CENTAVOS ($27.342.979.971,66), los cuales fueron consolidados mediante la Resolución 14278 de 2022 , “Por medio de la cual se consolidan unos acuerdos de pago por concepto de acreencias de servicios y tecnologías no financiadas por la Unidad de Pago por Capitación (UPC) del régimen contributivo presentados entre el 04 al 14 de enero de 2022 ultimas cuentas de rezago, que fueron prestados/suministrados hasta el 31 de diciembre de 2019.”, y se remitió al Ministerio de Hacienda y Crédito Público mediante comunicado 20221800506391 del 17 de junio de 2022, con el fin de que este Ministerio expida la resolución de reconocimiento de deuda correspondiente y disponga los recursos a la Administradora de los Recursos del Sistema General de Seguridad Social en Salud – ADRES, para su correspondiente giro. Desde la implementación de lo establecido en el artículo 237 es decir junio de 2020, se han radicado cuentas por el orden de $3,09 billones de los cuales se han auditado cuentas por $2,46 billones. </t>
  </si>
  <si>
    <t>La ADRES continua auditando las cuentas de los servicios y tecnologías no financiados con recursos de la UPC, con el fin de realizar la aprobación oportuna de las cuentas para su posterior pago.</t>
  </si>
  <si>
    <t>La ADRES reporta cumplimiento del 94% con corte a junio 30 de 2022 y continua con la gestión de  auditoria para realizar la aprobación oportuna de las cuentas  para pago, 
Se recomienda aportar los datos que son usados en la fórmula de cálculo para contar con mayor información que permita un mejor entendimiejto y validación del resultado.</t>
  </si>
  <si>
    <t xml:space="preserve">Los mecanismos extraordinarios seguirán iplementandose mientras esté vigente la emergencia sanitaria. </t>
  </si>
  <si>
    <t xml:space="preserve">Ejecución de mecanismos COVID vigente hasta el término de la emergencia sanitaria </t>
  </si>
  <si>
    <t>De acuerdo a la emergencia sanitaria los mecanimos continuaron con la implementación para el trimestre en evaluación</t>
  </si>
  <si>
    <t>De acuerdo con la emergencia sanitaria para la vigencia 2022 se continuo con la implementación de mecanismos para el periodo objeto de medición</t>
  </si>
  <si>
    <t>En el marco de la emergencia sanitaria declarada por el Ministerio de Salud, en el primer semestre se mantuvo la liquidación y giro de los recursos</t>
  </si>
  <si>
    <t>La ADRES reporta el cumplimiento de los 5 mecanismos implementados para atender la emergencia sanitaria gnerada por Covid 19.
Se recomeinda mencionar cuales fueron dichos mecanismos.</t>
  </si>
  <si>
    <t>En enero de 2022 se desarrollaron 9 contenidos de las escuelas saludables:Leishmaniasis, lepra, escabiosis, molusco contagioso, vitíligo, rosácea, cáncer de piel, queratosis y Covid-19 de los cuales cinco ya han sido socializados en página Web. Los nueve restantes se encuentran en construcción:  Dermatitis, Cuidado de la piel, cuidado de la piel del bebé, cuidados de la piel para mayores de 40 años, Acné, Tatuajes, Pircing, alopecia y cuidado del pelo. 
Los documentos se pueden evidenciar en la siguiente dirección saturno/ambulatorios/saludpublica/escuelas saludables
y en la pagina Web del Cento Dermatologico en el siguiente link pueden apreciar los contenidos de las escuelas ya avaladas por los expertos técnicos: 
https://www.dermatologia.gov.co/servicios-al-ciudadano/escuela-saludable  y en el link: 
https://www.youtube.com/watch?v=MK3j12wR9Oo</t>
  </si>
  <si>
    <t>De acuerdo con lo mencionado por la entidad, se cumplió con lo programado.</t>
  </si>
  <si>
    <t>57,10%</t>
  </si>
  <si>
    <t>Ademas de los contenidos desarrollados y reportados en el primer trimestre, para la vigencia del  primer semestre  se desarrollaron los conenidos de las nueve escuelas restantes: dermatitis, cuidados de la piel, cuidados de la piel de bebé, cuidados de la piel para mayores de 40 años, Acne, tatuajes, Pearcing, Alopecia y cuidado del pelo, de estos queda pendiente el visto bueno de los expertos ténicos para publicación. En cuanto al programa de escuelas saludables este documento se finalizo el desarrollo del contenido el cual se encuentra en revisión para posterior codificación en gestión documental. 
La evidencia de lo publicado se encuentra en nuestra página oficial:  https://www.dermatologia.gov.co/servicios-al-ciudadano/escuela-saludable</t>
  </si>
  <si>
    <t>Se cumplió con la meta planteada para el 2021</t>
  </si>
  <si>
    <t>La entidad no tiene programación para el primer semestre, sin embargo, ya va avanzando un 57.10% del 2022.</t>
  </si>
  <si>
    <t xml:space="preserve">Durante el primer trimestre de la vigencia 2022, se realizaron tres eventos virtuales: Importancia del lavado de manos para prevenir enfermedades, Conmemoración del día mundial de la salud y tratamiento anti envejecimiento. </t>
  </si>
  <si>
    <t>Se realizaron 4 actividades masivas a través de la redes sociales institucionales,  impulsando la campaña #YoAmoYExaminoMiPiel con temas relacionados con el programa de promoción y prevención.   Las actividades realizados son:
*Que és la cirugia de Mosh? cuidados de prevención del cáncer de piel.
*Conoce nuestra Farmacia Lleras- campaña "No a la automedicación".
*Qué son los nuevos melanocitos congénitos de nacimiento primera parte.
*Taller de dermatitis atopica los últimos sabados de cada mes.</t>
  </si>
  <si>
    <t>La entidad cumplió al 100% lo programado.</t>
  </si>
  <si>
    <t xml:space="preserve">Durante el primer trimestre se han hecho acercamientos con dos EAPB con las que potencialmente se desarrollará este servicio. </t>
  </si>
  <si>
    <t>De acuerdo con lo mencionado por la entidad, se ha avanzado con la actividad, pero no se ha concretado totalmente.</t>
  </si>
  <si>
    <t>Se acuerda en junta Directiva  dejar  este indicador para el periodo en 0, ya que depende del funcionamiento del proyecto de Telederma (Acta de Junta Directiva N°4 de fecha 12 de Julio de 2022)</t>
  </si>
  <si>
    <t>se realizan acercamientos con insituciones de salud para la prestación del servicio</t>
  </si>
  <si>
    <t>La entidad no tiene programación para el primer semestre</t>
  </si>
  <si>
    <t>Descripción cualitativa  hasta la fecha 31-03-2022 se han realizado 324 consultas efectivas en telemedicina  de dermatologia, encontrandose por debajo de la meta establecida, se considera debido a que dentro de la emergencia sanitaria, los casos de covid-19 han ido disminuyendo , logrando una reactivación económica que hace que la presencialidad aumente y sea el estilo de consulta de elección por el usuario, se considera requiere ajuste de la meta, debido a que por proyección no es posible lograrla</t>
  </si>
  <si>
    <t>De acuerdo con lo mencionado por la entidad, se ha avanzado con la actividad, pero no se han alcanzado las metas planteadas.</t>
  </si>
  <si>
    <t>Cumplimiento de la meta, se desarrollaron 665 consultas en la modalidad de telemedicina, sobrepasando la meta estipulada.</t>
  </si>
  <si>
    <t xml:space="preserve">Se propone  ante la Junta Directiva dejar  este indicador con una meta anual de 1080, Debido a la reactivación económica y preferencia de la modalidad presencial por lo cual se ha disminuido la solicitud del servicio y durante el primer semestre se han realizado 665 teleconsultas. (Acta de Junta Directiva N°4 de fecha 12 de Julio de 2022). </t>
  </si>
  <si>
    <t>La entidad va cumpliendo al 100% con lo programado.</t>
  </si>
  <si>
    <t xml:space="preserve">Se han gestionado actividades complementarias respecto a los  lineamientos de enfermedades transmisibles desatendidas como la escabiosis. </t>
  </si>
  <si>
    <t>En el primer semestre se dio cierre a la asesoria solicitada sobre escabiosis como enfermades desatendida.</t>
  </si>
  <si>
    <t>En el primer semestre del año contamos con 5 proyectos en ejecución con la participación de una o más instituciones, no hemos iniciado proyectos nuevos. En el segundo semestre se tiene proyectado  dar inicio al menos a 1 proyecto nuevo, sin embargo ya se cumplió con la meta del cuatrienio.</t>
  </si>
  <si>
    <t>Se aprobó la ejecución de:
1.  Proyecto: "Alopecia frontal fibrosante: Características clínicas
y sociodemográficas en un centro de referencia de dermatología de Bogotá,
Colombia". Aprobado en comité ética: CEI-CDFLLA No 03 del 24 junio de
2022.
2. Proyecto: “Persistencia de síntomas relacionados al síndrome de Ojo Seco después del tratamiento con Isotretinoína en pacientes con Acné, en un Centro De Referencia Dermatológico” Aprobado en comité de ética N° 2 del 05 de  mayo de 2022</t>
  </si>
  <si>
    <t>En este año se volvió a aplicar la herramienta HIMSS de evaluación pasando del 27% al 32%, rango que continúa en el nivel 2 dando cumplimiento al indicador propuesto</t>
  </si>
  <si>
    <t>2,7</t>
  </si>
  <si>
    <t>Se revisa la herramienta de autoevaluación de estandares de trasnformación digital HIMSS, dejada cuando se hizo la visita para establecer la línea base. Actiivdad que se realizó con el área de Sistemas y calidad, avanzando de 21% a 32% de cumplimiento, lo cual representa un incremento al 2,7 de la meta esperada para el periodo.</t>
  </si>
  <si>
    <t>En este trimestre se ha avanzado hasta el 53% de los estándares propuestos por los altos estándares internacionales acogidos.</t>
  </si>
  <si>
    <t>Se aplicaron los estándares internacionales de la Join Commision alcanzando un nivel de implementación del 68% aI primer semestre de 2022. Desde altos estándares de calidad, la institución ratificó su certificación como institución Acreditada en salud.</t>
  </si>
  <si>
    <t>Se realizó la conmemoración del día de la lucha contra la lepra el 3 y 5 de febrero de 2022, con la participación de 200 personas. Se hizo énfasis en la prevención de la discapacidad y el manejo de la patología asi como otros temas de interés con trabajo social y la psicologa especialmente para los pacientes. 
A los pacientes de lepra, leishmaniasis y cáncer se les realizan asesorias personalizadas sobre estas patologías.
 En el COVE Institucional mensualse ha presentado el comportamiento del COVID-19 a nivel mundial y nacional y nuevos lineaminetos emitidos por el ministeiro de salud, al igual se informa sobre los casos que se presentan en nuestra institución y se refuerzan las medidas de bioseguridad para los funcionarios. Las evidencias se pueden observar en la siguiente dirección \\SATURNO02\Calidad\1. SEGUIMIENTO, MEDICIÓN, ANÁLISIS Y EVALUACIÓN\5. SA - SERVICIOS ASISTENCIALES Y ATENCIÓN AL USUARIO\SALUD PÚBLICA\COMITÉS
Se tiene la guía rapida de sospecha de infección por covid-19 CÓDIGO:SA-SAP-GR-001  con enfoque al funcionario del centro dermatológico y a los usuarios y clientes externos que ingresan al centro.</t>
  </si>
  <si>
    <t>Durante el primer semestre se realizaron atenciones en los programas de Leismaniasis (123 pacientes) y Hansen (235 pacientes),  de los cuales recibieron asesorias de Promoción y Prevención, en los siguientes ambitos:
Asesorias Farmacológicas
HANSEN:   6 CASOS
LEISHMANIASIS (GLUCANTIME Y MILTEFOSINA): 22 CASOS
Asesorias Trabajo Social:
HANSEN 4 CASOS
LEISHMANIASIS  17 CASOS
Pacientes remitidos a su EPS 2 CASOS
Consulta especial: 6 HANSEN y 15 LEISHMANIASIS
Asesorias Laboratorio Clínico:
BACILOSCOPIA: 83CASOS
DIRECTO LEISHMANIA: 37 CASOS
IFI LEISHMANIA: 3  CASOS</t>
  </si>
  <si>
    <t>Se realizó el COVE insitucional mensual, donde se presenta el comportamiento, avances y lineamientos de COVID-19. Se revisan casos especiales de Hansen en charla cientificas de manera mensual, se realiza asesoria personalizada a todos los casos diagnósticados de Hansen y Leishmaniasis en la insitución, en cuanto a cáncer de piel, se realiza la notificación centinela semanal,  se cuenta con una base de datos, la cual se hace reroalimentación quincenal con las subredes y Secretaria Distrital de Salud</t>
  </si>
  <si>
    <t>o%</t>
  </si>
  <si>
    <t>A partir del 4 de febrero de 2022 se lanzó la línea de WhastsApp institucional para tener un medio más de comunicación para nuestros usuarios y que de esta forma puedan acceder a infromación general del Centro, procesos relacionados con asignación de citas y acceso a la farmacia para toma de pedidos. Se encuentra en ajustes</t>
  </si>
  <si>
    <t>Se cuentan con diversos canales de comunicación, como son el call center, página web, whats app, correo electrónico, buzón de sugerencias puntos fisicos, los cuales se retroalimentan según requerimiento de los usuarios, y de manera presencial en puntos de atención al usuario en ambas sedes</t>
  </si>
  <si>
    <t>No aplica para el periodo a evaluar</t>
  </si>
  <si>
    <t>Actividad programada para el segundo semestre de 2022, por tanto no se reportan avances para el primer trimestre</t>
  </si>
  <si>
    <t>Actividad programada para el segundo semestre de 2022, por tanto no se reportan avances para el primer semestre</t>
  </si>
  <si>
    <t>La actividad se encuentra progrmada para el 2do semestre de 2022, por tanto Fonferrocarriles no reporta avances con corte a Junio</t>
  </si>
  <si>
    <t>Durante el I Trimeste/2022, la Secretaria General - GIT Gestión de Talento Humano ejecutó el 100%  las (11) actividades trazadas en el Plan de Acción para consolidar la estrategia del Modelo de Gestión de Conocimiento SINAPSIS , así:
Durante el I Trimeste/2022, la Secretaria General - GIT Gestión de Talento Humano ejecutó el 100%  las actividades trazadas en el Plan de Acción para consolidar la estrategia del Modelo de Gestión de Conocimiento SINAPSIS , así:
1. Socialización de la versión 2.0 del informe de actividades de los contratos de prestación de servicios
2. Instalación de la VPN
3. Cuotas partes pensionales
4. Tablas de retención documental
5. Derechos de petición
6. Sistema integrado de gestión y sistemas de control    interno
7. Inventario documental y organización de archivos de gestión
8. Aplicativo OPS
9. Lengua de señas
10. Atención a personas en condición de discapacidad visual - trato digno, oportuno, respetuoso y de calidad
11. Sistema de Gestión Documental ORFEO
Evidencias: Plan de Acción Politica Institucional SINAPSIS
Citaciones a Capacitaciones SINAPSIS IT 2022
https://drive.google.com/drive/folders/1toUqPzOj-OYjaf6OGCWqzFXxCIxezel3
INTRANET: En la ruta RECURSOS - TALENTO HUMANO - CAPACITACIONES Y BIENESTAR - PRESENTACIONES - CAPACITACIONES FPS</t>
  </si>
  <si>
    <t xml:space="preserve">de acuerdo con lo indicado por la entidad se avanzó de manera adecuada en la ejecución de las actividades de acuerdo con el plan de trabajo interno para la implementación del modelo </t>
  </si>
  <si>
    <t>Durante el I-S /2022, la Secretaria General - GIT Gestión de Talento Humano ejecutó las siguientes actividades: 
1)  Formuló del Plan de acción para fortalecer la implementación de la política SINAPSIS.
2) El 100%  las (30) actividades trazadas en el Plan de Acción para consolidar la estrategia del Modelo de Gestión de Conocimiento SINAPSIS , así: 1) Lengua de señas 2) Socialización de la versión 2.0 del informe de  actividades de los CPS 3) Socialización del Sistema Integrado de Gestión FPS – Mapa Estratégico FPS FNC y Calidad 4) Instalación de la VPN 5) Cuotas partes pensionales 6) Tablas de retención documental 7) Derechos de petición 8) Sistema integrado de gestión y sistemas de control interno 9) Inventario documental y organización de archivos de gestión 10) Aplicativo OPS 11) Atención a personas en condición de discapacidad visual 12) Sistema de Gestión Documental ORFEO 13) Google Formulario 14) Ortografía y Redacción 15) Google Drive e Intranet FPS 16) Política Ambiental 17) Socialización de la Guía de Lenguaje Claro FPS FNC 18) Conceptos, principios y elementos del Estado 19) Contratación 20) Normas de archivo 21) Código General Disciplinario 22) Atención a personas en condición de discapacidad auditiva 23) Aplicación Derecho Laboral y Administrativo 24) Modulo envío del Sistema de Gestión Documental ORFEO 25) Actualización derecho administrativo 26) Protocolos de atención al ciudadano 27) Política Cero Papel 28) Atención a personas en condición de discapacidad múltiple (sorda ceguera) 29)  Lanzamiento de la nueva aplicación para la mesa de ayuda "OSTICKET- FPS"  30)  Elaboración del Informe de Desempeño
Evidencias: Fila 18- Plan de acción Política SINAPSIS 2022 aprobado
Fila 18- Circulares  capacitaciones Política SINAPSIS I S- 2022
https://drive.google.com/drive/folders/1AUDCdji4BV98ISrK_iF3f1qDhU72Rb1X
 3) A fin de dar cumplimiento al 100% a la Política SINAPSIS desde la virtualidad, se ha dado continuidad a las metodologías definidas a se realizan en conjunto con la oficina de TIC´S mediante memorando GTH - 20212100029413, los cuales contemplan:
1. Utilizar y aprovechar al máximo las herramientas tecnológicas de la entidad, a fin de lograr una consolidación, fortalecimiento y documentación permanente del Repositorio de capacitaciones de SINAPSIS
2. Identificar y socializar de manera permanente las ventajas que ofrecen de las herramientas Tecnológicas con las que cuenta la entidad para continuar con la transferencia del conocimiento a través de SINAPSIS.
3. Realizar mesas de trabajo con personal clave, para el reconocimiento de la información y su transferencia al interior de la entidad y/o externas.
4. Crear grupo de trabajo con intereses en común, a fin de consensuar y direccionar información institucional.
EVIDENCIAS: Fila 23 - Memorando GTH - 20212100029413
Link: https://drive.google.com/drive/folders/1OFd_L5uRTK67ZHflvy4q0oRmFkUxeS7m
INTRANET: En la ruta RECURSOS - TALENTO HUMANO - CAPACITACIONES Y BIENESTAR - PRESENTACIONES - CAPACITACIONES FPS</t>
  </si>
  <si>
    <t>El FPS en el Plan Estratégico Institucional programo en el I sesmestre la siguiente actividad: 1)  Formulación del Plan de acción para fortalecer la implementación de la política SINAPSIS.
2) Ejecución  del 100% de las actividades trazadas en el plan de acción Sinapsis, para la implementación durante e I semestre de 2022.
3) Aplicar las metodologías para  cumplimiento de las actividades de SINAPSIS.</t>
  </si>
  <si>
    <t>De acuerdo con lo reportado por Fonferrocarriles en el primer semestre de 2022 se dio cumplimiento a la meta establecida, cumpliendo las actividaes definidas para la implementación de la política SINAPSIS</t>
  </si>
  <si>
    <t>Durante el I Trimeste/2022, la Secretaria General - GIT Gestión de Talento Humano ejecutó el 100%  las (9) actividades trazadas en el Plan de Acción para consolidar la estrategia de Excelencia los mejores por Colombia, así:
1. Convocatoria 2022
2. Inscripción postulados y recepción de documentos convocatoria vigencia 2022
3. Validación de documentos y proceso de selección (revisión de certificación de promedio académicos, Implementación entrevista y examen de conocimiento) a los postulados convocatoria 2022
4. Etapa de contratación judicantes convocatoria vigencia 2022
5. Inducción judicantes convocatoria vigencia 2022
6. Encuesta de percepción judicantes vigencia 2021.
7. Reunión Judicantes
8. Encuesta de satisfacción al cliente externo referente a la percepción de la política institucional “Los Mejores por Colombia” convocatoria vigencia 2022
9. Informe de resultados relacionados con la encuesta de satisfacción del cliente externo, percepción de la política institucional “Los Mejores por Colombia”
Evidencias: Plan de Acción - Política "Los Mejores por Colombia"
https://drive.google.com/drive/folders/1toUqPzOj-OYjaf6OGCWqzFXxCIxezel3</t>
  </si>
  <si>
    <t xml:space="preserve">de acuerdo con lo indicado por la entidad se avanzó de manera adecuada en la ejecución de las actividades de acuerdo con el plan de trabajo interno para la implementación de la política </t>
  </si>
  <si>
    <t>Durante el I-S /2022, la Secretaria General - GIT Gestión de Talento Humano se ejecutó las siguientes actividades:
1) Formuló y adoptó el l Plan de acción para continuar la implementación de la política de Excelencia los mejores por Colombia.
Evidencia: Plan de Acción "Los mejores por Colombia" 
2) Ejecutó el 100% de las (9) actividades establecidas en el Plan de Acción para la implementación y ejecución de la política de Excelencia los mejores por Colombia, como se describe a continuación:
1) Aplicación de proceso Inducción general institucional virtual a Judicantes 2021 (Enero)
2) Desarrollo de etapa de precontractual y contractual a Judicantes 2021 (Enero)
3) Reunión No. 1 de seguimiento al desempeño en área de trabajo asignada a Judicantes 2021 y proceso de adaptación la entidad. (Febrero)
4) Aplicación de encuesta de percepción de judicantes 2021 frente a proceso de judicatura terminado.  (Febrero)
5) Presentación de Informe frente a resultados de encuesta de percepción judicantes vigencia 2021 "Los Mejores por Colombia". (Marzo)
6) Reunión Judicantes: Realizar seguimiento al desempeño de los judicantes desde el trabajo en casa (Abril)
7) Diseño de entrevista diagnóstico de cumplimiento política "Los Mejores por Colombia", para Valorar aspectos conductuales y laborales de cada uno de los judicantes (Mayo)
8) Aplicación entrevistas periódica a judicantes (Mayo)
9) Elaboración Informe de Implementación de la Política, plasmar el seguimiento y proponer alternativas de mejora para la continuidad de la política.(Junio)
Evidencias: Fila 19 -  Plan de acción Política de Excelencia los mejores por Colombia IS-2022
Fila 19- Ejecución Plan de acción Política de Excelencia los mejores por Colombia IS-2022
https://drive.google.com/drive/folders/1AUDCdji4BV98ISrK_iF3f1qDhU72Rb1X</t>
  </si>
  <si>
    <t>El FPS en el Plan Estratégico Institucional programo en el I sesmestre la siguiente actividad:
1) Plan de acción para fortalecer la implementación de la política de Excelencia los mejores por Colombia
2) Ejecución  del 100% de las actividades trazadas en el plan de acción de la Política de Excelencia los mejores por Colombia, para la implementación durante e I semestre de 2022.</t>
  </si>
  <si>
    <t>De acuerdo con lo reportado por Fonferrocarriles en el primer semestre de 2022 se dio cumplimiento a la meta establecida, cumpliendo las actividaes definidas para el desarrollo de la estrategia "Los Mejores por Colombia"</t>
  </si>
  <si>
    <t>Porcentaje de cartera aplicada durante la vigencia</t>
  </si>
  <si>
    <t>Durante el primer trimestre de la vigencia se ha aplicado $306.384.566,60 de un valor total de $ 685.895.292 reportado por tesoria. Lo anterior, representa un 74% de cumplimiento teniendo en cuenta la meta fijada por la Subdireccion Financiera</t>
  </si>
  <si>
    <t>Es importante resaltar que desde la subdirección financiera se estableció como meta mínima una aplicación del recaudo reportado por tesorería del 60%</t>
  </si>
  <si>
    <t>de acuerdo con lo indicado por la entidad se avanzó de manera adecuada en la aplicación de cartera</t>
  </si>
  <si>
    <t>Durante el semestre se aplicaron $ 813.923.676 de los $ 949.154.075 reportados por tesorería, para un cumplimiento del 100% en la aplicación de cartera tanto de cuotas partes de ferrocarriles como de ISS de acuerdo a meta del 60% fijada por la Subdirección Financiera . https://drive.google.com/drive/folders/1GMtIq06l2l6LDrQBTW_tfsZ4mMs4scNP</t>
  </si>
  <si>
    <t>De acuerdo con lo reportado por Fonferrocarriles en el primer semestre de 2022 se dio cumplimiento a la meta establecida, cumpliendo la aplicación del recaudo</t>
  </si>
  <si>
    <t xml:space="preserve">En el primer semestre de 2022, se  recaudó la suma de $15.694.211.776,85 por los siguientes conceptos:
Cuotas partes pensionales $12.587.763.736,04
Bonos Pensionales: $2.047.564.581,00
Devolución Aportes Historia Laboral: 1.058.883.459,81
De conformidad con la programación correspondiente a $50 mil millones para la vigencia de 2022, el avance va en el 31,39%
</t>
  </si>
  <si>
    <t>De acuerdo con lo reportado por la entidad, se avanzó adecuadamente en el recaudo durante el primer trimestre de 2022</t>
  </si>
  <si>
    <t xml:space="preserve">$27.549.378.480,73 </t>
  </si>
  <si>
    <t>En el primer semestre de 2022, se  recaudó la suma de $27.549.378.480,73 por los siguientes conceptos:
Cuotas partes pensionales $22.278.688.803,41
Bonos Pensionales: $3.736.571.409,00
Aportes: $1.534.118.268,32
De conformidad con la programación correspondiente a $50 mil millones para la vigencia de 2022, el avance va en el 55,10%</t>
  </si>
  <si>
    <t>De acuerdo con lo reportado por Fonprecon con corte a Junio de 2022 se ha avanzado en 55,10% en el recaudo con respecto a la meta establecida para la vigencia 2022</t>
  </si>
  <si>
    <t>Para dar continuidad a la implementación de Gestión del conocimiento, en sesión del Comité de Conciliación y Defensa Judicial del 12 de enero de 2022, se presentó la Política de prevención del daño antijuridico años 2022-2023 dentro de la cual están contempladas las siguientes  actividades:
Causas priorizadas
1.	Ineficacia de la afiliación.
2.	Indebida liquidación de cuota parte pensional
3.	No reconocimiento de pensión de sobrevivientes,
El cual se adoptó mediante Resolución y fue socializada con los líderes de los procesos responsables.
De otro lado se presentó el Plan de Acción del Comité de Conciliación y Defensa Judicial 2022 como un documento de apoyo y seguimiento y evidencias del cumplimiento de las funciones que el Decreto Único reglamentario del sector Justicia y del Derecho 1069 de 2015 y el Modelo Optimo de Gestión imponen al Comité.
Los 2 aspectos antes señalados fueron aprobados en sesión del Comité de fecha 12 de enero de 2022, tal como consta en el acta de dicho Comité.
Por otra parte se realizaron las siguientes actividades con el fin de dar continuidad a la implementación de gestión del conocimiento en las áreas jurídica y financiera.
1.	Se realizó sesión virtual para revisar y adoptar los lineamientos de la ley 2195 del 18 de enero de 2022, del la lucha contra la transparencia, prevención y lucha contra la corrupción y se dictan otras disposiciones.
2.	Se realizó Una sesión de practica financiera el día 23 de mayo de 2022 (Informes de actividades ejecutadas por los contratistas.
3.	Acta de reunión practica financiera del 31 de marzo de 2022.</t>
  </si>
  <si>
    <t>De acuerdo con lo reportado por la entidad, se avanzó adecuadamente en las actividades que tienen establecidas internamente para la implementación de la gestión del conocimiento</t>
  </si>
  <si>
    <t>Dando continuidad a la implementación de la política de gestión del conocimiento y la innovación, durante la vigencia,  se realizaron las siguientes actividades:
1.	Se realizó sesión virtual para revisar y adoptar los lineamientos de la ley 2195 del 18 de enero de 2022, del la lucha contra la transparencia, prevención y lucha contra la corrupción y se dictan otras disposiciones.
2.	Se realizó Una sesión de practica financiera el día 23 de mayo de 2022 (Informes de actividades ejecutadas por los contratistas.
3.	Acta de reunión practica financiera del 31 de marzo de 2022.
4. Se realizó mesa de trabajo los dìas 17,  24, 27 de mayo de 2022, para establecer procedimiento de fallos de ineficacia del traslado.
5.  Se realizó Sesiuón de Comumidad de Practica Jurídica los días el día 24 de junio de 2022 respecto a la sentencia de unificación del la Corte Constitucional frente al medio de control de Repetición, auto de unificación frente al recurso de apelación del auto que aprueba costas procesales y una actualización frente ala Ley 2213 de 2022 que declara permanente el Decreto 806 de 2020.</t>
  </si>
  <si>
    <t>De acuerdo con lo reportado por Fonprecon con corte a Junio de 2022 se ha avanzado en 50% en la implementaciión del modelo de gestión del conocimiento con respecto a la meta establecida para la vigencia 2022 y las actividades definidas internamente para ello</t>
  </si>
  <si>
    <t xml:space="preserve">•	Establecer requerimientos técnicos para contratación de desarrollos con la firma ZUE SAS para fase 3 del sistema de afiliación transaccional SAT y Generación de archivo Desagregado de Cartera por cada aportante, con las obligaciones que presenten un incumplimiento igual o superior a 30 días calendario, contadas a partir del día siguiente de la fecha límite de pago de cada aportante, según la estructura dispuesta en la resolución 1702 de 28 diciembre de 2021. En ambos casos el soporte es el contrato que se suscriba desde el alcance de la Subdirección de Prestaciones Económicas SPE
•	Establecimiento de requisitos técnicos para contratación de servicios de integración para firma digital de documentos en PDF con token de Certicamara y andes desde las interfaces de ORFEO NG. Así mismo los requisitos para el desarrollo e integración de radicación en ORFEO NG para solicitudes de prestaciones económicas y su posterior control de flujo. Requisitos para desarrollo de control de flujo para el área jurídica. Requisitos técnicos y funcionales para la contratación de migración de información y documentos desde el ORFEO anterior a la nueva versión ORFEO NG con su respectivo visor. La evidencia son los estudios previos en fase de revisión
•	Revisión de la información extraída a excel de la nómina de personal NOVASOFT que contiene las nóminas de funcionarios de los años: 1997 parcialmente y el ciclo entre 1998 hasta 2003, desde el alcance del grupo de talento humano, para que posteriormente la firma ZUE SAS proceda a subir dicha información al sistema de nómina que se encuentra en producción. </t>
  </si>
  <si>
    <t>De acuerdo con lo reportado por la entidad, se avanzó adecuadamente en las actividades que tienen establecidas internamente para la implementación de herramientas tecnológicas</t>
  </si>
  <si>
    <t>Para dar cumplimiento a la meta establecida para esta vigencia, durante el I semestre se efectuaron las siguientes actividades:
•Contratación de desarrollos con la firma ZUE SAS para fase 3 del sistema de afiliación transaccional SAT . La contratación se reliza mediante el uso de la bolsa de horas para desarrollo evolutivo disponibles en el contrato de mantenimiento y soporte para el sitema de información ZBOX "Contrato CD-001-2022 Prestación de servicios de soporte técnico, mantenimiento y bolsa de horas para desarrollo evolutivo y normativo de los aplicativos de ZBOX de Afiliación e Historia Laboral, Nómina de Pensionados y de Gestión Administrativa y Financiera, para la vigencia 2022, desde la legalización del contrato..." 
• Contratación de desarrollos con la firma ZUE SAS para Generación de archivo Desagregado de Cartera por cada aportante, con las obligaciones que presenten un incumplimiento igual o superior a 30 días calendario, contadas a partir del día siguiente de la fecha límite de pago de cada aportante, según la estructura dispuesta en la resolución 1702 de 28 diciembre de 2021 de la UGPP. La contratación se reliza mediante el uso de la bolsa de horas para desarrollo evolutivo disponibles en el contrato de mantenimiento y soporte para el sitema de información ZBOX "Contrato CD-001-2022 Prestación de servicios de soporte técnico, mantenimiento y bolsa de horas para desarrollo evolutivo y normativo de los aplicativos de ZBOX de Afiliación e Historia Laboral, Nómina de Pensionados y de Gestión Administrativa y Financiera, para la vigencia 2022, desde la legalización del contrato..." 
• Establecimiento de estudios previos y estudio de mercado para contratación de servicios de integración de firma digital de documentos en PDF con token de Certicamara y andes desde las interfaces de ORFEO NG. Así mismo los requisitos para el desarrollo e integración de radicación en ORFEO NG para solicitudes de prestaciones económicas, migración del sistema de gestión documental ORFEO a la nueva versión ORFEO NG, cargue de expedientes escaneados con sus metadatos a la solución ORFEO NG con su repectivo visor de consutla, desarrollo de control de flujo para el proceso de prestaciones económicas, desarrollo de visor para la consulta de la información migrada,. La evidencia son los estudios previos y el estudio de mercado o propuesta.</t>
  </si>
  <si>
    <t>De acuerdo con lo reportado por Fonprecon con corte a Junio de 2022 se ha avanzado en 50% en la alineación de procesos y herramientas tecnológicas, esto con respecto a la meta establecida para la vigencia 2022 y las actividades definidas internamente para ello</t>
  </si>
  <si>
    <t>El Fondo de previsión del Congreso para el año 2022, continúa con la consolidación del Modelo integrado de servicio al ciudadano, atendiendo las recomendaciones y solicitudes del Ministerio de salud.
El 23 de Marzo de 2022 se realiza reunión con el Ministerio de salud con el fin de definir acciones para la implementación del componente 3 (Procesos y procedimientos armonizados) y componente 5 (Coberturas y canales accesibles).
Se da respuesta a la propuesta de Estrategia “Por un sector salud incluyente” 2022, enviada por el Ministerio de Salud proponiendo como fecha 14 de Julio de 2022.
El Fondo de previsión del congreso tiene un avance del 92 % en el desarrollo del curso de Lenguaje claro para el año 2022 aplicando la siguiente fórmula:
Formula =  (Σ servidores públicos y colaboradores que finalizaron el curso de lenguaje claro) / (Σ servidores públicos y colaboradores año 2022) *100
Fórmula aplicada: 83/90*100= 92% de avance en el desarrollo del curso LC.
Para el mes de Abril de 2022 se realizó la encuesta a los pensionados, con el fin de evaluar la percepción ciudadana, respecto al trato de los funcionarios que atienden usuarios, pertinencia y oportunidad en la atención a las solicitudes. Una vez se tengan los resultados se evaluarán las posibles acciones tendientes a reforzar las falencias detectadas
Se continúa con la difusión a través de la publicación en sitio visible de la página web respecto a la doble asesoría a través de los canales virtuales con los que cuenta la entidad.
El martes 03 de Mayo de 2022 se hace extensiva la invitación del Ministerio de Salud a quienes aún NO han realizado el curso virtual de  “Lenguaje Claro”,  para que lo realicen los servidores de FONPRECON  que se encuentran pendientes.</t>
  </si>
  <si>
    <t xml:space="preserve">De acuerdo con lo reportado por la entidad, se avanzó adecuadamente en las actividades que tienen establecidas internamente para la implementación del sistema de atención al ciudadano </t>
  </si>
  <si>
    <t>"El Fondo de previsión del Congreso para el año 2022, continúa con la consolidación del Modelo integrado de servicio al ciudadano, atendiendo las recomendaciones y solicitudes del Ministerio de salud.
1) El 23 de Marzo de 2022 se realiza reunión con el Ministerio de salud con el fin de definir acciones para la implementación del componente 3 (Procesos y procedimientos armonizados) y componente 5 (Coberturas y canales accesibles).
2) Se da respuesta a la propuesta de Estrategia “Por un sector salud incluyente” 2022, enviada por el Ministerio de Salud proponiendo como fecha 14 de Julio de 2022.
3) El Fondo de previsión del congreso tiene un avance del 92 % en el desarrollo del curso de Lenguaje claro para el año 2022 aplicando la siguiente fórmula:
Formula =  (Σ servidores públicos y colaboradores que finalizaron el curso de lenguaje claro) / (Σ servidores públicos y colaboradores año 2022) *100
Fórmula aplicada: 83/90*100= 92% de avance en el desarrollo del curso LC.
4) Para el mes de Abril de 2022 se realizó la encuesta a los pensionados, con el fin de evaluar la percepción ciudadana, respecto al trato de los funcionarios que atienden usuarios, pertinencia y oportunidad en la atención a las solicitudes. Una vez se tengan los resultados se evaluarán las posibles acciones tendientes a reforzar las falencias detectadas
5) Se continúa con la difusión a través de la publicación en sitio visible de la página web respecto a la doble asesoría a través de los canales virtuales con los que cuenta la entidad.
6) El martes 03 de Mayo de 2022 se hace extensiva la invitación del Ministerio de Salud a quienes aún NO han realizado el curso virtual de  “Lenguaje Claro”,  para que lo realicen los servidores de FONPRECON  que se encuentran pendientes."</t>
  </si>
  <si>
    <t>De acuerdo con lo reportado por Fonprecon con corte a Junio de 2022 se ha avanzado en 50% en la implementación del sistema de atención al usuario, esto con respecto a la meta establecida para la vigencia 2022 y las actividades definidas internamente para ello</t>
  </si>
  <si>
    <t>Actualmente se está adelantando el contrato  con el objeto de "Adelantar el estudio técnico integral a nivel administrativo, financiero y jurídico que le permita al Instituto Nacional de Cancerología -INC conforme a su objeto y competencias, realizar el ajuste organizacional requerido, para adecuarse a los retos actuales; el estudio se compone de rediseño organizacional, análisis interno y externo, el modelo de operación alineado con su visión y misión, la proyección, elaboración y entrega del estudio de cargas de trabajo, el estudio y propuesta de la estructura organizacional interna de la entidad, las funciones de sus dependencias, la elaboración y socialización del manual de funciones y de competencias laborales, la propuesta de planta de personal con el escenario financiero debidamente cuantificado, las escalas de remuneración, la nomenclatura de los empleos y de acuerdo con la metodología vigente establecida por el DAFP para entidades del orden nacional en lo que resulte aplicable." el contrato fue firmado el 21 de diciembre de 2021,  la ejecución que está prevista culminar a junio de 2022, obteniendo como producto la propuesta de transformación institucional. Adicionalmente, con el liderazgo de la Dirección General se ha realizado la gestión de la transformación institucional ante las instancias correspondientes.</t>
  </si>
  <si>
    <t>Según la información de la entidad, se va cumpliendo con la programación correspondiente.</t>
  </si>
  <si>
    <t>A través del contrato 0547 de 2021 se ha venido ejecutando el proyecto de transformación institucional el cual contempla el rediseño organizacional, este contrato inicialmente estaba previsto culminar el 30 de junio de 2022, sin embargo, por solicitud del Contratista se realiza adición en tiempo del contrato, quedado hasta el 30 de septiembre de 2022. 
A 30 de junio de 2022, se han desarrollado 20 reuniones de supervisión en el cual se presenta por parte del contratista el seguimiento semanal de todos los componentes de la transformació, se revisan las tareas pendientes y temas varios.</t>
  </si>
  <si>
    <t>La entidad presenta la observación sobre el avance por la meta rezagada, para el primer semestre no tiene programación</t>
  </si>
  <si>
    <t xml:space="preserve">El índice de desempeño institucional se mide a través del Formulario Único Reporte de Avances de la Gestión el cual es una herramienta en línea de reporte de avances de la gestión, como insumo para el monitoreo, evaluación y control de los resultados Institucionales y Sectoriales. El INC para la vigencia 2021 obtuvo un índice de 91.7, el cual se encuentra por encima de media nacional de 83.4. De 2018-2021 se evidencia un aumento de 17.7 , cumpliendo así con la meta institucional de &gt;=85. 
Para el año 2021 el INC ocupó el segundo puesto entre las 11 entidades del sector salud, quedando después del Ministerio de Salud y Protección Social Cabe resaltar que desde el 2018 se ha trabajado en el plan de acción MIPG como instrumento de planeación y seguimiento de las actividades a desarrollar alineadas con las dimensiones y políticas de MIPG, al cual se hace seguimiento periódico en el Comité Institucional de Gestión y Desempeño. 
Es importante aclarar que dicha medición se realiza año vencido ya que evalúan la gestión del periodo completo, esto por disposición del Departamento Administrativo de la Función Pública (DAFP) quienes lideran este proceso. 
Resultados MIPG por dimensiones:
-	Talento humano: 84,2
-	Direccionamiento y planeación: 83,3
-	Gestión para resultados: 88,9
-	Evaluación de resultados: 85,3
-	Información y comunicación: 89,5
-	Gestión del conocimiento: 97,2
-	Control interno: 88,4
</t>
  </si>
  <si>
    <t>Para el primer semestre no tiene programación</t>
  </si>
  <si>
    <t xml:space="preserve">Durante el primer trimestre se realizó seguimiento general para las líneas establecidas en la Política de Responsabilidad Social, definida bajo la Resolución 0616 del 1 de diciembre de 2020:
1. Linea Colaboradores: Satisfacción de los colaboradores con las actividades del plan de bienestar (apoyo económico para estudio de lenguas extranjeras, subsidios de alimentación, convenios,
incentivos, sesiones historia del arte, días del servidor público y la familia). Satisfacción en el servicio de lavandería para personal médico y residentes
2.  Pacientes y sus Familias: Satisfacción de nuestros pacientes,  estancias en albergues, ayudas de fundaciones,  satisfacción en el servicio de lavandería de pacientes y familiares de fuera de
Bogotá, satisfacción en alimentación a acompañantes permanentes de pacientes hospitalizados, oyentes en programas de prevención y control del cáncer (radio y redes sociales),  satisfacción en capacitación del centro de educación al paciente y su familia
3. Línea Investigación:  ponencias de divulgación en eventos científicos, desarollo jornadas de investigación en cáncer, publicaciones de la Revista Colombiana de Cancerología, artículos publicados en revistas indexadas nacionales e internacionales
4. Línea Salud Pública: profesionales capacitados, brigadas de detección temprana de cáncer de piel, usuarios en la página web Infocancer para consulta de estadísticas, registros e información de cáncer en Colombia
5. Línea Docencia: convenios docencia- servicio, programas para formación de especialistas en las diferentes áreas de la Oncología, satisfacción de los estudiantes con las prácticas formativas, relación docente-estudiante
6. Línea Medio Ambiente: estrategias en gestión ambiental para colaboradores y pacientes con
impacto de eficiencia y ahorro, material reciclado entregado a la empresa Remarek para inclusión en materia prima de procesos productivos, tapas recicladas entregadas a la Fundación
Sanar, residuos de Aparatos Eléctricos y Electrónicos (RAES) entregados a la empresa Ecoentorno, Planta de Tratamiento de Aguas Residuales (PTAR), tecnología LED </t>
  </si>
  <si>
    <t>Para el primer semestre de 2022, se realiza el reporte al cumplimiento del compromiso de responsabilidad social en la institución dando cumplimiento al objetivo de contribuir con un desarrollo sostenible en lo social, económico y ambiental en beneficio de los pacientes, colaboradores y sus familias. Para este periodo se realiza reporte de las líneas Pacientes y sus familias, Salud pública, Docencia y Medio ambiente obteniendo un cumplimiento general de 98.8%.
Adicional, como resultado de las oportunidades de mejora producto del informe de la visita de otorgamiento de
la acreditación al INC en diciembre del 2021, se aprobó en el Comité Directivo de abril de 2022 (AI-22-01157)
las acciones de mejora relacionadas con el eje de responsabilidad social, las cuales se radicaron en el Plan de
mejora PMG-22-00030 y se encuentran en desarrollo.
Fuente. Indicador de POA y Procesos. SIAPINC</t>
  </si>
  <si>
    <t>La entidad cumplió al 100% la programación del primer semestre</t>
  </si>
  <si>
    <t>Se evidencia una tendencia muy estable en la oportunidad de inicio del tratamiento excepto para el mes de enero/2022 que coincide con el reinicio del contrato de pago global prospectivo de la EPS Capital Salud siendo para el mes de enero de 56 días, corrigiéndose esta tendencia en el mes de febrero a 46 días y marzo 42 días. Dado el aumento de pacientes en el mes de enero, los grupos clínicos desplegaron algunas acciones para optimizar el ritmo de pacientes de primera vez y controles,permitiendo que para los meses de febrero y marzo/2022, la situación ya fuera regulada.</t>
  </si>
  <si>
    <t>46 días</t>
  </si>
  <si>
    <t>46 días de oportunidad de inicio de tratamiento institucional
20.3 días de oportunidad de diagnóstico
25.6 días de oportunidad de inicio de tratamiento (quimio, radio o cirugía
En general el indicador muestra un comportamiento dentro de la meta definida,  básicamente el comportamiento es estable ante la apertura de agendas de oncología clínica y de radio terapia oncológica con modelos de productividad, permitiendo que el inicio de tratamiento institucional este acorde con las metas propuestas.
Fuente. Indicador de POA y Procesos. SIAPINC</t>
  </si>
  <si>
    <t>El macroproyecto de mejoramiento continuo y gestión tecnológica de las áreas de dirección, soporte y prestación de servicios especializados del INC, de los 12 proyectos asistenciales para mejorar la atención centrada en el paciente para el diagnóstico, y estadificación, inicio de tratamiento quirúrgico, clínico, radioterapia y gestión de apoyo clínico se identifica que 11 proyectos cumplen con el 80% de actividades del cronograma, los cuales son: 
•	Fortalecimiento de las aplicaciones clínicas de PET y de medicina nuclear en cáncer cumpliendo las regulaciones vigentes de buenas prácticas de producción de radiofarmacia.
•	Innovación en el servicio de medicina nuclear como estrategia de diferenciación para mejorar la competitividad del Instituto Nacional de Cancerología para el manejo del cáncer.
•	Atención perioperatoria integral del cáncer, una estrategia para generar los mejores resultados posibles y el mayor valor en el paciente quirúrgico del instituto nacional de cancerología, 
•	Modernización del servicio de oncología radioterapica para la atención del paciente en el INC. 
•	Programa para la creación de una Red Nacional de Cáncer hereditario en Colombia, 
•	Diseño e implementación del programa de producción magistral en biotecnológicos fitoterapéuticos y radiofármacos en el INC. 
•	Programa de Atención Domiciliaria, 
•	Laboratorio de cocreación para la innovación INC. 
•	Fortalecer el manejo integral de los pacientes pediátricos con lla del INC-mejorar supervivencias, 
•	Clínica de excelencia para la atención de pacientes con mieloma múltiple del Instituto Nacional de Cancerología cemminc, 
•	Programa para la creación, administración y análisis de bases de datos institucionales de servicios clínicos institucionales (en el proceso de evaluación de desenlaces)
El proyecto que se encuentran por debajo del 80% de actividades del cronograma corresponde a: programa para la medición y seguimiento de la calidad de vida relacionada con la salud (cvrs) de los pacientes del INC
Este proyecto presentó una ejecución en actividades del 40%, en razón a que durante el proceso de contratación del talento humano requerido para el proyecto, los aspirantes no cumplieron con los requisitos mínimos de selección y por lo tanto fue necesario realizar una nueva convocatoria, retrasando el cumplimiento de las actividades programadas para el primer trimestre.</t>
  </si>
  <si>
    <t>Según la información de la entidad, se va avanzando en la programación correspondiente, sin embargo algunas van por debajo del 80% mencionado.</t>
  </si>
  <si>
    <t>De los 12 proyectos con seguimiento en el periodo correspondiente al 1º semestre de 2022, 8 de ellos cumplen con el 80% de las actividades del cronograma; Esto corresponde al 67% de los proyectos.
Los proyectos que cumplen con el 80% de las actividades del cronograma en el periodo mencionado, son:
•	Fortalecimiento de las aplicaciones clínicas de PET y de medicina nuclear en cáncer cumpliendo las regulaciones vigentes de buenas prácticas de producción de radiofarmacia.
•	Innovación en el servicio de medicina nuclear como estrategia de diferenciación para mejorar la competitividad del Instituto Nacional de Cancerología para el manejo del cáncer.
•	Atención perioperatoria integral del cáncer, una estrategia para generar los mejores resultados posibles y el mayor valor en el paciente quirúrgico del instituto nacional de cancerología, 
•	Programa para la creación de una Red Nacional de Cáncer hereditario en Colombia, 
•	Diseño e implementación del programa de producción magistral en biotecnológicos fitoterapéuticos y radiofármacos en el INC. 
•	Programa de Atención Domiciliaria, 
•	Laboratorio de cocreación para la innovación INC. 
•	Fortalecer el manejo integral de los pacientes pediátricos con lla del INC-mejorar supervivencias
Los proyectos que se encuentran por debajo del 80% en el desarrollo de las actividades del cronograma, son:
•	Modernización del servicio de oncología radioterápica para la atención del paciente en el INC. 
Se realizó la ejecución de actividades relacionadas con el registro Invima; El INC remitirá documento a la empresa SIRIUS sobre la necesidad de cumplimiento en los requisitos solicitados; De igual manera, se adelantó la gestión de recursos para la adición de presupuesto para la adquisición de los equipos y se realizó la gestión de la visita de expertos, la cual no se pudo realizar antes por los permisos de la comisión y esta actividad se verá reflejada en el III trimestre de la vigencia. 
•	Programa para la medición y seguimiento de la calidad de vida relacionada con la salud (CVRS) de los pacientes del INC
El avance reportado tiene la consideración que el 28 de marzo se abrió de nuevo la convocatoria para vinculación del coordinador operativo del estudio, se publicó el resultado final el 3 de junio y se logró la contratación el 15 de junio. En el mes de abril se iniciaron mediciones en el servicio de cuidados paliativos con el apoyo de una profesional en enfermería de SSO vinculada al GICEC: Se revisaron 106 HC, pacientes incluidos 28, pacientes con seguimiento 10. Al contar con la vinculación de la coordinadora operativa, se iniciaron mediciones en el servicio de seno y tejidos blandos el 24 de junio con 4 pacientes incluidos.
•	Clínica de excelencia para la atención de pacientes con mieloma múltiple del instituto nacional de cancerología cemminc
El rezago del porcentaje de gestión se debe principalmente a la gestión de recursos, no obstante, pese a que se han sufrido retrasos en la consecución del talento humano, durante el trimestre se realizaron las gestiones para la convocatoria y ya se seleccionó la persona a contratar por lo que se comprometerían los recursos asignados para el próximo trimestre. El proyecto no ha podido avanzar en más actividades, considerando que depende de la contratación del coordinador operativo para tener un avance más significativo; se espera que después de la contratación se tenga un mayor avance en el porcentaje de gestión.
•	Programa para la creación, administración y análisis de bases de datos institucionales de servicios clínicos institucionales (en el proceso de evaluación de desenlaces)
Durante el 2º trimestre de 2022, se realizaron las gestiones para la convocatoria de contratación de los perfiles requeridos para el proyecto; Estos perfiles fueron ampliados como medida para poder contar con las contrataciones en el siguiente trimestre. El proyecto no ha podido avanzar en más actividades, considerando que depende de la contratación de los digitadores para tener un avance más significativo; Se espera que después de la contratación se tenga un mayor avance en la gestión de las actividades.
Fuente. Informe proyectos</t>
  </si>
  <si>
    <t>La entidad menciona un cumplimiento de 83.33% y mencionan la correspondiente justificación.</t>
  </si>
  <si>
    <t>Actividades realizadas a la fecha para las guías priorizadas en 2022 
GPC de Leucemias y Linfomas adulto medición 2021:
-Identificación de casos registrados en SAP en 2021 con la oficina de planeación
-Estimación del tamaño de muestra para LyL adulto. 
-Revisión de las recomendaciones trazadoras de LyL adulto
-Elaboración de instructivo de cuestionario de captura en RedCap
GPC de Ca mama, medición 2021::
-Ajuste de las recomendaciones trazadoras de Ca mama
-Estimación del tamaño de muestra para Ca mama
-Revisión de historias clínicas seleccionadas
-Elaboración de instructivo de cuestionario de captura en RedCap
GPC de Leucemias y Linfomas Pediátrico medición 2021:
-Ajuste de las recomendaciones trazadoras de Ca mama
-Estimación del tamaño de muestra 
-Revisión de historias clínicas seleccionadas
-Elaboración de instructivo de cuestionario de captura en RedCap</t>
  </si>
  <si>
    <t>Se aprobó por el Comité de Etica Institucional el Proyecto de investigación extrainstitucional independiente de la industria el 02 de febrero de 2022 según radicado CEI N° CEI-00312-22, que requieren uso de muestras del BNTTF: 
“Nanobiosensores electroquímicos ultrasensibles para la monitorización de un panel de marcadores tumorales asociados al diagnóstico temprano de cáncer de colon, en el punto de atención”.
En paralelo a través de la Red Nacional de cáncer se está promoviendo la selección del banco de proyectos de investigación nuevo, con uso de muestras del BNTTF, esto a través de la convocatoria que se encuentra publicada y tiene como cierre el 30 de junio de 2022. 
https://www.cancer.gov.co/recursos_user/INVESTIGACIONES/Red_Nal_Investigacion/TERMINOS_CONVOCATORIA_RED.pdf</t>
  </si>
  <si>
    <t>Para el primer trimestre del año 2022, el programa de tele oncología que incluye las modalidades de prestación telemedicina interactiva y tele orientación, continúa ofertándose para las 30 especialidades de consulta externa del Instituto. Durante el primer trimestre del 2022 se brindaron 1360 atenciones, de las cuales el 60% corresponden a tele orientación (824 atenciones) y un 40% a telemedicina interactiva. Estas modalidades representan el 4% del total de atenciones por consulta externa. El descenso frente a los dos años anteriores es, entre otras, resultado del levantamiento de las restricciones frente a la pandemia y la normalización de actividades. Oncología Clínica continúa siendo el servicio con mayor demanda, con el 34% del total de atenciones del periodo, seguido de cuidado paliativo (24.4%) y salud mental (18%). Las demás especialidades presentan un comportamiento discreto. Nueva EPS y Capital Salud son las aseguradoras que lideran la demanda.  Para el primer trimestre ya se cuenta con la integración del reporte de producción a través de la plataforma de institucional SIAI y la información de producción 2021 para estas modalidades se incorporaron al anuario estadístico del Instituto. Una vez se declare el gobierno nacional declare el fin de la emergencia sanitaria, el Instituto a través del área correspondiente, procederá a formalizar la habilitación de la modalidad ante la entidad territorial.</t>
  </si>
  <si>
    <t>Se está en proceso la adjudicación de contratos de los componentes relacionados con revisiones  sistemáticas y evaluación de las revisiones sistemáticas. Se está avanzando ya con el proceso necesario para la gestión contractual que conducirá a la ejecución de las actividades
restantes</t>
  </si>
  <si>
    <t>Según la información de la entidad, se va avanzando para cumplir con la programación correspondiente.</t>
  </si>
  <si>
    <t>Se realiza seguimiento cohorte año 2018 para cáncer de estómago: Total casos en seguimiento: 578. 
La supervivencia global a 1, 2 y 3 años correspondió a 39,1%, 28,3% y 24,0% en su orden. 
La mayoría de las muertes ocurrieron en el primer año (351), en el segundo año 62 muertes y en el tercero 25. Permanecen 140 casos vivos en el seguimiento de la cohorte 2018 a 31 de diciembre de 2021. 
Fuentes de información: 
1. Vigilancia Epidemiológica del Cáncer • Registro institucional de cáncer • Mortalidad institucional 
2. Registraduría Nacional del Estado Civil</t>
  </si>
  <si>
    <t>El proyecto fue aprobado en Comité Científico el 11 de junio de 2021, en acta 06 2021 con horizonte al año 2024. Se han desarrollado las siguientes actividades:
*Tamización intrahospitalaria de necesidades de paciente con cáncer
*Logró la parametrización de instrumento de tamización dentro de sistema de información SAP
*Articulación con Programas Especiales de Enfermería y Grupo Area Soporte Oncológico mediante la Acción:                                          -Programa radial Vida y cáncer, -Participación en desarrollo de Recetario para Niño con Cáncer, -Creación de infografía referente a PEGASO, infografía para servicios de Rehabilitación y terapias,- Mesas de trabajo con Enfermería Oncológica, - Socialización de Proyecto en eventos académicos de interés
*Se inicia participación en juntas de Unidades Funcionales de Tratamiento por parte de equipo de rehabilitación (gastroenterología oncológica, cirugía de cabeza y cuello, ginecología oncológica, seno y tejidos blandos)
*Diseño de programas de educación para paciente desde Fonoaudiología, terapia ocupacional, fisioterapia
*Revisión de procesos de los servicios que forman parte del equipo de soporte oncológico identificando necesidad de actualización de unidades transaccionales (CUPS) y realización de una actualización de costos
*Socialización ante EAPBS.</t>
  </si>
  <si>
    <t>La facturación arroja como porcentaje el 112% donde Capital Salud PGP corresponde al (33%), Nueva EPS Contributivo (13%),  Famisanar Contributivo (10%),Capital Salud Subsidiado (11%),  el 34% restante corresponde a otras entidades. Revisando  el acumulado de la facturación comparado con el acumulado del 2021 se incrementó un 16% el valor de la facturación, pero si se compara con el acumulado de la meta se tiene  un cumplimiento del 112%.</t>
  </si>
  <si>
    <t>107% de cumplimiento en las metas de facturación
Facturación ejecutada = $163.043
Facturación del programada =  $152.221
Capital Salud PGP corresponde al (35%), Nueva EPS Contributivo (13%), Famisanar Contributivo (11%), Convida EPSS (7%), Nueva EPS Subsidiado (5%), el 30% restante corresponde a otras entidades, cumpliendo la meta fijada para este mes de facturación. 
Fuente. Presentación e informe I semestre 2022 Junta Directiva.</t>
  </si>
  <si>
    <t xml:space="preserve">El ingreso acumulado a marzo se ubicó en 114%, respecto a la meta acumulada para el mes de marzo de 2022 esto quiere decir que el recaudo cumplió la meta presupuestal del periodo, quedando un 14% por encima de lo planeado el cual obedeció al comportamiento del sector, donde se establecen causales de cumplimiento por parte de la ERP en: *La forma de pago pactada *Reconocimiento de deudas de vigencias anteriores 
El 78% del ingreso del periodo acumulado, se concentró en pagos realizados por: 
*CAPITAL SALUD EVENTO equivalente al 37%
* NUEVA EPS: equivalente al 19%
* FAMISANAR: equivalente al 11%
* CONVIDA: equivalente al 8%
*COMPENSAR: equivalente al 3% del recaudo
En lo que corresponde a las metas del aliado operador de cartera, alcanzaron el 100% de la meta para el periodo marzo 2022.
</t>
  </si>
  <si>
    <t>El ingreso acumulado a junio se ubicó en 109% ($151.341 millones), respecto a la meta acumulada para el mes de junio de 2022 ($139.216 millones), esto quiere decir que el recaudo cumplió la meta presupuestal del periodo (junio), quedando un 9% por encima de lo planeado el cual obedeció al comportamiento del sector. 
El ingreso se encuentra discriminado en Capital Salud $56.161 millones, Nueva EPS: $30.144 millones, Famisanar: $18.977 millones y Convida: $11.973 millones Salud Total: $4.189 millones.
Fuente. Presentación e informe I semestre 2022 Junta Directiva.</t>
  </si>
  <si>
    <t xml:space="preserve">Se realizó la actualización del Plan Estratégico de Tecnologías de Información PETI, en el cual se consigna el mapa de ruta que tiene el INC, en cuanto a su crecimiento tecnológico.   La actualización del PETI se hizo alineándolo a la segunda versión del Marco de Referencia de Arquitectura Empresarial MRAEIT V.2.0, en el cual se reorganiza el manejo de los temas de TI para el estado, y se centra en el desarrollo de la transformación digital del estado colombiano, y con las actividades tentativas a realizar hasta el año 2023
El proyecto de sistematización integral, parte fundamental del avance del PETI para el primer trimestre de 2022 presenta un avance del 34% donde se han llevado a cabo las siguientes actividades:
-Red LAN Ampliación equipos activos 
-Automatización proceso de admisión paciente consulta externa 
-Automatización de Procesos asistenciales y administrativos  según validación y priorización 
-FASE III - BI FARMACIA 
-Renovación de software y plataforma de procesamiento Sistema de control de acceso </t>
  </si>
  <si>
    <t>Según la información de la entidad, se va avanzando para el cumplimiento con la programación correspondiente.</t>
  </si>
  <si>
    <t>Indicador acumulativo. Meta I semestre 50% del cual cumplió con 44%, para un cumplimiento del 88% de acuerdo con la meta programada para el periodo.
Actividades ejecutadas 14 de 32 programadas para todo el año 2022.
A junio de 2022 adelantaron las actividades de los siguientes componentes:
1. Arq. Sistemas de Información
2. Arquitectura de Información
3. Arquitectura de Infraestructura TI
4. Estrategia y Planeación de la Arquitectura
5. Arquitectura de Gobierno de TI
6. Seguridad
7. Servicios Tecnologicos 
8. Uso y apropiación de la Arquitectura de TI
A continuación se relacionan algunas de las actividades tuvieron un cumplimiento menor al 15%: 
1. Ejercicio de interoperabilidad de Historia clinica
2. Ejercicio de Gobierno de la información sobre interoperabilidad de historia clinica conforme a
cronograma de avance SDS - MINSALUD
3. Actualización Plan de Gerencia la Información v3
4. Implementación plan de apertura de datos
5. Aseguramiento de sistemas de infraestructura critica
6. Referenciación IOT sector salud. 
Adicionalmente, se aclara que de acuerdo con la planeación de las actividades del año, un alto porcentaje de la ejecución se encuentran para el II semestre de 2022.
Fuente. Indicador de POA 2022. SIAPINC. Cronograma PETI</t>
  </si>
  <si>
    <t>La entidad menciona un cumplimiento de 88% y mencionan la correspondiente justificación.</t>
  </si>
  <si>
    <t>Para el avance de las actividades del macroproyecto se llevaron a cabo las siguientes actividades:
*Cumplimiento Resolución 945 para norma de construcción NSR10/ C342.20
* Trámite obtención licencia de reforzamiento estructural edificio de Hospitalización
* Estudios para la ampliación para la red de aire medicinal
* Diseños de infraestructura física para la producción de biotecnológicos y bioterapéuticos (570 Mt2)
*Diseño de la ampliación la capacidad máxima de carga de la subestación No 2 del instituto en un 30% llevándola a una capacidad de 1630 KV
* Actualización base de datos APU'S del INC y ampliación en 500 ítems
* Adecuación Nuevo PET medicina nuclear EDIFICIO F
*Interconexión plantas eléctricas en todos los edificios. 
* Adecuación medico arquitectónica Banco de Sangre EDIFICIO E
* Laboratorio de Cocreacion 
* Desagües y bajantes Instituto en todos los edificios 
*Se realizo sondeo de mercado respectivo, y elaboración de estudios previos radicados en la plataforma INCOMPRA en el aplicativo AURA para iniciar con el proceso de contratación de los servicios.</t>
  </si>
  <si>
    <t>Indicador acumulativo. Meta I semestre 40% del cual cumplió con 35%, para un cumplimiento del 88% de acuerdo con la meta programada para el periodo.
Durante el II trimestre se realizaron gestiones para la contratación de obras, sin embargo, para el proceso de compra antes se ha llevado a cabo otros procesos como lo son el sondeo de mercado y la elaboración de los estudios previos, en este tiempo se presentaron 12 procesos para la gestión de contratación. Es también de resaltar que para la vigencia 2022 se tienen planeados 24 estudios previos y la fecha se radicado 16, lo que demuestra un avance del 66%. 
Por otro lado, también hay que mencionar que para el segundo trimestre se autorizaron recursos de adición para actividades como la renovación del Laboratorio de Gastroenterología, duplicadores de parqueadero y Laboratorios de Biotecnológicos y Fitoterapéuticos, de estas actividades ya se tiene procesos para los dos primeros (Gastro Proceso No 0446, duplicadores Proceso No 0439). Se estima para el siguiente trimestre se hayan gestionado las actividades de adjudicación de varios contratos para su generar los compromisos de recursos.
A continuación se relacionan las actividades afectaron el cumplimiento del indicador:
1. Diseños Arquitectónicos y técnicos para el nuevo edificio con un área de 16.000 M2
2. Diseño integral y licencia de construcción área asistencial CpreD calle 120
3. Construcción de infraestructura física para la
producción de biotecnológicos y Fito terapéuticos (570 Mt2)
4. Ampliación Sub-Estación eléctrica No 2.
Las actividades anteriores, se está  trabajando en el sondeo de mercado respectivo para la definición y alcance de los servicios.
Fuente. SIAPINC</t>
  </si>
  <si>
    <t>La entidad menciona un cumplimiento de 38% y mencionan la correspondiente justificación.</t>
  </si>
  <si>
    <t xml:space="preserve">Se mantienen en operación y generando información, no sólo los sistemas inicialmente previstos, sino varios sistemas que aportan a las instituciones en los procesos de toma de decisiones.
Se implementó Sivigila 4.0, desarrollo de nuevas funcionalidades. </t>
  </si>
  <si>
    <t>Reporta cumplimiento de avances en meta y su descripción</t>
  </si>
  <si>
    <t>Se mantiene la operación de los aplicativos que generan información para la toma de decisiones, aplicando las mejoras que se han identificado como necesarias.</t>
  </si>
  <si>
    <t>Se ha mantenido el cumplimiento satisfactorio de los compromisos</t>
  </si>
  <si>
    <t>Cumplió de acuerdo a lo programado</t>
  </si>
  <si>
    <t>Se encuentran en proceso las solicitudes de investigación recibidas, atendiendo oportunamente la demanada de éstas.</t>
  </si>
  <si>
    <t>Se adelantan las investigaciones requeridas, presentando los resultados de manera oportuna.</t>
  </si>
  <si>
    <t>Los avances se dan de acuerdo con la dinámica del proceso.</t>
  </si>
  <si>
    <t>Las unidades notificadoras municipales han reportado adecuadamente la información.
se realizó priorización de AT para seguimiento y verificación de la implementación de la transferencia del modelo de gestión del riesgo y respuesta inmediata y se priorizaron cinco entidades territoriales nuevas para iniciar el proceso: Boyacá, Huila, Caldas, Putumayo y Valle del Cauca.</t>
  </si>
  <si>
    <t xml:space="preserve">Los entes territoriales han venido reportando oportunamente la información que es procesada en el INS.  </t>
  </si>
  <si>
    <t>Se cumple con las acciones planificadas, de manera oportuna y suficiente.</t>
  </si>
  <si>
    <t>Este objetivo se encuentra cumplido hasta donde fue posible, dadas las prioridades de la OMS</t>
  </si>
  <si>
    <t>Reporta cumplimiento de avances en meta de acuerdo a prioridades de la OMS y su descripción</t>
  </si>
  <si>
    <t>El avance en este compromiso fue satisfactorio frente a la responsabilidad y competencia del INS y se solicitó su cancelación debido a que la OMS priorizó otras acciones.</t>
  </si>
  <si>
    <t>Se dan por cumplidas las acciones a cargo del INS. Se están abordando otro tipo de alianzas</t>
  </si>
  <si>
    <t xml:space="preserve">Acción cumplida hasta su cancelación por cambios en prioridades de la OMS </t>
  </si>
  <si>
    <t>Se mantiene la colaboración en doble vía entre entes territoriales generadores de información e Instituto Nacional de Salud.</t>
  </si>
  <si>
    <t>Se mantiene la comunicación en doble vía y cuando es necesario, se brinda asistencia técnica y apoyo de acuerdo con los requerimientos.</t>
  </si>
  <si>
    <t>Se cumple satisfactoriamente con los compromisos a cargo del INS</t>
  </si>
  <si>
    <t>El Registro Único Nacional de Investigación se encuentra en operación.</t>
  </si>
  <si>
    <t>El RUNI se encuentra en operación y provee la información esperada</t>
  </si>
  <si>
    <t>Compromiso cumplido y se mantiene la operación</t>
  </si>
  <si>
    <t>Se realizó el reporte al DAFP, mediante el FURAG.</t>
  </si>
  <si>
    <t>90,4</t>
  </si>
  <si>
    <t>Se logró una calificación satisfactoria, por encime de la meta propuesta.</t>
  </si>
  <si>
    <t>Pese a que el INS no está obligado a diligenciar el FURAG, se ha sometido a este análisis, con resultados satisfactorios.</t>
  </si>
  <si>
    <t>Cumplió por encima de la meta programada</t>
  </si>
  <si>
    <t>Durante el primer trimestre de la vigencia, se realizó la priorización de visitas con propósito de  IVC realizando 5.690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Visitas realizadas por Tipo de establecimiento:
1. Inspección, vigilancia y control a Bancos de Sangre = 32
2. Inspección, vigilancia y control a establecimientos competencia de la Dirección de Cosméticos = 140
3. Inspección, vigilancia y control a establecimientos de competencia de la Dirección de Dispositivos = 118
4.  Inspección, vigilancia y control a establecimientos de competencia de la Dirección de Medicamentos = 140
5.  Inspección, vigilancia y control a establecimientos de competencia de la Dirección de Alimentos = 3.603
6. Inspección, vigilancia y control a plantas de Beneficio Animal- PBA = 184
7.  Inspección, Vigilancia y Control a Bancos de Tejido y Medula Ósea, Bancos de Medicina Reproductiva = 23
8. Inspección, vigilancia y Control permanente a plantas de Beneficio Animal = 1.450</t>
  </si>
  <si>
    <t>El invima reporta avance de metas, no manifiesta dificultades para el logro de la meta programada</t>
  </si>
  <si>
    <t>Durante el segundo trimestre de la vigencia, se realizó la priorización de visitas con propósito de  IVC realizando 3.050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De esta manera se alcanzó una ejecución de 8.740 visitas durante el primer semestre, desagregadas como se detalla a continuación: 
Visitas realizadas por Tipo de establecimiento:
1. Inspección, vigilancia y control a Bancos de Sangre = 51
2. Inspección, vigilancia y control a establecimientos competencia de la Dirección de Cosméticos = 201
3. Inspección, vigilancia y control a establecimientos de competencia de la Dirección de Dispositivos = 199
4.  Inspección, vigilancia y control a establecimientos de competencia de la Dirección de Medicamentos = 222
5.  Inspección, vigilancia y control a establecimientos de competencia de la Dirección de Alimentos = 5.433
6. Inspección, vigilancia y control a plantas de Beneficio Animal- PBA = 309
7.  Inspección, Vigilancia y Control a Bancos de Tejido y Medula Ósea, Bancos de Medicina Reproductiva = 32
8. Inspección, vigilancia y Control permanente a plantas de Beneficio Animal, incluyendo las de clasificación de exportación (Proyecto PINES) = 2.293</t>
  </si>
  <si>
    <t>Se presentó solicitud de ajuste a la meta de este indicador</t>
  </si>
  <si>
    <t>El Invima presenta una ejecución de 8740 visitas realizadas en el primer semestre lo que equivale al 54,48% de avance</t>
  </si>
  <si>
    <t>Con relación al primer semestre del 2022 el indicador “Realizar visitas de inspección sanitaria" se observa lo siguiente: 
Meta 2022: 16.040
Total visitas I semestre 2022: 8.740
Se observa un cumplimiento del 54.48% al I semestre de 2022
Se realiza ajuste en el primer semestre de 2022 a la meta para este indicador de pasar de 16.040 a 14.682 inspecciones sanitarias de la vigencia 2022. 
La Justificación del ajuste de la meta es a raíz el número de días de inspección de plantas de beneficio animal incluida la modalidad virtual, por pasar a modalidad presencial se disminuye la meta. Este ajuste está en trámite por parte del Ministerio de Salud para su aprobación.
La meta se cumplió en el primer semestre de 2022 en un porcentaje 54.48%.
Para realizar la verificación de la información, la Oficina de Control Interno tomó los datos suministrados por la Oficina Asesora de Planeación, y la cruzó con la reportada por las dependencias responsables en el POA dentro de la vigencia 2022.</t>
  </si>
  <si>
    <t>Durante el primer trimestre de la vigencia 2022 se realizaron 592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Se lograron expedir 592 certificaciones así:
Dirección de Dispositivos
1.Realizar visitas con propósito de certificación en dispositivos médicos y reactivos de diagnóstico in-vitro=226
2. Hacer Seguimiento a las certificaciones en dispositivos médicos y reactivos de diagnóstico in-vitro=1
3. Realizar visitas con propósito de certificación de Buenas Practicas de Bancos de Tejido y Medula Osea=3
4. Realizar Visita de verificación a centros de almacenamiento temporal de los bancos de tejidos=3
Dirección de Medicamentos
1. Realizar visitas con propósito de certificación en Medicamentos y productos Biologicos  BPC / GT / GASECR= 112
2. Hacer Seguimiento a las certificaciones en Medicamentos y productos Biologicos  BPC / GT / GASECR= 23
Dirección de Cosméticos
1. Realizar visitas con proposito de certificación a productos de cosméticos, aseo y  plaguicidas de uso domèstico otorgadas=63
2. Hacer Seguimiento a las certificaciones en productos  de cosméticos, aseo y  plaguicidas de uso domèstico otorgadas=77 
Dirección de Alimentos
1. Realizar visitas con propósito de certificación en Alimentos y Bebidas=20
2. Hacer Seguimiento a las certificaciones en Alimentos y Bebidas=28
Certificaciones en Alimentos y Bebidas=17
3. Realizar visitas  de Autorización Sanitaria o Autorización Sanitaria Provisional a Plantas de Beneficio Animal, desposte y desprese, en el marco del decreto 1500 de 2007 y resoluciones reglamentarias.=36</t>
  </si>
  <si>
    <t>El Invima presenta para la vigencia un rezago de 80 certificaciones por lo cual según el reporte realizado el total de visitas es de 609, teniendo en cuenta el rezago se reportan para la vigencia 529 cumplidas. El rezago se da por cumplido.</t>
  </si>
  <si>
    <t>Para el corte a primer semestre de la vigencia 2022 se realizaron un total de  797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A continuación se detalla el total de Visitas realizadas por Dirección Misional, incluyendo el cumplimiento del rezago de la vigencia 2021 (80 visitas de certificación):
Dirección de Dispositivos Médicos y otras tecnologías
1.Realizar visitas con propósito de certificación en dispositivos médicos y reactivos de diagnóstico in-vitro=333
2. Hacer Seguimiento a las certificaciones en dispositivos médicos y reactivos de diagnóstico in-vitro=2
3. Realizar visitas con propósito de certificación de Buenas Practicas de Bancos de Tejido y Medula Osea=4
4. Realizar Visita de verificación de requisitos para Bancos de semen, óvulos y embriones = 1
5. Realizar Visita de verificación a centros de almacenamiento temporal de los bancos de tejidos=3
Dirección de Medicamentos y Productos Biologicos
1. Realizar visitas con propósito de certificación en Medicamentos y productos Biologicos  BPC / GT / GASECR= 176
2. Hacer Seguimiento a las certificaciones en Medicamentos y productos Biologicos  BPC / GT / GASECR= 29
Dirección de Cosméticos, Aseo, Plaguicidas y Productos de Higiene Doméstica
1. Realizar visitas con proposito de certificación a productos de cosméticos, aseo y  plaguicidas de uso domèstico otorgadas=99
2. Hacer Seguimiento a las certificaciones en productos  de cosméticos, aseo y  plaguicidas de uso domèstico otorgadas= 109 
Dirección de Alimentos y bebidas
1. Realizar visitas con propósito de certificación en Alimentos y Bebidas= 26
2. Hacer Seguimiento a las certificaciones en Alimentos y Bebidas= 38
3. Realizar visitas  de Autorización Sanitaria o Autorización Sanitaria Provisional a Plantas de Beneficio Animal, desposte y desprese, en el marco del decreto 1500 de 2007 y resoluciones reglamentarias.= 57</t>
  </si>
  <si>
    <t>Durante el primer semestre se ejecutaron las visitas correspondientes a la meta rezagada de 2021, el detalle de esta meta se encuentra incluido en el reporte de la meta de la vigencia actual</t>
  </si>
  <si>
    <t>El Invima presenta una ejecución de 797 visitas con propósito de certificación de buenas prácticas, realizadas en el primer semestre lo que equivale al 45.32% de avance con respecto a la meta 2022. Se reitera el cumplimiento de la meta rezagada.</t>
  </si>
  <si>
    <t>Con relación a la meta del PES de Expedir certificaciones, para el periodo del I semestre de 2022, se observa lo siguiente:
Meta vigencia 2022: 1.762
Rezago 2021: 80
Certificaciones otorgadas I semestre de 2022: 877 incluidas las 80 del rezago
En el primer semestre de 2022 se realiza ajuste a la meta para este indicador, se pasa de 1.762 a 1.669 certificaciones para la vigencia 2022.
La Justificación dada para la disminución de la meta es por solicitud de la Dirección de Dispositivos Médicos debido a disminución de visitas de recertificación, nuevos establecimientos o nuevas líneas de tejidos a certificar por bancos de tejidos. La modificación se envió al Ministerio de Salud y Protección Social y está en espera de su aprobación.
Se observa que se cumple con las metas rezagadas de la vigencia 2021 correspondiente a 80 Certificaciones.
Se recomienda revisar en el indicador si son certificaciones expedidas o visitas realizadas con el fin de tener mayor claridad en el indicador.
Para realizar la verificación de la información, la Oficina de Control Interno tomó los datos suministrados por la Oficina Asesora de Planeación, y la cruzó con la reportada por las dependencias responsables en el POA dentro de la vigencia 2022</t>
  </si>
  <si>
    <t>Durante el primer trimestre de 2022 se realizaron 16.247 trámites de expedición de registros sanitarios nuevos, renovaciones y demás trámites asociados al proceso de expedición de registros sanitarios de todos los productos competencia del Invima.
El detalle de la ejecución es: 6.939 registros sanitarios expedidos  y 9.308  trámites asociados
A continuación se relaciona el resultado por dependencia:
Dirección de Alimentos y Bebidas: 6.466 Registros Sanitarios y trámites asociados expedidos de acuerdo a la normatividad sanitaria vigente
Dirección de Cosméticos: 6.480 Registro Sanitario-NS-NSO y trámites asociados a registro sanitario expedidos, de acuerdo a la normatividad sanitaria vigente.
Dirección de Dispositivos Médicos: 2.197  Registro Sanitario-NS-NSO y trámites asociados a registro sanitario expedidos, de acuerdo a la normatividad sanitaria vigente
Dirección de Medicamentos: 1.104 Registros Sanitarios y trámites asociados expedidos de acuerdo a la normatividad sanitaria vigente</t>
  </si>
  <si>
    <t>Durante el primer semestre de 2022 se realizaron 32.914 trámites de expedición de registros sanitarios nuevos, renovaciones y demás trámites asociados al proceso de expedición de registros sanitarios de todos los productos competencia del Invima.
El detalle de la ejecución es: 14.049 registros sanitarios expedidos  y 18.865  trámites asociados
A continuación se relaciona el resultado por dependencia:
Dirección de Alimentos y Bebidas: 12.682 Registros Sanitarios y trámites asociados expedidos de acuerdo a la normatividad sanitaria vigente
Dirección de Cosméticos: 12.490 Registro Sanitario-NS-NSO y trámites asociados a registro sanitario expedidos, de acuerdo a la normatividad sanitaria vigente.
Dirección de Dispositivos Médicos: 4.326  Registro Sanitario-NS-NSO y trámites asociados a registro sanitario expedidos, de acuerdo a la normatividad sanitaria vigente
Dirección de Medicamentos: 3.416 Registros Sanitarios y trámites asociados expedidos de acuerdo a la normatividad sanitaria vigente</t>
  </si>
  <si>
    <t>El Invima registra un avance del 38.13% de la meta programada para la vigencia</t>
  </si>
  <si>
    <t>En relación con la meta de Expedir registros sanitarios y trámites Asociados en el primer semestre de 2022, se observó:
Meta vigencia 2022: 86.302
I semestre 2022: 32.914
La meta para el primer semestre de 2022 tiene un avance del 38.13% se observa una ejecución baja a corte de 30 de junio de 2022.
Se recomienda para el segundo semestre de 2022 revisar el indicador y los planes de acción que indican en el POA las Direcciones Misionales que presentan niveles bajo de ejecución de este indicador para cumplir con la meta establecida.
Para realizar la verificación de la información, la Oficina de Control Interno tomó los datos suministrados por la Oficina Asesora de Planeación, y la cruzó con la reportada por las dependencias responsables en el POA dentro de la vigencia 2022.</t>
  </si>
  <si>
    <t>El mapa de macroprocesos está implementado desde el 31 de marzo de 2022, se actualizaron los macroprocesos de Gestión Directiva, Inspección Vigilancia y Control. Talento Humano, Atención de Solicitudes y Trámties y Gestión de Seguimiento y Control</t>
  </si>
  <si>
    <t>Acción ejecutada al 100%</t>
  </si>
  <si>
    <t>El invima reporta el logro de la meta para la vigencia en el mes de marzo.</t>
  </si>
  <si>
    <t>Tal como se informó en el reporte cualitativo de primer trimestre, esta meta se cumplió en su totalidad (100%)</t>
  </si>
  <si>
    <t>Meta cumplida en el primer trimestre 2022</t>
  </si>
  <si>
    <t>El mapa de macroprocesos del Instituto se actualizó en el mes de marzo de 2022, se actualizaron los macroprocesos de Gestión Directiva, Inspección Vigilancia y Control. Talento Humano, Atención de Solicitudes y Trámites y Gestión de Seguimiento y Control
Este indicador de acuerdo con la información suministrada por la Oficina Asesora de Planeación se cumple con el 100%.</t>
  </si>
  <si>
    <t>Durante el I trimestre del año, se  planificó y priorizo la ejecución del Plan de  Institucional de capacitación  - PIC , por inversión. 
*Se tiene proyectado radicar los estudios previos para la capacitación de las áreas misionales y de apoyo durante el II trimestre del año. 
* Se  realizaron fichas técnicas de análisis de riesgo para auditores y se encuentra en evaluación de propuestas comerciales para Seguridad de la Información y fundamentos en ITIL 4 . 
Así mismo se encuentran en proceso de cotización y elaboración de estudios.</t>
  </si>
  <si>
    <t>El Invima reporta avances y no manifiesta dificultades para ellogro de la meta programada.</t>
  </si>
  <si>
    <t>* Se realizaron estudios previos y analisis del sector para el desarrollo de las capacitaciones  "Analisis de riesgo auditores, Seguridad de la Información" 
* Se gestionó la elaboraciòn de los estudios previos, para la ejecución (capacitaciones por inversion) de  HACCP,  Espectroscopia, Limpieza y Sanidad, Deteccion molecular de Patogenos, con la proyeccion de 170 servidores publicos asistentes.
* Se ejecuto la formaciòn "Fundamentos en ITIL 4" con la asistencia de once (11) Servidores publicos de la Oficina de Tecnologia de la Informaciòn, la cual fue ejecutada en el mes de junio.</t>
  </si>
  <si>
    <t xml:space="preserve">Se tiene proyectado cumplir la meta rezagada en el segundo semestre </t>
  </si>
  <si>
    <t>El Invima registra información respecto a acciones realizadas para el logro de la meta en el segundo trimestre 2022</t>
  </si>
  <si>
    <t>En el primer semestre de 2022 en la meta de entrenar servidores públicos del Invima se observa:
Meta vigencia 2022: 681
Rezago 2021: 9
Ejecución I semestre de 2022: 11
Se observa que durante el primer semestre de 2022 se ejecutó 1.61% 
De acuerdo con el análisis de este indicador en el POA dado por el grupo responsable durante el primer semestre se elaboraron los estudios previos de la fase precontractual.
Se sugiere revisar que las capacitaciones se ejecuten durante toda la vigencia para que no se acumulen en el segundo semestre de cada vigencia, con el fin de que se tenga una mayor participación de los servidores públicos.
Se recomienda que los procesos contractuales se inicien al inicio de cada año, con el fin de que se ejecuten las capacitaciones desde el primer semestre de la vigencia, para que sea en los últimos meses del año, época de mucho compromiso laboral debido a cierre de vigencia.</t>
  </si>
  <si>
    <t>El primer trimestre del 2022, culminó con la apertura de la desconcentración de trámites en el GTT Occidente 1 y Occidente 2, con los profesionales completos (ingeniero - abogado). Por lo tanto a la fecha se cuenta en total con 5 GTT habilitados a nivel nacional. Barranquilla, Cali, Medellín, Villavicencio y Bucaramanga.
Teniendo en cuenta que a la fecha, se mantiene la emergencia sanitaria y no hay atención presencial en el Instituto, los profesionales que se encuentran en las sedes, realizan el estudio técnico - legal, de las solicitudes que son radicadas vía web. Del mismo modo, realizan atención a usuarios en citas virtuales, chat y vía telefónica. Así las cosas, para cuando se realice la apertura de atención presencial, se proyecta que los profesionales en los GTT´s, resuelvan las dudas que se presenten por parte de los empresarios previa radicación del trámite vía web.</t>
  </si>
  <si>
    <t xml:space="preserve">El segundo trimestre del 2022, se mantiene la desconcentración. Por lo tanto a la fecha se cuenta en total con 5 GTT habilitados a nivel nacional. Barranquilla, Cali, Medellín, Villavicencio y Bucaramanga.
A la fecha, se mantiene la atención virtual para atencion a usuarios, así las cosas, los profesionales que se encuentran en las sedes, realizan el estudio técnico - legal, de las solicitudes que son radicadas vía web. Del mismo modo, realizan atención a usuarios en citas virtuales, chat y vía telefónica. Se realiza atención presencial en los Gtt´s, cuando el usuario se acerca a cada una de las sedes a nivel nacional. </t>
  </si>
  <si>
    <t>El Instituto está evaluando las estrategias para dar cumplimiento a la meta rezagada para la vigencia</t>
  </si>
  <si>
    <t xml:space="preserve">En lo que hace referencia a este indicador en el primer semestre de 2022 se tienen el equipo para el estudio técnico y legal de las solicitudes en 5 GTT "Grupo Trabajo Territorial" que son Barranquilla, Cali, Medellín, Villavicencio y Bucaramanga.
Este apoyo se da de forma virtual.
Se observa rezago de 2 GTT habilitados para tramites. 
Se recomienda fortalecer los canales virtuales con que cuenta el Instituto de atención al público, con el fin de brindar mayor cobertura al servicio a los usuarios, así mismo reactivar la atención presencial a los usuarios. </t>
  </si>
  <si>
    <t>Durante el primer trimestre del año se gestionaron un total de tres (3) solicitudes asociadas a fabricación de dispositivos médicos y/o reactivos de diagnóstico in vitro, de las cuales una (1) corresponde a mascarilla y/o tapabocas convencional y fue rechazada por la finalización de la declaratoria temporal como VND, las dos (2) solicitudes restantes fueron revisadas y se evidenció que no tenian relación con este trámite, por lo tanto se dio respuesta al usuario y posteriormente se cerraron los casos.
Actualmente, no se tiene disponible al aplicativo y la información de este tipo de trámite, lo que dificulta la gestión de respuesta a requerimientos o a solicitudes radicadas con anterioridad al ciber-ataque.
Finalizado este periodo se obtiene un porcentaje de avance del 3%; lo que obliga a realizar un seguimiento permanente a la meta planteada para la vigencia 2022, con el fin evaluar la posibilidad de un ajuste en cuanto a la disminución de trámites gestionados. Este comportamiento, se puede estar presentando por la posible finalización de la Emergencia Sanitaria por el Covid-19 y por la demanda de Dispositivos Médicos y/o Reactivos de Diagnóstico In Vitro con Registro Sanitario.</t>
  </si>
  <si>
    <t>El Invima reporta que esta realizando seguimiento al avance de la meta porque es posible que requiera modificación.</t>
  </si>
  <si>
    <t>Durante el segundo trimestre del año se gestionó una (1) solicitud asociada a fabricación de dispositivos médicos Vitales No Disponibles (terapia respiratoria), la cual fue aprobada e incluida en la base de datos correspondiente. Así se tiene un total de 4 solicitudes gestionadas durante el primer semestre
Actualmente, no se tiene disponible al aplicativo y la información de este tipo de trámites, lo que dificulta la gestión de respuesta a requerimientos o a solicitudes radicadas, ya se realizó el requerimiento al Grupo de Soporte Tecnológico y se espera tener una solución en el mes de julio, debido a que por la terminación de la Emergencia Sanitaria el pasado 30/06/2022 se puede incrementar el reporte de agotamiento de existencias de los Dispositivos Médicos, Equipos Biomédicos y Reactivos de Diagnóstico In Vitro de fabricación nacional declarados temporalmente Vitales No Disponibles.</t>
  </si>
  <si>
    <t>En lo que hace referencia a la meta de realizar revisión de los reportes de agotamiento de existencia   y demás trámites relacionados con la fabricación de dispositivos médicos vitales no disponibles se observa:
Meta vigencia 2022: 100
I semestre 2022: 4
Se recomienda revisar este indicador ya que se observa un bajo porcentaje de cumplimiento durante el primer semestre de 2022.
Para realizar la verificación de la información, la Oficina de Control Interno tomó los datos suministrados por la Oficina Asesora de Planeación, y la cruzó con la reportada por las dependencias responsables en el POA dentro de la vigencia 2022.</t>
  </si>
  <si>
    <t>En el primer trimestre, los resultados obtenidos por estudio de autorizaciones temporales sin registro sanitario de desinfectantes y antibacteriales, se evidencia expedición de 2 autorizaciones de las 21 programadas, con respecto a la meta propuesta para el año 2022, con un avance del 10%, en el grupo de Registros sanitarios de medicamentos con Condición especial de Riesgo.</t>
  </si>
  <si>
    <t>En el segundo trimestre, los resultados obtenidos por estudio de autorizaciones temporales sin registro sanitario de desinfectantes y antibacteriales, se evidencia expedición de 15 autorizaciones de las 21 programadas, con respecto a la meta propuesta para el año 2022, con un avance del 71%, en el grupo de Registros sanitarios de medicamentos con Condición especial de Riesgo</t>
  </si>
  <si>
    <t>El Invima registra un avance del 71.42% de avance de la meta programada, no manifiesta dificultades para el logro de la misma</t>
  </si>
  <si>
    <t>Para el primer semestre de 2022 se observa lo siguiente:
Meta vigencia 2022: 21
I semestre 2022: 20
De acuerdo con información suministrada por la Oficina Asesora de Planeación posterior al reporte del PES al Ministerio de Salud y Protección Social, se recibió un alcance al reporte de ejecución de este indicador con corte a primer semestre de 2022 pasando de 15 a 20 trámites de autorización.
El porcentaje de ejecución es del 95% para el primer semestre de la vigencia 2022.
Para realizar la verificación de la información, la Oficina de Control Interno tomó los datos suministrados por la Oficina Asesora de Planeación, y la cruzó con la reportada por las dependencias responsables en el POA dentro de la vigencia 2022.</t>
  </si>
  <si>
    <t>Se realizo la presentación de la Evaluación del FURAG Vigencia 2021, de acuerdo a lo informado por la función pública el resultado del Índice de Gestión de Desempeño institucional fue de 82.8, cumpliendo con las mestas establecidas y logrando un incremento con respecto a la vigencia anterior del 7.6%, resultado logrado al fortalecimiento de las políticas de Gestión Estratégica del Talento Humano, Servicio al Ciudadano, Control Interno, Integridad, Fortalecimiento Organizacional y Simplificación de Procesos, Defensa Jurídica, Seguimiento y Evaluación de desempeño.</t>
  </si>
  <si>
    <t>Se plantean planes de mejoramiento ferente a cada politica de acuerdo a las recomendaciones del Departamento Administrativo de Función Publica.</t>
  </si>
  <si>
    <t>De acuerdo a la informacion suministrada por la entidad se evidencia que: Para el primer trimestre de la vigencia 2022 las metas establecidas se cumplieron en su totalidad</t>
  </si>
  <si>
    <t>De acuerdo al resultado del índice de Gestión y Desempeño vigencia 2021, la entidad programa un aumento de 5 puntos en la vigencia 2022, lo anterior con la implementación de los planes de mejoramiento en cada una de las políticas, teniendo en cuenta las observaciones enviadas por el DAFP, este resultado se vera reflejado en la evaluación del FURAG vigencia 2023.</t>
  </si>
  <si>
    <t>En comité Institucional de Gestión y Desempeño de fecha 27 de Julio de 2022 Según Acta 65.02.26.10 se establecieron planes de Mejoramiento, la fecha de corte para su evolución es el 30/11/2022, lo anterior con el fin continuar con el aumento en el cumplimiento del índice de gestión y desempeño, la meta es un incremento del 5%.</t>
  </si>
  <si>
    <t>De acuerdo a la informacion suministrada por la entidad se evidencia que: Para el 2 trimestre que se evalua de la vigencia 2022 las metas establecidas se cumplieron en su totalidad</t>
  </si>
  <si>
    <t>La ejecución acumulada de los gastos de la vigencia; a nivel de compromisos es del 84,3%. Estos compromisos se realizan dentro del marco normativo establecido por el Gobierno Nacional, respecto de la austeridad en el gasto público.</t>
  </si>
  <si>
    <t>De acuerdo a la informacion suministrada por la entidad, existe una ejecución moderada y acorde a las metas programadas para la vigencia 2022</t>
  </si>
  <si>
    <t>La Ejecución acumualada de lso gastos de la vigencia, anivl de compromisos es del 86.5%, lo anterior se realiza dentro del marco normativo establecido por el Gobierno Nacional, respecto de la austeridad en el gasto público.</t>
  </si>
  <si>
    <t>.La entidad continuara realizando la ejecución de sus gastos y compromisos acorde al Marco Normativo del Gobierno Nacional y la política de austeridad del Gasto, garantizando el cumplimiento de las metas proyectadas</t>
  </si>
  <si>
    <t xml:space="preserve">Durante este trimestre se realizó por parte de los grupos primarios ya sensibilizados, la calificación cuantitativa de cada uno de los estándares obteniendo un valor de 2.03 alcanzado la meta programada; se realizó la autoevaluación cualitativa de cada uno de los estándares identificando fortalezas y oportunidades de mejora, priorizando acciones y generando planes de mejoramiento a ejecutar en el año 2022 </t>
  </si>
  <si>
    <t>Se proyecta por solicitud de la Gerencia realizar la autoevaluación del año 2022 en el mes de octubre</t>
  </si>
  <si>
    <t xml:space="preserve">De acuerdo a la informacion suministrada por la entidad se evidencia que: Se cumplio con la meta establedcida para el primer trimestre de la vigencia 2022.  </t>
  </si>
  <si>
    <t xml:space="preserve">La entidad como entidad prestadora de servicios de salud realizó la autoevaluación con estándares de acreditación con el fin de identificar oportunidades de mejora que al final se reflejara en la satisfacción de sus usuarios internos y externos y en la imagen institucional, la autoevaluación se realizó la metodología normada teniéndose en consideración los criterios, los resultados de autoevaluación cualitativa y cuantitativa se cumple frente al Manual de Acreditación en Salud Ambulatorio y Hospitalario para Colombia, que involucre la identificación de las dimensiones en el cumplimiento de los estándares (Enfoque, Implementación y resultados). Al final de la autoevaluación de cada grupo de estándares existe un estándar que mide el grado de su mejoramiento continuo que al final se condensa y se promedian para el Grupo de Estándares de Mejoramiento de la Calidad. 
Para este proceso  se gestionó capacitación sobre Acreditación al grupo de auto evaluadores por parte del Dr. Julio Cesar Vergel del Ministerio de Salud y Protección Social experto en el tema,  además de la gestión realizada al SENA para curso virtual el cual está en desarrollo, asegurando con ello el proceso de autoevaluación, implementación de acciones de mejora, ejecución de actividades, seguimiento e informe final permitirán solidificar dicho proceso.
</t>
  </si>
  <si>
    <t>Pendiente la generación del documento, se avanzó en la priorización de acreditación asistencial en seguridad del paciente los planes de mejora (PM), pendiente el envío de PM por parte de algunos procesos y verificación para este primer semestre el cumplimiento de las acciones de mejora planteada</t>
  </si>
  <si>
    <t>De acuerdo a la informacion suministrada por la entidad se evidencia que: Se cumplio con la meta establedcida para el segundo trimestre de la vigencia 2022.  Se desarrollaron avances en la priorizacion de la acreditacion asistencial en seguridad social del paciente</t>
  </si>
  <si>
    <t>&lt;=3</t>
  </si>
  <si>
    <t>Para este primer  trimestre la oportunidad de asignación de cita de primera vez para medicina general está en 4.7 días, por lo que se han revisado los factores contributivos, viendose afectado por las siguientes razones :  Ausencia de un medico contratista, y falta de oferta en el mercado para suplir esta mano de obra en la región. Adicional a la tasa de incapacidad de los medicos de planta, sumado a esto el aumento de la tasa de inasistencia a las citas por los usuarios.</t>
  </si>
  <si>
    <t>Según la informacion remitida por la entidad, Para el trimestre en evaluación se tiene una acción de mejora que permita  vincular profesionales requeridos para cubrir los servicios solicitados en la vigencia 2022.</t>
  </si>
  <si>
    <t xml:space="preserve">De acuerdo a las acciones realizadas frente a la desviacion del indicador, se ha podido evidenciar una mejora en los rangos de cumplimiento, ya que en el segundo trimestre, se puede establecer el tiempo de espera para acceder a la cita medica de primera vez, un parametro dentro de rango, de 2,5 dias, frente a la meta de 3 dias.  Como parte de acciones de mejora implementadas, se ha establecido el plan de seguimiento a las citas incumplidas, ya que este dato, nos permite establecer el nuemro de ocupacion de los cupos deestinados a la asignacion de citas de medicina general. </t>
  </si>
  <si>
    <t>Se continua el seguimiento al comportamiento del indicador de manera mensual en comité asistencial de Calidad, con el fin garantizar el cumplimiento de la meta en un 100%</t>
  </si>
  <si>
    <t xml:space="preserve">Según la informacion remitida por la entidad, Para el trimestre en evaluación se un avance del 100% en la meta mejorando en los tiempos de atención.  </t>
  </si>
  <si>
    <t>En la cita de primera vez en odontologia la oportunidad esta a 3.7 dias, por lo que se han revisado los factores contributivos. Parte de este análisis incluye la revisión, mantenimiento y corrección de los equipos biomédicos, unidades odontológicas, sumado a esto el aumento de la tasa de inasistencia a las citas por los usuarios.</t>
  </si>
  <si>
    <t>Según la informacion remitida por la entidad, Para el trimestre en evaluación; se tiene prevista una acción de mejora que atienda a las necesidades  de compra de repuestos, reparación de unidades odontolgoicas y renovación de la infraestructura biomedica para la vigencia 2022.</t>
  </si>
  <si>
    <t>3,5</t>
  </si>
  <si>
    <t xml:space="preserve">En cumplimiento a las acciones de mejora planteadas en el primer y segundo trimestre, se ha desarrollado el cronograma de mantenimiento preventivo y correctivo a las unidades adontologicas, de acuerdo a lo previsto, lo que evidencia una mejora en la oportunidad para la asignacion de citas de primera vez.  </t>
  </si>
  <si>
    <t>Se continua el seguimiento al comportamiento delindicador de manera mensual en comité asistencial de Calidad, para el segundo semestre se realizara reposición de equipos lo que permitira mejorar la oprtunidad, garantizando el cumplimiento en un 100%</t>
  </si>
  <si>
    <t>&lt;=30</t>
  </si>
  <si>
    <t>En el primer trimestre de 2022 el promedio de pacientes atendidos en el servicio de urgencias es de 720 /  mes, los cuales se clasifican en los diferentes tipos de Triage. Triage I: Atencion inmediata. El promedio de tiempo de atención de Triage II acumulado para el Trimestre es de 15,9 minutos, cumpliendo con ls metas establecidas y acorde a los tiempos establecidos normativamente.</t>
  </si>
  <si>
    <t>De acuerdo a la informacion suministrada por la entidad Se evidencia que: Para el primer trimestre de la vigencia 2022 las metas establecidas se cumplieron en su totalidad</t>
  </si>
  <si>
    <t>22,3</t>
  </si>
  <si>
    <t>Este indicador es monitoreado de manera mensual y analizado en  los comites asistenciales.</t>
  </si>
  <si>
    <t>Se continua el seguimiento al comportamiento delindicador de manera mensual en comité asistencial de Calidad. garantizando el cumplimiento en un 100%</t>
  </si>
  <si>
    <t xml:space="preserve">conforme a la informacion suministrada por la entidad Se evidencia que el cumplimiento de las metas es del 100% </t>
  </si>
  <si>
    <t xml:space="preserve">Durante el I trimestre del 2022, el porcentaje de satisfacción global en los usuarios de los servicios de salud del Hospital Herrera Restrepo SAD E.S.E. fue del 96 %, la encuesta satisfacción global se realizó de forma presencial y por vía telefónica, se eligieron 300 Usuarios de manera aleatoria, los cuales asistieron durante el trimestre a los diferentes servicios de salud ofertados; 287 usuarios respondieron de forma positiva, “muy buena” o “buena” a la pregunta : “¿Cómo calificaría su experiencia global respecto a los servicios de salud que ha recibido en la entidad?”. </t>
  </si>
  <si>
    <t>De acuerdo a la informacion suministrada por la entidad:Se evidencia que: Para el primer trimestre de la vigencia 2022 las metas establecidas se cumplieron en su totalidad</t>
  </si>
  <si>
    <t>Para el trimetre de analisis, el indicador de satisfaccion global de los usuaros se encuentra dentro de la meta establecida.</t>
  </si>
  <si>
    <t>La Oficina de Atención al Usuario continuar realizando acciones para mantener el nivel se satisfacción al usuario frente a las metas proyectadas. garantizando el cumplimiento en un 100%</t>
  </si>
  <si>
    <t>De acuerdo a la informacion suministrada por la entidad para e periodo evaluado las metas establecidas se cumplieron en un 100%.</t>
  </si>
  <si>
    <t>Para este trimestre las actividades del Programa Hansen programadas fueron:  1. Valoraciones de ulceras = De acuerdo al número de pacientes con el número de heridas objeto del programa, se inició con   145 heridas, terminando al 31-03-2022 con 131 heridas, la meta es disminuir A=15% - B= 10% C=10% 13 por periodo trimestral.  17 pacientes evaluados según clasificación de la herida para el 2022. 2. Control de tratamiento =   Para el primer trimestre de 2022 se encuentran tres pacientes recibiendo tratamiento, diagnosticados con lepra Multibacilar, uno de ellos menor de edad y otra paciente femenina procedente de la ciudad de Girardot. 3. Vigilancia epidemiológica: Para este trimestre se evaluaron 12 pacientes de este grupo; que corresponde a paciente que terminó tratamiento y se realiza el seguimiento de acuerdo a la Guía de Practica Clínica. 4. Valoración anual de pacientes:  La meta de valoración anual era de 80 pacientes por mes, el total valorado en este periodo fue 102 pacientes. La razón del no cumplimiento se debe a que se suspendió las consultas por presencia de picos respiratorios que afectaron tanto a profesionales de la salud tratantes, como a la población de los pacientes. 5.    Para la Valoración de convivientes se evalúa el cumplimiento de las agendas programadas.   Para el periodo del primer trimestre se evaluó quince (15) pacientes convivientes.</t>
  </si>
  <si>
    <t xml:space="preserve">Para este semestre  las actividades del Programa Hansen programadas fueron:  1. Valoraciones de ulceras = De acuerdo al número de pacientes con el número de heridas objeto del programa, se inició con   149 heridas, terminando al 30-06-2022 con 125 heridas, la meta es disminuir A=15% - B= 10% C=10% 13 por periodo trimestral.  36 pacientes evaluados según clasificación de la herida para el año 2022. 2. Control de tratamiento =   Para el primer semestre  de 2022  recibieron tratamiento PQT cuatro pacientes, uno finalizó en el mes de junio e inició uno nuevo en el mes de mayo diagnosticado con lepra Multibacilar, es decir al 30 de junio de 2022 tres pacientes se encuentran en control de tratamiento.  3. Vigilancia epidemiológica: Para este semestre  se evaluaron 30 pacientes de este grupo; que corresponde a paciente que terminó tratamiento y se realiza el seguimiento de acuerdo a la Guía de Practica Clínica. 4. Valoración anual de pacientes:  La meta de valoración anual era de 80 pacientes por mes, el total valorado en este periodo fue 323 pacientes. La razón del no cumplimiento se debe a que se suspendió las consultas por presencia de picos respiratorios que afectaron tanto a profesionales de la salud tratantes, como a la población de los pacientes que asisten, en los meses de enero y febrero, se recepcionó el certificado de control de tratamiento. 5.    Para la Valoración de convivientes se evalúa el cumplimiento de las agendas programadas, para un total de 39 convivientes.   </t>
  </si>
  <si>
    <t>El Programa Hansen continuara con las actividades Proyectadas en cumplimiento de las metas Proyectadas</t>
  </si>
  <si>
    <t>De acuerdo a la informacion suministrada por la entidad Se evidencia que el periodo evaluado las metas fueron cumplidas en un 100%.</t>
  </si>
  <si>
    <t>Durante el Primer trimestre del año 2022  no se realizaron actividades de Telemedicina. Para el Segundo trimestre se adelantaran actividades con el fin de gestionar la activación del servicio, para la  oferta de consulta en las especialidades de Medicina Interna, Pediatría, Dermatología, Gineco obstetricia, Ortopedia, se ajustara el portafolio de servicios de acuerdo a la demanda de las EPS contratadas..</t>
  </si>
  <si>
    <t>Según información suministrada por la entidad; se desarrollará una actulización de servicios con el fin de cumplir con la meta programada y presentar los avances que permitan lograr la meta programada de acuerdo a las necesidades de los servicios que se requieren en la modalidad de telemedicina.</t>
  </si>
  <si>
    <t xml:space="preserve">En el segundo trimestre de 2022, se ha solicitado a las diferentes entidades que se remitan propuestas economicas para la contratacion de los servicios de medicina especializada mediante la modadldad de telemedicina. 
Dentro de la oferta que se analizo, se ha podido establecer que el costo final luego de prorratear los costos directos de la oferta, son superiores a la Tarifa SOAT plena, establecida para el 2022,  por esta razon no es viable la contratacion. </t>
  </si>
  <si>
    <t>Sanatorio continuara con la Oferta de Servicios de Telemedicina y en espera de suscribir convenios con las Entidades Administradoras de Planes de Beneficios. se proyecta lograr cumplimento para el segundo semestre de 2022,  como la meta esta proyectada anualmente a 1 convenido, se proyecta en el tercer trimestre 2022 cumplir en un 100%, este resultado depende de la volunta de la Entidades EAPB que tenga intereses en contratar este servicio.</t>
  </si>
  <si>
    <t>De acuerdo a la informacion suministrada por la entidad existe un cumplimineto del 100% en el desarrollo de las actividades. Sin embargo explica que tienen debilidades en el desarrollo de convenios con entidades interesadas.</t>
  </si>
  <si>
    <t>El Sanatorio de Contratación ESE cuenta con proceso "Atención Especializada en Hansen", el cual dio cumplimiento al 100% de las actividades programadas para el primer trimestre de 2022, en el marco del PLAN ESTRATEGICO NACIONAL DE PREVENCIÓN Y CONTROL DE LA ENFERMEDAD 
DE HANSEN 2016-2025.</t>
  </si>
  <si>
    <t>Avances disponibles en: 
https://sanatoriocontratacion.gov.co/documentos/2022/SEGUIMIENTO_PLANES%20Y%20PROGRAMAS/PLAN_DE_ACCION_INSTITUCIONAL/Plan%20de%20acci%C3%B3n%20Institucional%201%20Trim.pdf</t>
  </si>
  <si>
    <t>Para el primer trimestre de la vigencia 2022 las metas establecidas se cumplieron en su totalidad</t>
  </si>
  <si>
    <t>El Sanatorio de Contratación ESE cuenta con proceso "Atención Especializada en Hansen", el cual ha dado cumplimiento al 45,31% de las actividades programadas para el primer semestre de 2022, en el marco del PLAN ESTRATEGICO NACIONAL DE PREVENCIÓN Y CONTROL DE LA ENFERMEDAD 
DE HANSEN 2016-2025.</t>
  </si>
  <si>
    <t>La meta se programó para ser cumplida en el segundo semestre de 2022. Avanzó el un 64,73%.</t>
  </si>
  <si>
    <t>En la vigencia 2020 la entidad realizó gestiones pertinentes para la habilitación de servicios de salud especializados que complementen el tratamiento integral de los enfermos de Hansen como es el caso de medicina interna, dermatología, oftalmología, nutrición y ortopedia y traumatología a través de la modalidad de telemedicina.</t>
  </si>
  <si>
    <t>Se presentan avances para el cumplimiento de la meta de acuerdo a las necesidades de los servicios que se requieren en la modalidad de telemedicina</t>
  </si>
  <si>
    <t>Desde la vigencia 2020 la entidad realizó gestiones correspondientes para la habilitación de servicios de salud especializados que complementen el tratamiento integral de los pacientes enfermos de Hansen como es el caso de medicina interna, dermatología y ortopedia a través de la modalidad de telemedicina.</t>
  </si>
  <si>
    <t xml:space="preserve">La entidad indica avance del 100% en lo proyectado
</t>
  </si>
  <si>
    <t>La entidad cuenta con mapa de riesgos actualizado, por otra parte en Acta de reunión No. 01 de 2022 del Comité Institucional de Getsión y Desempeño se aprobó Plan Anticorrupción y Atención al Ciuadadano, el cual es implementado conforme a programación.</t>
  </si>
  <si>
    <t>Planes y programas y sus respectivos seguimientos disponibles en:
https://sanatoriocontratacion.gov.co/index.php/es/transparencia/planes-y-programas</t>
  </si>
  <si>
    <t>Se actualiza el mapa de riesgos institucional y se verifica la evidencia, se debe continuar con la implementación del mismo</t>
  </si>
  <si>
    <t>La entidad cuenta con mapa de riesgos actualizado, por otra parte en reunión No. 01 de 2022 del Comité Institucional de Gestión y Desempeño se aprobó Plan Anticorrupción y Atención al Ciuadadano, el cual es implementado conforme a programación, la oficina de Control Interno realiza seguimiento cuatrimestral.</t>
  </si>
  <si>
    <t xml:space="preserve">La entidad presenta avance del 50% en lo proyectado, que  indica un rezago de la meta en 50%, de acuerco con lo proyectado.
Por tanto debe informar las acciones a desarrollar durante el segundo semestre para dar cumplimiento  a la meta.
</t>
  </si>
  <si>
    <t>Durante el primer trimestre de 2022 se diseñó, revisó y aprobó la estrategia de racionalización de trámites año 2022 del Sanatorio de Contratación ESE en comité Institucional de Gestión y Desempeño, la cual es ejecutada conforme a programación.</t>
  </si>
  <si>
    <t>Se realiza el avance de la meta en la evaluación de la estrategia para la implementación de la misma</t>
  </si>
  <si>
    <t>La estrategia de racionalización de trámites es ejecutada conforme con la programación, la oficina de Control Interno realiza seguimiento cuatrimestral.</t>
  </si>
  <si>
    <t xml:space="preserve">La entidad presenta avance del 50% de avance , de acuerdo con lo formulado la meta se cumple en el segundo semestre.
</t>
  </si>
  <si>
    <t>Audiencia de rención de cuentas programado para el segundo trimestre de 2022.</t>
  </si>
  <si>
    <t>De acuerdo a la meta se fija fecha de presentación de la audiencia de rendición de cuentas para el 3 trimestre de la vigencia 2022</t>
  </si>
  <si>
    <t>Audiencia de rención de cuentas reprogramada para el tercer trimestre de 2022.</t>
  </si>
  <si>
    <t>Fecha de realización de rendición de cuentas: 29 de julio de 2022.</t>
  </si>
  <si>
    <t>La Entidad  cumplió con la meta proyectada solo haste el 29 de julio, con la realización de la audicencia de rendición de cuentas</t>
  </si>
  <si>
    <t>El Programa Ampliado de Inmunización es ejecutado conforme a la programación, garantizando 
la vacunación sin barreras en el área de influencia.</t>
  </si>
  <si>
    <t>Para el cierre del trimestre de la vigencia en estudio se da cumplimiento a las coberturas de vacunación de acuerdo a las metas establecidas para el periodo</t>
  </si>
  <si>
    <t>El Programa Ampliado de Inmunización es ejecutado conforme a la programación, garantizando 
la vacunación sin barreras en el área de influencia. Se cumple con el 100% de la cobertura de las metas planeadas.</t>
  </si>
  <si>
    <t>La entidad programó cumplimiento de la meta para el segundo semestre de 2022.</t>
  </si>
  <si>
    <t>El informe de análisis de la prestación de servicios de salud correspondiente al primer trimestre de 2022, es presentado a la Junta Directiva en el siguiente periodo.</t>
  </si>
  <si>
    <t>De acuerdo a la meta establecida el primer informe del comportamiento del estado de salud de la población de acuerdo a los RIPS será presentado a Junta Directiva en el mes de abril de 2022</t>
  </si>
  <si>
    <t>En lo corrido de la vigencia 2022, se han presentado ante la Junta Directiva del Sanatorio de Contratación ESE, dos informes de análisis de la prestación de servicios de salud con base en RIPS.</t>
  </si>
  <si>
    <t xml:space="preserve">
La entidad presenta un avance del 50% con dos (2) informes de análisis de la prestación de servicios de salud con base en RIPS.
Proyectó cumplimiento de la meta en el segundo semestre de la vigencia 2022. 
</t>
  </si>
  <si>
    <t>En lo corrido de la vigencia 2022, se cumple con la meta del indicador, obteniéndose un resultado en la oportunidad de asignación de cita de Medicina General de primera vez de 1,45 días.</t>
  </si>
  <si>
    <t>Al cierre del primer trimestre se da cumplimiento a la meta</t>
  </si>
  <si>
    <t>En lo corrido de la vigencia 2022, se cumple con la meta del indicador, obteniéndose un resultado en la oportunidad de asignación de cita de Medicina General de primera vez de 1,5 días.</t>
  </si>
  <si>
    <t>Para el primer semestre de 2022, se cumple la meta propuesta</t>
  </si>
  <si>
    <t>En lo corrido de la vigencia 2022, se cumple con la meta del indicador, obteniéndose un resultado en la oportunidad de asignación de cita de Odontología General de primera vez de 1 día.</t>
  </si>
  <si>
    <t>La entidad informa que se mantiene la oportunidad en la asignación de citas en un (1) dia, lo que indica un cumplimiento de la meta propuesta.</t>
  </si>
  <si>
    <t>Se parte de la linea base de la autoevaluación vigencia 2021, realizada teniendo en cuenta estándares contenidos en la Resolución 5095 de 2018 (Manual de Acreditación en Salud Ambulatorio y Hospitalario Versión 3.1.), ejecutado el 95,5% de las acciones de mejora establecidas en el PAMEC 2021 y realizada autoevalución de estándares para la vigencia 2022 se obtuvo un incremento porcentual del 8% con respecto a la calificación obtenida el año anterior, este incremento obedece basicamente a la inclusión y evaluación de los estándares de la nueva Resolución 1328 de 2021 que por su fecha de expedición serán priorizados en la presente vigencia.</t>
  </si>
  <si>
    <t>Se cuenta con una actividad de mejora que garantice el cumplimiento de la meta anual teniendo en cuenta que para el primer trimestre se debe tener en cuenta la modificación de la norma para la autoevaluación de la implementación de los estándares</t>
  </si>
  <si>
    <t>Se parte de la linea base de la autoevaluación de la vigencia 2021, realizada tcon base en los estándares contenidos en la Resolución 5095 de 2018, ejecutado el 95,5% de las acciones de mejora establecidas en el PAMEC 2021 y realizada autoevalución de estándares para la vigencia 2022 se obtuvo un incremento porcentual del 8% con respecto a la calificación obtenida el año anterior, el no logro de la meta obedece basicamente a la inclusión y evaluación de los estándares de la Resolución 1328 de 2021 que por su fecha de expedición, no alcanzó a ser trabajada el la vigencia 2021.</t>
  </si>
  <si>
    <t>La principal causa de no haber logrado  la meta establecida fue la incorporación de los estandares de la resolución 1328 de 2021 en el proceso de autoevaluación 2022; como plan de mejora se ha fortalecido el PAMEC 2022.</t>
  </si>
  <si>
    <t>El cumplimiento de la meta se programó para el segundo semestre de 2022, sin embargo, la entidad debe dar claridad frente a la observación de incumplimiento.</t>
  </si>
  <si>
    <t>Durante lo corrido de la vigencia 2022 se realizó autoevaluación de estándares de acreditación, selección de procesos a mejorar y su priorización,  definición de la calidad esperada, medición inicial del desempeño de los  procesos y se formuló e inició la ejecución del plan de acción para 
Procesos Priorizados 2022.</t>
  </si>
  <si>
    <t>Se cuenta con el avance y cumplimiento de la meta del trimestre en evaluación</t>
  </si>
  <si>
    <t>Durante lo corrido de la vigencia 2022 se realizó autoevaluación de estándares de acreditación, selección de procesos a mejorar y su priorización,  definición de la calidad esperada, medición inicial del desempeño de los  procesos y se formuló e inició la ejecución del plan de acción para 
Procesos Priorizados 2022. Lograndose la implementación del 33% de las acciones programadas para la vigencia 2022 (17 acciones de 52).</t>
  </si>
  <si>
    <t>La entidad avanzó en un 36,67%. La meta se programó para ser cumplida en el segundo semestre de 2022.</t>
  </si>
  <si>
    <t>En Acta de reunión No. 01 de 2022 del Comité Institucional de Getsión y Desempeño se aprobó Plan Institucional de Capacitaciones, el cual es implementado conforme a programación.</t>
  </si>
  <si>
    <t>Como acción de correctiva frente a la meta rezagada, en la vigencia 2022, desde el proceso de Talento Humano se reestructuró el plan de capacitaciones con el fin de agrupar capacitaciones relacionadas para optimizar el tiempo disponible y lograr un cumplimiento satisfactorio.</t>
  </si>
  <si>
    <t>Para el trimestre en evaluación se tiene una acción de mejora que permita dar cumplimiento a la implementación del Plan Institucional de Capacitaciones al finalizar la vigencia 2022</t>
  </si>
  <si>
    <t>En lo corrido de la vigencia se han realizado el 38% de los procesos de entrenamiento y capacitación programados para la vigencia 2022 (19 capacitaciones y entrenamientos de un total de 50).</t>
  </si>
  <si>
    <t xml:space="preserve">
La entidad avanzó 48%. Debe aclarar a qué corresponde el rezago de 12,5% descrito en la columna (AA) .
El cumplimiento de la meta se proyectó para el segundo semestre de 2022.</t>
  </si>
  <si>
    <t>Para el primer trimestre de 2022 se tiene un equilibrio presupuestal de 1,306.</t>
  </si>
  <si>
    <t>Se da cumplimiento a lo planeado para el trimestre en estudio</t>
  </si>
  <si>
    <t>Con corte a 30 de junio de 2022, la Institución tiene un equilibrio presupuestal de 1,168.</t>
  </si>
  <si>
    <t>La Entidad reporta cumplimiento de la actividad, manteniendo un equilibrio presupuestal con recaudo superior a 1.</t>
  </si>
  <si>
    <t>El Sanatorio de Contratación Empresa Social del Estado ha implementado, evaluado y controlado protocolo de bioseguridad de acuerdo a los lineamientos establecidos por el Ministerio de Salud y Protección Social.</t>
  </si>
  <si>
    <t>El Sanatorio de Contratación Empresa Social del Estado ha implementado, evaluado y controlado el 100% de los lineamientos del protocolo de bioseguridad de acuerdo a lo establecido por el Ministerio de Salud y Protección Social.</t>
  </si>
  <si>
    <t>La Entidad reporta cumplimiento de la actividad.</t>
  </si>
  <si>
    <t xml:space="preserve">
Nota SNS: El rezago de la meta de cumplimiento para el cuatrenio equivale al (25%)</t>
  </si>
  <si>
    <t>Se remitió al MSPS el proyecto de decreto a través del cual se regula el sistema integrado de control, inspección y vigilancia del sector salud.
La SNS llevó a cabo las acciones necesarias para tramitar la reglamentación de este Sistema, de la mano de la Superfinanciera y SIC</t>
  </si>
  <si>
    <t>Reporta descripción en los avances</t>
  </si>
  <si>
    <t xml:space="preserve"> </t>
  </si>
  <si>
    <t>Por parte de La Superintedencia Nacional de Salud se dio cumplimiento dado que Se remitió al MSPS el proyecto de decreto a través del cual se regula el sistema integrado de control, inspección y vigilancia del sector salud.
La SNS llevó a cabo las acciones necesarias para tramitar la reglamentación de este Sistema, de la mano de la Superfinanciera y SIC</t>
  </si>
  <si>
    <t>Se dio cumplimiento al rezago con lo resportado en el avance del I trimestre</t>
  </si>
  <si>
    <t>Presenta adelanto en el cumplimiento de la meta rezagada</t>
  </si>
  <si>
    <t xml:space="preserve">Se elaboró un prototipo de seguimiento a los Gestores Farmacéuticos y Operadores Logísticos de Tecnologías en Salud basado en el modelo de supervisión de la Superintendencia y las funciones establecidas en el Decreto 1080 de 2021,  a partir del diagnóstico normativo y acercamiento con los nuevos vigilados. Este cuenta con una propuesta de instrumento s y guías con indicadores para la supervisión del servicio farmacéutico que se encuentran en revisión y validación para su implementación por parte de la Delegada. </t>
  </si>
  <si>
    <t>Reporta cumplimiento de meta y descripción de los avances relativos a la misma</t>
  </si>
  <si>
    <t>Se da cumplimiento con la elaboración del prototipo de seguimiento a los GF y OLTS basado en el modelo de supervisión de la Superintendencia y las funciones establecidas en el Decreto 1080 de 2021,  a partir del diagnóstico normativo y acercamiento con los nuevos vigilados. Este cuenta con una propuesta de instrumento s y guías con indicadores para la supervisión del servicio farmacéutico que se encuentran en revisión y validación para su implementación por parte de la Delegada.
Se establece una línea para la supervisión por parte de la nueva delegada para los GF y OLTS, además de ser un insumo para las mesas de trabajo con el Minsalud como entidad encargada de la regulación del sistema.
Se constituyó como un insumo para iniciar de forma rápida el accionar de la nueva Delegada.</t>
  </si>
  <si>
    <t xml:space="preserve">
 Nota SNS: El rezago de la meta de cumplimiento para el cuatrenio equivale al (2%) que corresponde a la piublicación en la pagina web de la entidad.</t>
  </si>
  <si>
    <t>Se cumplió mediante la elaboración y revisión del manual del proceso liquidatorio. En la actualidad la oficina de Liquidaciones espera la oficialización de la Plantilla para la elaboración de manuales, que a su vez se encuentra en evaluación por parte de la Oficina de Comunicaciones de la Entidad frente a los criterios de accesibilidad correspondientes. 
El Manual del proceso liquidatorio se publicaría junto con el Proceso Control y los demás manuales y formatos asociados a este proceso en las próximas semanas.</t>
  </si>
  <si>
    <t>Meta programada 2022 0%, registran acciones adelantadas</t>
  </si>
  <si>
    <t>Se cumple con la publicación del Manual en la página web de la Entidad. Este manual permite mejorar el seguimiento a la actividad de los liquidadores designados por la SNS velando por el cumplimiento del marco normativo aplicable para las liquidaciones, así como facilitar la articulación entre la SNS y los Agentes Especiales Liquidadores, unificando criterios frente a las etapas del proceso liquidatorio, adaptando las disposiciones del Estatuto Orgánico del Sistema Financiero (EOSF) a las realidades del sector salud y especificando las actividades y etapas del proceso liquidatorio. Este documento se encuentra en el siguiente enlance: https://docs.supersalud.gov.co/PortalWeb/planeacion/AdministracionSIG/CTMN02.docx</t>
  </si>
  <si>
    <t xml:space="preserve">El boletín jurisprudencial, en una herramienta de consulta dinámica y de apoyo a los jueces y demás entidades con intereses en el tema de los procesos decisorios relacionados con las demandas en el sector salud.
En este trimestre nos encontramos en la identificación de líneas de decisión que aporten como insumo a los interesados en el sector de la salud para la publicación del próximo boletín. </t>
  </si>
  <si>
    <t>Cumplimiento de meta y descripción de avances ok</t>
  </si>
  <si>
    <t>La Superintedencia Nacional de Salud publicó el boletín jurisprudencial correspondiente al primer semestre de 2022, que incluye fallos con líneas técnicas, jurídicas y/o financieras de decisión relevantes para el sector.
Esta publicación busca poner a disposición de la rama judicial y en general de operadores judiciales aquellas líneas argumentativasen temas del Sistema General de Seguridad Social en Salud que tratan temas relacionados con los derechos de los usuarios y el flujo de recursos del sistema, entre otros. En el boletín se Incluyen 8 sentencias hito que pueden ser consultados en el siguiente link:      
http://normograma.supersalud.gov.co/normograma/boletines_jurisdiccionales.html</t>
  </si>
  <si>
    <t>Se expidió la Circular Externa  202117000000055 de 2021 donde se emiten nuevos lineamientos con respecto al código de conducta y buen gobierno organizacional, así mismo, se incluye la obligatoriedad de adopción de un código de integridad como una de las principales herramientas para el control efectivo de riesgos, tales como el riesgo de corrupción, opacidad y fraude. A su vez, se emitieron lineamientos a través de dicha circular para la administración de este subsistema (SICOF).</t>
  </si>
  <si>
    <t>Se dio cumplimiento de esta actividad y la observación es lo reportado en el primer trimestre: Se expidió la Circular Externa  202117000000055 de 2021 donde se emiten nuevos lineamientos con respecto al código de conducta y buen gobierno organizacional, así mismo, se incluye la obligatoriedad de adopción de un código de integridad como una de las principales herramientas para el control efectivo de riesgos, tales como el riesgo de corrupción, opacidad y fraude. A su vez, se emitieron lineamientos a través de dicha circular para la administración de este subsistema (SICOF).</t>
  </si>
  <si>
    <t xml:space="preserve">
Nota SNS: Del cumplimiento de la meta del 2021 queda pendiente un rezago del (75%)</t>
  </si>
  <si>
    <t>Se construyó un diseño de una solución, de la mano de las áreas involucradas, con quienes se socializó, para dar paso a la fase de implementación. El cumplimiento de la meta continúa con rezago.</t>
  </si>
  <si>
    <t>El cumplimiento total del cuatrenio a la fecha es del 89.3% dado que para la implementación de un sistema de PQRD  interoperable con los agentes, la SNS está desarrollando un plan de trabajo que involucra las siguientes fases:
1. Fase de planeación del proyecto (avance: 100%):
1.1 Alcance aprobado
1.2 Estimación de costos analizada
1.3 Arquitectura técnica validada (AZURE)
2. Fase de diseño (avance: 100%):
2.1 Flujo de negocio validados
2.2 Estructura de datos validados
2.3 Diseño de servicios web validados 
3. Implementación (Avance: 67,9%)
3.1 Implementación interna (Ponderación: 70%, Avance: 91,6% )
3.1.1 Alistamiento de la infraestructura de proyecto (Avance: 100%).
3.1.2 Diseño y arquitectura implementados (Avance: 100%)
3.1.3 Desarrollo de servicios (Avance: 75%):
• Radicación en SuperArgo y en la base 1797 (Avance: 100%)
• Tipificación y actualización de las PQR en la base 1797 (Avance: 100%)
• Autenticación (B2C) para poder acceder a los servicios de radicación, tipificación y actualización de las PQR registradas y poder asegurar que la misma esté siendo gestionada por el vigilado que dice ser (Avance: 100%)
• Consultas de PQR (Avance: 0%).
3.2. Implementación externa (Ponderación: 30%, Avance: 12,5%)
3.2.1 Piloto (Avance: 25%)
- Documento técnico con las especificaciones para que el vigilado realice la implementación tecnológica necesaria (Avance: 50%). Pendiente revisión y aprobación por SMIS y Director de DID para posterior envío a los vigilados participantes.
- Implementación del desarrollo para la prueba piloto por parte de los vigilados participantes (Avance: 0%) 
3.2.2 Entrada paulatina de los vigilados (Avance: 0%)</t>
  </si>
  <si>
    <t xml:space="preserve">
Nota SNS: Del cumplimiento de la meta del 2021 queda pendiente un rezago del (4%) </t>
  </si>
  <si>
    <t xml:space="preserve">1. Se cuenta con un documento guía para el seguimiento y análisis de alertas de flujo de recursos entre EPS y proveedores para ser utilizado por las Delgadas en caso de que lo requieran.
2.Se cuenta con el Observatorio de Cartera, el cual, se encuentra público en la página web de la Superintendencia. Permite la comparación de cifras entre los diferentes actores respecto a la cartera.
3. Se cuenta con Índice Global Institucional para la evaluación de los hospitales públicos. </t>
  </si>
  <si>
    <t>Con lo reportado en el primer trimestre se da cumplimiento al rezago y a la meta proyectada para la presente vigencia, con lo realizado en la SNS se busca facilitar la priorización y focalización de acciones como, por ejemplo, mesas de flujo de recursos y contar con más herramientas para el seguimiento y toma de decisiones en el sector, así como recomendaciones de regulación.</t>
  </si>
  <si>
    <t>Número de evaluaciones a la adopción de la polìtica de transparencia e integridad en el sector</t>
  </si>
  <si>
    <t xml:space="preserve">La informacion de seguimiento se encuentra consolidada y esta en produccion el informe respectivo. </t>
  </si>
  <si>
    <t>El monitoreo a nivel sectorial se realiza de forma semestral. Al momento se tiene consolidada la informacion reportada por las entidades del sector al cierre del primer trimestre 2022 y se terminó el consolidado que quedó pendiente como meta rezaga en el segundo semestre de 2021</t>
  </si>
  <si>
    <t>De acuerdo con lo reportado se avanzó en la actividad durante el 1er trimestre de 2022 terminando lo correspondiente con la meta rezagada del año anterior</t>
  </si>
  <si>
    <t xml:space="preserve">Se solicito a las entidades del sector el reporte de seguimiento de implmentacion de la politica de transparencia sectorial, en lo correspondiente al primer semestre 2022 (enero - junio) Como resultado cuantitativo se relaciona que se solicito el primer reporte de los dos que comprende la vigencia. </t>
  </si>
  <si>
    <t>Con corte al mes de Junio de 2022, se reporta avance del 50% con respecto a la meta para 2022</t>
  </si>
  <si>
    <t xml:space="preserve">Se adopto como observatorio de transparencia el portal http://portalpaco.gov.co y se socializo a nivel sectorial con el acompañamiento de la Secretaria de transparencia de la Presidencia de la Republica la operacion de este portal. Este ejercicio se realizo con el animo de contextualizar las acciones respectivas, continuando pendiente la aprobacion del documento.  </t>
  </si>
  <si>
    <t>De acuerdo con lo reportado se avanzó en la actividad durante el 1er trimestre de 2022, sin embargo se recomienda avanzar en lo que corresponde con la aprobación del documento del modelo- toda vez que viene como meta rezagada</t>
  </si>
  <si>
    <t>n/a</t>
  </si>
  <si>
    <t>el link de transparencia se encuentra en funcionamiento. https://www.minsalud.gov.co/atencion/Paginas/transparencia-acceso-informacion.aspx Se adopto el observatorio de transparencia mediante el portal https://portal.paco.gov.co/index.php?pagina=salud  (se debe seleccionar el sector salud y/o el nivel de detalle que se desea averiguar)</t>
  </si>
  <si>
    <t>Aprobacion del documento que de cuenta sobre la operacion del Modelo de Transparencia para el sector Salud</t>
  </si>
  <si>
    <t xml:space="preserve">Documento de Operacion dl Modelo de Transparencia en revision y aprobacion. </t>
  </si>
  <si>
    <t>Se reporta avance del 90% con respecto a la meta rezagada que hace referencia al documento de operación del modelo de transparencia</t>
  </si>
  <si>
    <t>Como resultado de la medición del avance de la implementación de las funcionalidades por los subsistemas que componen el Sistema de Afiliación Transaccional Salud y Riesgos Laborales, con corte a 31 de marzo de 2022 se tienen 115 funcionalidades lo que equivale al 79.31%</t>
  </si>
  <si>
    <t>Indicador que se carga a través de la plataforma de SINERGIA dispuesta por el DNP</t>
  </si>
  <si>
    <t>La dependencia responsable del indicador informa que se avanza en el logro de la meta.</t>
  </si>
  <si>
    <t>95,50%</t>
  </si>
  <si>
    <t>Como resultado de la medición de las funcionalidades por los subsistemas de salud y riesgos laborales que componen el Sistema de Afiliación Transacional con corte a 30 de junio de 2022, se tienen 138 funcionalidades y servicios web los cuales equivalen al 95,5% de ejecución de la primera fase del proyecto.</t>
  </si>
  <si>
    <t xml:space="preserve"> Con 138 funcionalidades y servicios web, el  porcentaje de avance del SAT para salud y riesgos laborales con corte a junio 30,  se ubica en 95,5%.
 De acuerdo con lo manifestado por la Dependencia, se proyecta que al finalizar la vigencia 2022 se cumpla con el 100% de la meta.</t>
  </si>
  <si>
    <t>Durante el mes de marzo se desarrollaron las siguientes acciones que contribuyen al indicador: Seguimiento a la vacunación COVID-19 en gestantes.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Planeación y desarrollo de las mesas de trabajo con aseguradoras y entidades territoriales para seguimiento al plan de implementación de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la formulación de líneas de trabajo para propuesta de continuidad del proyecto mamás de la frontera ante el BID. Acompañamiento técnico a la formulación de los productos de la cooperación internacional, que inciden en la atención de las gestantes migrantes: Herramienta de costeo de producción de la Ruta Integral de Atención en Salud Materno – Perinatal y la Ruta Integral de Atención en Salud de Promoción y Mantenimiento de la Salud.</t>
  </si>
  <si>
    <t>Se toma el último reporte registrado en el aplicativo SINERGIA</t>
  </si>
  <si>
    <t>Durante el mes de junio se avanzó en las siguientes actividades que contribuyeron al indicador Fortalecimiento de capacidades de los referentes de primera infancia del Departamento del Vaupés en Política de Primera Infancia, Sistema de Seguimiento al Desarrollo Integral de la Primera Infancia y la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De manera particular se realizó la mesa de trabajo con las aseguradoras del Departamento para el análisis y construcción de del Modelo en Salud para el pueblo indígena wayuu. Dando respuesta al estado de cosas inconstitucionales en salud y cumpliendo con las ordenes expuestas en la sentencia T-302 del año 2017 – Se abordó la situación de salud materna. Seguimiento y análisis de los indicadores de la Ruta Integral de Atención en Salud Materno Perinatal, El cálculo del Subíndice de cobertura global para las intervenciones individuales de la RIAMP, se realizó a partir del análisis de componentes principales de manera que se asigna un coeficiente a cada uno de los 10 indicadores seleccionados i) Proporción de gestantes con captación temprana al control prenatal (antes semana 12); ii) Proporción de gestantes con cuatro o más controles prenatales; iii) Cobertura de gestantes con consulta de nutrición; iv) Proporción de gestantes con tamizaje para VIH – Sífilis y Hepatitis B; v) Proporción de gestantes con suministro de micronutrientes; vi) Proporción de gestantes con sífilis gestacional que recibieron tratamiento al menos 4 semanas antes del parto; vii) Proporción de mujeres con provisión de método anticonceptivo postparto o postaborto antes del alta; viii) Cobertura de tamizaje de hipotiroidismo; ix) Cobertura de tamizaje para cardiopatía congénita y x) Proporción de mujeres que reciben consulta de control del puerperio. Acompañamiento técnico al plan de acción para la elaboración del plan de contingencia frente a la situación de salud materno del Departamento de La Guajira, contó con la presencia de la secretaría de salud departamental, secretarias de salud municipales, Instituto Nacional de Salud, Agencias de cooperación, EAPBs e IPS.</t>
  </si>
  <si>
    <t>Se toma el registro realizado en SINERGIA con corte a junio 30 de 2022</t>
  </si>
  <si>
    <t>80.60%</t>
  </si>
  <si>
    <t>Para el mes de marzo se definieron los criterios de priorización de las ESE a acompañar en el proceso de mejoramiento institucional con forme al resultado obtenido en el corte a septiembre de 2021, quedando seleccionadas en la fase I, 7 Empresas Sociales del Estado, todas con calificación deficiente. Para la fase II, el acompañamiento especial se realizará a 15 ESE. Así mismo se efectuó asistencia técnica a las entidades territoriales en el proceso de actualización y formulación del documento de programa territorial de rediseño, reorganización y modernización de ESE, correspondiente a cada departamento.</t>
  </si>
  <si>
    <t>Se continúo con la estrategia de las asesorías técnicas en Telesalud para la implementación en el marco de la Atención Primaria en Salud y de las Redes Integrales de Atención del Plan Nacional de Salud Rural, además se seleccionó a uno de los hospitales priorizados en fase 1 (Instituto Departamental de Rehabilitación y Educación Especial del Cesar) para el acompañamiento que realizara el Hospital de la Universidad Nacional de Colombia en capacitación en el diplomado de cuidado crítico con tele apoyó y asesoría en la habilitación de servicios en la modalidad de telemedicina, en el marco del desarrollo del componente 4 del programa de Comunidades Saludables de USAID. Entidades departamentales programadas: se tienen programadas sesiones con las EAPB de Cesar, Bolívar y Córdoba para el mes de julio. Se mantiene la comunicación con los departamentos frente al Decreto 2193 de 2004 en cuanto al fortalecimiento en el reporte, validación y análisis de información financiera de las ESE, y las asesorías técnicas de los programas de Rediseñó, Reorganización y modernización de Redes a las entidades territoriales de los Hospitales Priorizados en fase I correspondientes a los municipios de Cesar, Bolívar y Córdoba.</t>
  </si>
  <si>
    <t>Asesoría y asistencia técnica a las entidades territoriales de San Andres y Choco en las actividades de la Resolución 3280 para la detección temprana de cáncer de mama. Contribución en la revisión de indicadores de seguimiento en cáncer de mama para el Observatorio Nacional de Equidad en Salud ONES administrado por la Dirección de Epidemiología y Demografía. Priorización de acciones para mejorar la cobertura de mamografía y el porcentaje de mujeres con cáncer de mama detectado en estadios tempranos (hasta IIA) al momento del diagnóstico a través del monitoreo del tamizaje de mamografía por departamento para priorizar acciones que permita incrementar la cobertura en el territorio; así mismo, re realizó la revisión rápida de literatura sobre experiencias exitosas en la tamización de cáncer de mama en el mundo y se esta avanzando en el desarrollo técnico de la Ruta Integral de Atención en Salud (RIAS) para cáncer de mama. Apoyo técnico en el desarrollo de reuniones de trabajo entre el Ministerio con el Banco Mundial, para definir acciones y talleres para mejorar el indicador "Al momento del diagnóstico, se ha logrado al menos el 80% del progreso hacia el objetivo del 69% de las mujeres con cáncer de seno detectado en la etapa IIA o anterior", con Entidades Territoriales y aseguradores.</t>
  </si>
  <si>
    <t>En conjunto con el banco mundial se avanza en el análisis de indicadores relacionados con el proyecto de analítica de datos en cáncer de mama. Apoyo técnico al proceso de definición, discusión y ajuste de las metas a incluir en el Plan Decenal de Salud Pública 2022- 2031 para los grupos de riesgo incluyendo cáncer de mama. Asesoría y asistencia técnica a los territorios (Meta, Caquetá, Manizales, Caldas, Quindío, Risaralda, La Guajira, Antioquia, Huila, Tolima, Boyacá, Casanare, Arauca, Santander, Norte de Santander y Vichada en detección temprana en cáncer, incluyendo mama. Ajuste de los lineamientos técnicos y operativos de la Rutas Integrales de Atención en Salud en cáncer de mama. Ajuste a la matriz de costeo de la Rutas Integrales de Atención en Salud de cáncer de mama Encuentro técnico con expertos internacionales y el Instituto Nacional de Cancerología para identificar la pertinencia de continuar con el sistema de vigilancia para cáncer de mama incluido en el Sivigila.</t>
  </si>
  <si>
    <t>El Ministerio e Salud y Protección Social por medio de la Dirección de Aseguramiento instaló la mesa nacional de aseguramiento para población migrante, la cual busca organizar metodológicamente y engranar la cooperación internacional con La Agencia de los Estados Unidos para el Desarrollo Internacional, también conocida por sus siglas en inglés, USAID; la Organización Internacional para las Migraciones (OIM); Alto Comisionado de las Naciones Unidas para los Refugiados (ACNUR); Organización Panamericana de la Salud (OPS); el Banco Interamericano de Desarrollo; el Fondo de las Naciones Unidas para la Infancia (Unicef) y el Banco Mundial, con el fin de impactar en los indicadores de afiliación de la población migrante al SGSSS. Asociado a la imperante necesidad de mantene3r bajas las tasas de incidencia de la enfermedad renal el Ministerio hace el llamado a los actores del SGSSS a apoyar la implementación de herramientas dispuestas para disminuir el riesgo, progresión y Enfermedad renal crónica, por lo cual invita a tomar acciones mediante la promoción de la salud, captación y control de pacientes diabéticos e hipertensos, así como la implementación de rutas de control por parte de las EPS e IPS. Por otro lado, las Entidades Territoriales deberán fortalecer las acciones en salud pública, educación e información para la salud. Claudia Milena Cuellar Segura, subdirectora de Enfermedades Transmisibles del Ministerio de Salud y Protección Social, afirmo que el país tiene un gran compromiso con la política mundial de lucha contra la tuberculosis, por lo cual a través de la Resolución 309 de 2022, el Ministerio de Salud y Protección Social transfirió $7.829.775.000 a los programas de Tuberculosis a aquellos departamentos y distritos afectados por la enfermedad. En cuanto al compromiso con los pueblos y comunidades étnicas de Colombia, se participo en el primer encuentro virtual de saberes 'Experiencias exitosas en la implementación del enfoque intercultural en sistemas y servicios de salud a nivel nacional e internacional', el cual de acuerdo a Kattya Baquero, directora de Desarrollo del Talento Humano en Salud afirma que "el fin de estas actividades es contribuir al mejoramiento de la calidad de vida de estas poblaciones a través de los servicios de salud, llegando a ellos, reconociendo, respetando todas sus creencias, pero brindando unos servicios de salud con calidad" María Andrea Godoy Casadiego, viceministra de Protección Social, indicó que el propósito del Gobierno Nacional es garantizar y facilitar la atención en salud y mejorar el flujo de recursos entre los actores, por lo cual se expidió el Decreto 441 de 2022. Este permitirá: • Garantía de la atención oportuna e integral sin barreras. • Disposición de información que permita la toma de decisiones informadas acerca de su prestador o proveedor, así como de la EPS a la cual desean estar afiliados. • Eliminación de autorizaciones para la atención de enfermedades como el cáncer infantil, cáncer de adultos, VIH, población materno perinatal y promoción y prevención de la salud. • Modelos de atención que respondan a las diferentes necesidades en salud, de acuerdo con las diferencias poblacionales y de territorio. • Que los usuarios en general y en especial quienes presentan condiciones crónicas y de alto costo no se vean afectados ante procesos administrativos como cambios de prestadores, terminación anticipada de contratos o asignaciones de población.</t>
  </si>
  <si>
    <t>Para el mes de junio del año 2022, el Ministerio de Salud y Protección Social, desarrolló diferentes acciones que permiten que los usuarios del sistema consideren fácil o muy fácil acceder a un servicio de salud. A continuación, se enuncian las acciones: 1. Constanza Engativá, jefe de la Oficina TIC del Ministerio de Salud, refirió que Colombia avanza en el liderazgo en la Región de las AMÉRICAS CON LA Red Americana de Cooperación sobre Salud Electrónica, que permitirá la promoción de la salud digital, con énfasis en la eliminación de brechas y desarrollo de contextos habilitantes en salud. 2. Con respecto a la vacunación, Gerson Bermont, viceministro de Salud Pública y Prestación de Servicios, refirió que se mantienen el esquema de inmunización contra la COVID-19, con una aplicación promedio de 350 mil vaunas aplicadas semanalmente, identificando y priorizando la población con mayor riesgo. 3. La viceministra de Protección Social, María Andrea Godoy Casadiego, refiere que el Ministerio de Salud y Protección Social reglamentó el artículo 2 de la Ley 2026 de 2020 o "Ley Jacobo", con el fin de "priorizar el flujo de recursos a los prestadores de servicios de salud de menores de edad con presunción o diagnóstico confirmado de cáncer, a través de la definición de la prelación de pagos y el giro directo por parte de las EPS y EOC". Refirió que la reglamentación se da tras expedir el Decreto 647 de 2022 con lo cual se avanza los mecanismos que permiten una protección del derecho a la salud en personas menores de 18 años con diagnóstico presuntivo o confirmado de cáncer. 4. El presidente de la República, Iván Duque, y el ministro de Salud y Protección Social, Fernando Ruiz, cumplieron con el Plan de Desarrollo con la expedición del Plan Decenal de Salud Pública 2022-2031. Este es una política pública transversal al gobierno nacional que tiene una línea de acción intersectorial que permite recoger las diferentes necesidades y expectativas de vida y salud de la población, desde un enfoque diferencial, basándose en pilares como: protección social, cultura para la vida y la salud, ambiente y salud e integralidad en salud, lo cual permitirá que la población acceda y goce del derecho efectivo de la salud. 5. El ministro de Salud y Protección Social, Fernando Ruíz, refirió que el aseguramiento universal en salud llego al 99,6% de la población del país, en donde resalta la importancia que tuvo el aseguramiento de migrantes. Este nivel de aseguramiento es la puerta de acceso a los diferentes servicios de salud.</t>
  </si>
  <si>
    <t>Avance técnico en versión ajustada del lineamiento técnico operativo de la Ruta Integral de Atención de grupo de riesgo de enfermedades cardiovasculares y metabólicas. Desarrollo técnico en el proceso de costeo de la Ruta Integral de Atención de grupo de riesgo de enfermedades cardiovasculares y metabólicas. Actualización de la caracterización de población en reincorporación con diagnósticos de Hipertensión arterial, diabetes y Enfermedad Renal Crónica. Definición de acciones y metas CONPES de género para la implementación de la Ruta Integral de Atención de grupo de riesgo de enfermedades cardiovasculares y metabólicas. Asesoría y asistencia técnica a la secretaria distrital de Salud de Bogotá y dirigida a EPS para el tratamiento del tabaquismo. Asesoría y asistencia técnica a las entidades territoriales de San Andres y Choco en enfermedades cardiovasculares y metabólicas y a la Secretaría de salud del Cauca y Universidad del Cauca en relación a construcción de curso virtual de Humanización de la atención cardiovascular. Apoyo técnico para la construcción de curso virtual de instrumentos de valoración integral de la Ruta Integral de Salud de Promoción y mantenimiento de la salud con el SENA. Apoyo conceptual para la actualización de la app conoce tu riesgo en proceso (Algoritmo de cálculo). Desarrollo del evento de Conmemoración día mundial del riñón con participación de defensoría del pueblo, veeduría ciudadana de la enfermedad renal, Instituto Nacional de Salud, Cuenta de alto costo.</t>
  </si>
  <si>
    <t>Reunión de validación interna de los lineamientos técnicos y operativos de la Rutas Integrales de Atención en Salud de grupo de riesgo o presencia de alteraciones cardio cerebro vascular metabólicas manifiestas. Ajuste de los lineamientos técnicos y operativos de la Rutas Integrales de Atención en Salud de grupo de riesgo de enfermedades cardiovasculares y metabólicas a partir de las observaciones de la validación interna. Ajuste del módulo de medicamentos de la matriz de costeo de la Rutas Integrales de Atención en Salud de grupo de riesgo o presencia de alteraciones cardio cerebro vascular metabólicas manifiestas de acuerdo a revisión de la Dirección de beneficios, costos y tarifas. Continúa el trabajo colaborativo con OPS para el desarrollo de contenidos de los cursos virtuales de gestión del riesgo cardiovascular y metabólico, con énfasis en prescripción de la actividad física y alimentación saludable, dirigido a profesionales de la salud y gestores comunitarios. Apoyo técnico al proceso de definición, discusión y ajuste de las metas a incluir en el Plan Decenal de Salud Pública 2022- 2031 para los grupos de riesgo (Enfermedades cardiovasculares y metabólicas, cáncer, Enfermedades Respiratorias Crónicas, Enfermedades Autoinmunes). Conformación de las submesas de trabajo con sociedades científicas y sociedad civil de las temáticas salud vascular y enfermedad renal crónica con la finalidad de construir insumos para fortalecer la detección de complicaciones en pacientes con patologías crónicas.</t>
  </si>
  <si>
    <t>Asesoría y asistencia técnica al departamento del Huila, EPS Indígena Asociación Indígena del Cauca y a las IPS indígenas del departamento del Cauca, abordando aspectos claves de la Resolución 3280, normatividad, prestación de servicios de detección temprana y monitoreo y seguimiento, así como RIAS de cáncer de mama, cuello uterino, próstata y colon y recto, situación del cáncer en el departamento. Aportes técnicos para la formulación de la política pública de cáncer de los países andinos-ORAS. Avances en el desarrollo del lineamiento de la Ruta Integral de Atención de cáncer de cuello uterino. Diseño de herramienta de identificación a nivel territorial de barreras y estrategias para superar las mismas en detección temprana del cáncer de cuello uterino.</t>
  </si>
  <si>
    <t>Apoyo técnico al proceso de definición, discusión y ajuste de las metas a incluir en el Plan Decenal de Salud Pública 2022- 2031 para los grupos de riesgo incluyendo cáncer de cuello uterino. Asesoría y asistencia técnica a los territorios (Meta, Caquetá, Manizales, Caldas, Quindío, Risaralda, La Guajira, Antioquia, Huila, Tolima, Boyacá, Casanare, Arauca, Santander, Norte de Santander y Vichada en detección temprana en cáncer, incluyendo cáncer de cuello uterino. Ajuste de los lineamientos técnicos y operativos de la Rutas Integrales de Atención en Salud en cáncer de cáncer de cuello uterino. Ajuste a la matriz de costeo de la Rutas Integrales de Atención en Salud de cáncer de cáncer de cuello uterino. Encuentro técnico con expertos internacionales y el Instituto Nacional de Cancerología para identificar la pertinencia de continuar con el sistema de vigilancia para cáncer de cuello uterino incluido en el Sivigila.</t>
  </si>
  <si>
    <t>Asesoría y asistencia técnica a las entidades territoriales de San Andres y Choco en las actividades de la Resolución 3280 para la detección temprana de cáncer de próstata. Apoyo y revisión técnica a la propuesta de política pública de cáncer de los países andinos-Organismo Andino de Salud.</t>
  </si>
  <si>
    <t>DApoyo técnico al proceso de definición, discusión y ajuste de las metas a incluir en el Plan Decenal de Salud Pública 2022- 2031 para los grupos de riesgo incluyendo cáncer de próstata. Asesoría y asistencia técnica a los territorios (Meta, Caquetá, Manizales, Caldas, Quindío, Risaralda, La Guajira, Antioquia, Huila, Tolima, Boyacá, Casanare, Arauca, Santander, Norte de Santander y Vichada en detección temprana en cáncer, incluyendo cáncer de próstata.</t>
  </si>
  <si>
    <t>Documento técnico preliminar del lineamiento técnico operativo de la ruta integral de atención para niños, niñas y adolescentes con presunción o diagnóstico de cáncer infantil Expedición de la Resolución 389 del 9 de marzo de 2022, Por la cual se designan los representantes no gubernamentales ante el Consejo Nacional Asesor de Cáncer Infantil - CONACAI. Realización de la primera sesión del Consejo Nacional Asesor de Cáncer Infantil, en donde se posesionaron los nuevos miembros al CONACAI y se presentaron los indicadores trazadores para cáncer infantil por parte de la Cuenta de Alto Costo y el Instituto Nacional de Salud, se revisó el Plan de Trabajo 2022 y el informe a presentar al Congreso de la República. Desarrollo de la mesa técnica de trabajo con el Instituto Nacional de Salud, para definir acciones para seguimiento al Evento de cáncer infantil a nivel nacional y territorial. Seguimiento al reporte del informe de gestión anual de 21 Consejos departamentales y 3 distritales que se encuentran conformados a la fecha. *Seguimiento a la solicitud de conformación de los CODACAI a 6 distritos y 11 departamentos. Asesoría y asistencia técnica al Departamento de San Andrés en la operación del CODACAI y se socializaron las estrategias para el diagnóstico temprano y la atención integral del cáncer infantil. Observaciones de la consulta pública del 3 de marzo de 2022, frente a del proyecto de Resolución “Por la cual se reglamenta parcialmente el artículo 4° de la Ley 2026 de 2020 – Ley Jacobo, para fortalecer y dar continuidad al Registro Nacional de Cáncer -RNC y se dictan otras disposiciones”. Apoyo técnico en la definición plan de acción del Equipo de primera infancia, con el fin de realizar acciones conjuntas para mejorar los resultados en salud de niños, niñas y adolescentes, específicamente en el evento de cáncer infantil. Liderazgo de la primera reunión grupo revisor del proceso de actualización de las GPC de leucemias y linfomas en menores de 18 años.</t>
  </si>
  <si>
    <t>Asesoría y asistencia a las entidades territoriales de Atlántico, Barranquilla, Bogotá, Bolívar, Cartagena, Cauca, Cesar, Choco, Córdoba, C/marca, Guainía, Guaviare, Magdalena, Nariño, Putumayo, San Andrés, Santa Marta, Sucre, Tolima, Valle del Cauca y Vaupés sobre la Ruta Integral de Atención en Salud de Cáncer Infantil. Ajustes técnicos a la estrategia de alertas tempranas para el seguimiento de los niños, niñas y adolescentes con cáncer infantil, propuesta que fue validada por parte de la Entidades Territoriales y las sociedades científicas. Participación del país en la iniciativa Global en contra del cáncer infantil liderada por OPS. Se realiza validación interna de la Ruta Integral de Atención en Salud de Cáncer Infantil con las áreas del Ministerio de Salud. Liderazgo de dos mesas de trabajo para avanzar en la reglamentación del artículo 4 de la Ley 2026 de 2020, frente a la necesidad de una base de datos permita la agilidad de la atención como lo defina la norma. Aportes técnicos en el encuentro de modos, condiciones y estilos de vida saludables, con la socialización de la ruta de cáncer de cáncer infantil a las entidades territoriales asistentes. Seguimiento a las actividades de los consejos departamentales y distritales asesores de cáncer infantil correspondiente al primer semestre de 2022, a las entidades territoriales de Barranquilla, Cesar, Magdalena, Vichada, Santander, Cundinamarca, Risaralda, Distrito de Bogotá, San Andres y Providencia y Antioquia.</t>
  </si>
  <si>
    <t>Aproximadamente 1.500.000 usuarios afiliados a Medimás de los departamentos de Norte de Santander, Risaralda, Huila, Tolima, Caldas, Bogotá y Quindío serán distribuidos en EPS que cuenten con las condiciones para la recepción de la población. El ministro, Fernando Ruíz, refirió que se cumple parte del Acuerdo Punto Final, con el giro de $7,3 billones girados adicionales del sistema de salud. Kattya Margarita Baquero Baquero, directora de Desarrollo de Talento Humano en Salud, hace un llamado a los profesionales médicos recién egresados a cumplir con el Servicio Social Obligatorio, ya que este constituye una “expresión relevante de la solidaridad y un elemento básico en la construcción de Nación, de crecimiento humano y de integración del territorio y de poblaciones. En el caso de la salud, su filosofía reside en ampliar la cobertura en salud y brindar una experiencia invaluable el médico recién egresado”. Adicionalmente, se definió los lineamientos para la puesta en marcha del Sistema de Formación Continua para el Talento Humano en Salud en el marco del SGSSS. vLa directora, Kattya Baquero, refirió "En el plan deben identificar las necesidades y requerimientos de formación continua de su talento humano en salud y formular la estrategia, así como el conjunto de acciones para complementar, actualizar, perfeccionar, renovar o profundizar sus conocimientos, habilidades, técnicas y prácticas que le permitan mejorar el desempeño y, por tanto, la prestación del servicio de salud". María Andrea Godoy Casadiego, viceministra de Protección Social, indicó que el propósito del Gobierno Nacional es garantizar y facilitar la atención en salud y mejorar el flujo de recursos entre los actores, por lo cual se expidió el Decreto 441 de 2022. Este permitirá garantizar la atención oportuna e integral sin barreras.</t>
  </si>
  <si>
    <t>En el mes de junio del 2022, el Ministerio de Salud y Protección Social, realizó diferentes acciones con el fin de disminuir la oportunidad de citas de medicina general en cinco días o menos. A continuación, se enuncian las acciones: 1. El gobierno Nacional expidió el Decreto 995 de 2022, el cual permitirá disminuir la cartera y generar flujo de recursos a las Instituciones Prestadoras de Servicios de Salud y proveedores, con el fin de responder ante la demanda de diferentes servicios y tecnologías en salud, como mejorar la oportunidad de acceso a citas de medicina general, entre otros. 2. La directora Kattya Margarita Baquero, refirió que se abrieron un total de 1.300 plazas para el servicio social obligatorio, lo cual permitirá mejorar la oportunidad de citas de medicina general en los diferentes municipios del país. 3. En junio se cierra el segundo trimestre de reporte de tiempo promedio de asignación de citas de medicina general por parte de los diferentes actores. Con el fin de analizar el comportamiento del indicador y proponer planes de mejora para mejorar la oportunidad en citas de medicina general</t>
  </si>
  <si>
    <t>Número de defunciones ajustadas en menores de un año en  el período / Total de nacidos vivos en el periodo) * por 1000</t>
  </si>
  <si>
    <t>Durante el mes de marzo se desarrollaron las siguientes acciones que contribuyen al indicador: Se realiza el entrenamiento para facilitadores en la Escala Abreviada de Desarrollo -EAD-3 dirigida al talento humano en salud que atiende a las niñas y niños en primera infancia en los departamentos de Nariño, Bolívar, Tolima, Risaralda, Santander, Guaviare, Boyacá y el Distrito Capital de Cartagena.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Preparación y participación en la reunión de la Red Regional de Medición del Desarrollo Infantil con el tema de avances en la medición del desarrollo en Colombia en servicios de salud y servicios educativos.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los siguientes desarrollos técnicos: i) ajustes al prototipo de la herramienta clínica para el abordaje inicial de las condiciones prevalentes en la primera infancia en acompañamiento de la Academia y Sociedades Científicas, ii) Orientaciones para la Valoración del Desarrollo Infantil en el marco de La Política de Estado para el Desarrollo Integral de la Primera Infancia; iii) Proyecto de resolución del programa de tamizaje neonatal de acuerdo a las mesas de trabajo desarrolladas con el grupo funcional y el INS, iv) Avances en la formulación del plan de trabajo con INSOR (articulación con la entidad y con la oficina de Promoción Social del MSPS y v) formulación de líneas de trabajo para propuesta de continuidad del proyecto mamás de la frontera ante el BID.“Nota: Información actualizada con las cifras actualizadas del Censo poblacional 2018”</t>
  </si>
  <si>
    <t>Durante el mes de junio se avanzó en las siguientes actividades que contribuyeron al indicador. En el marco de la consultoría con UNICEF se avanza en 4 entrenamientos territoriales para facilitadores en la Escala Abreviada de Desarrollo -EAD-3 para los departamentos de Córdoba, Sucre y Meta, San Andrés. Se avanza en la construcción y ajustes del diseño curricular del curso virtual del módulo teórico de la Escala Abreviada de Desarrollo -EAD-3 en acompañamiento con cooperación internacional con UNICEF. Se avanza en mesas de trabajo para avanzar con el desarrollo curricular de los cursos virtuales a desarrollar con el SENA sobre los temas: i) valoración integral-.EAD-3, ii) Instrumentos de la consulta por profesional para la valoración integral iii) atención integral al recién nacido. Fortalecimiento de capacidades de los referentes de primera infancia del Departamento del Vaupés en Política de Primera Infancia, Sistema de Seguimiento al Desarrollo Integral de la Primera Infancia, Ruta de Promoción y Mantenimiento de la Salud,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Ajustes al prototipo en de la Herramienta clínica para el abordaje inicial de las condiciones prevalentes en la primera infancia, específicamente en el proceso de pilotaje con Sociedades Científicas y Academia previo al lanzamiento. Participación como líderes del comité editorial del documento de “Orientaciones para la Valoración del Desarrollo Infantil en el marco de La Política de Estado para el Desarrollo Integral de la Primera Infancia” en el ajuste de los capítulos 1, 2 y 3. Participación en reuniones y en la construcción de indicadores para el proyecto de la ORAS-CONHU " Identificación de la situación actual de la salud infantil e impacto de la pandemia por COVID-19 en el logro del óptimo desarrollo infantil temprano en los países andinos". Avance en la construcción del documento “Recomendaciones para tamizaje metabólico básico neonatal”. Avance en la elaboración del componente 2 del curso de atención integral del recién nacido del SENA (lineamientos técnicos y operativos). Avance en la construcción del documento con las recomendaciones para la atención del recién nacido con peso bajo al nacer y del recién nacido prematuro. Avances en la gestión del programa de tamizaje neonatal, se han sostenido mesas de trabajo donde se han proyectado salidas de información para el seguimiento de los actores frente al programa, propuesta de desarrollo de capacidades para el talento humano en salud para las líneas de tamizaje visual y auditivo y se ha trabajado en la gestión de la ampliación del programa con el tamizaje metabólico básico, esto a través de programación de mesas de trabajo con expertos en el área, estas mesas están proyectadas para el mes de julio.</t>
  </si>
  <si>
    <t>Se brindó asistencia técnica al departamento de Amazonas sobre la actualización del documento de red y en la formulación de proyectos de inversion en el caso del departamento de Choco; en el caso de Guainia se prestó asistencia tecnica en relación con la habilitación de servicios de puestos y centros de salud.</t>
  </si>
  <si>
    <t>de acuerdo con lo reportado por la DPSAP se avanzó de manera adecuada en el primer trimestre de 2022 con respecto al modelo de salud diferencial. Se recomienda a la dependencia revisar y programar las actividades para lo que resta del año, de tal forma que se dé cumplimiento a la meta programada para esta vigencia y la meta rezagada</t>
  </si>
  <si>
    <t>Se continua brindando asistencia técnica a los departamentos de Amazonas y Choco para la actualización del documento del Programa Territorial de Reorganización, Rediseño y Modernización de las Redes</t>
  </si>
  <si>
    <t>La meta corresponde al Programa Territorial de Reorganización, Rediseño y Modernización de la Red del departamento de Amazonas, el cual se encuentra en revisión</t>
  </si>
  <si>
    <t>De acuerdo con lo indicado por la DPSAP se avanzó en el primer semestre de 2022 en los documentos con el modelo de salud diferencial; se recomienda avanzar en la meta rezagada con el propósito de dar cumplimiento al total de la meta al finalizar la vigencia</t>
  </si>
  <si>
    <t>Durante el mes de marzo se desarrollaron las siguientes acciones que contribuyen al indicador: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t>
  </si>
  <si>
    <t xml:space="preserve">4,54
</t>
  </si>
  <si>
    <t>Tasa de mortalidad en niños menores de cinco (5) años por Enfermedad Diarreica Aguda (EDA) (por cada 100.000 menores de cinco años)</t>
  </si>
  <si>
    <t>Se realiza el proceso de convocatoria y reinducción en modalidad virtual a profesionales nuevos vinculados en las Entidades Territoriales para el proceso de Programa IRA/EDA: Quindío, Antioquia, Córdoba, Casanare, San Andrés, Magdalena, Santa Marta, Chocó, Nariño y Valle del Cauca. También se realizó Asistencia técnica para generación de capacidades de Referentes de Programa IRA/EDA de todas las ET, para el abordaje de la Estrategia Comunitaria del Programa (adecuación sociocultural, UAIC, difusión de mensajes, encuentros comunitarios) ,la retroalimentación de seguimiento sobre lo que remitieron consolidado 2021, en este espacio se logró la participación de 185 personas de Departamentos, Distritos y Municipios. Se realizó la socialización de información epidemiológica 2021 de mortalidad por IRA y EDA en menores de 5 años (SIVIGILA) visibilizando el comportamiento según variables como: Territorio de residencia, Edad de la madre, edad del menor, grupo étnico, pueblo indígena, área de residencia y se brinda una recomendación sobre el análisis de datos: Cada territorio debe realizar sus análisis propios con identificación y cruce de variables claves para focalizar el desarrollo de las acciones del programa: Régimen, EAPB, Municipio, SE, etc. Se socializaron los resultados de la encuesta realizada para identificar las necesidades de asistencia técnica 2022, se evidencia que la estrategia institucional del programa es la que mayor apropiación ha logrado, mientras que la estrategia comunitaria e intersectorial aún presenta falencias. Razón por la cual se priorizó el ejercicio de Asistencia Técnica virtual extraordinaria para abordaje de la estrategia Intersectorial con los 21 territorios priorizados en 2021, se consolidaron los avances de las Entidades Territoriales y se da la orientación de ampliar el alcance en transferencia de capacidades a más hogares sustitutos y otros Municipios sobre los 3 mensajes clave del programa (prevención, cuidado en casa y signos de alarma) para EDA. A partir de notificación tardía de IRA en comunidad Kogui de La Guajira, se realizan al menos 3 reuniones en las cuales se revisa la situación del Departamento de La Guajira en aspectos de programa. Se evidencia que el territorio no entregó lo solicitado durante enero y que de forma insistente se ha requerido para acompañamiento técnico particular. Se generan compromisos con el territorio para IRA y EDA con seguimiento conjunto con Súpersalud. Se realiza asistencia técnica presencial en Bogotá al equipo de la secretaría de salud de Chocó, específicamente al profesional de planta que tiene a cargo procesos de enfermedades desatendidas y se reitera el bajo rendimiento del territorio en acciones para IRA en el Departamento de Chocó, se recomienda la vinculación de otros profesionales al proceso de programa para llevar a cabo las acciones de las 3 estrategias. Se realiza asistencia técnica presencial al territorio de Vaupés debido a dificultades en la apropiación y comprensión de las actividades del programa, se evidencia la no configuración de equipo para prevención, manejo y control de la EDA en el territorio, se realizan recomendaciones y se sugiere realizar seguimiento presencial desde Minsalud. Reunión, acuerdos y gestión con USAID para cooperación y apoyo técnico para el fortalecimiento de los lineamientos de programa y la construcción de: lineamiento de atención de las salas de rehidratación oral y lineamiento para la gestión de la atención en las unidades de atención integral comunitaria.</t>
  </si>
  <si>
    <t>"De acuerdo con el proceso de construcción del Plan Decenal de Salud Pública 2022-2031, se generaron los análisis relacionados con el comportamiento de la EDA (Morbilidad y Mortalidad) en población general y menores de 5 años, y se incluyó el siguiente texto en el documento de plan decenal: Enfermedad Diarreica Aguda (EDA) Después de la IRA, en Colombia la EDA es el evento de mayor relevancia a nivel infeccioso en la población de menores de 5 años; se estima que los AVISA son del 3.12% (2.33% -4.06%). Al año se presentan alrededor de 260.000 consultas por EDA en esta población. De acuerdo con la OMS y UNICEF, la EDA está directamente relacionada con el acceso a servicios esenciales como acueducto y alcantarillado, la mortalidad por estas causas en Colombia anualmente es de 170 menores en promedio, con un mayor impacto en La Guajira, Chocó y Guainía, en donde se estima una tasa hasta 18 veces superior al dato nacional (Colombia 2020 Tasa: 3.3 DANE). En estos departamentos la cobertura de acueducto es del 60.7%, 35,42% y 8,37% respectivamente , con cifras inferiores en la zona rural. Con relación a esta última variable, se evidencia que la mortalidad en menores de 5 años que residen en zona rural corresponde al 54% de la mortalidad por esta causa; así mismo, aproximadamente el 25% eran menores de 6 meses y el 55% de defunciones ocurren en grupos indígenas, mayoritariamente ubicados en los departamentos previamente mencionados De esta forma se postularon las siguientes metas: Meta1: A 2031 se logra la implementación de las estrategias (institucional, comunitaria, intersectorial) del programa nacional de prevención, manejo y control de la IRA y EDA en el 100% de las entidades territoriales (línea de base 42%) y Meta 2: A 2031, reducir en 50% la tasa de mortalidad por EDA en menores de 5 años. Se convocó asistencia técnica virtual a todas las ET para la revisión de los siguientes temas y transferencia de capacidades: Situación de mortalidad por EDA en menores de 5 años hasta la semana 23 de 2022, sobre esto se socializaron los análisis relacionando las mortalidades a variables como territorio, EAPB, edad del menor, edad de la madre, área de residencia, grupo étnico, grupo indígena, también se brindo la retroalimentación sobre la estrategia intersectorial, sus soportes técnico y el desarrollo de actividades, para este caso se explicó un producto de trabajo intersectorial entre MSPS, IDEAM e INS que es el Boletín Clima y Salud, se expusieron sus componentes y manera de desarrollarlo y finalmente se brindaron las instrucciones sobre el reporte de seguimiento del primer semestre de 2022 con las acciones de programa para las tres estrategias, indicadores y fecha de entrega (15 de julio de 2022), se logró la participación de más de 150 personas de todo el país y diferentes actores del SGSSS. Se realizó la retroalimentación a los planes de mejoramiento por mortalidades de EDA a los territorios que hicieron la entrega en el primer seguimiento del año. Se consolidaron las actividades específicas por estrategia-talento humano y se socializaron a las Entidades Territoriales para que orienten la configuración y contratación del equipo de trabajo de programa. Se generaron los informes relacionados con el proceso de empalme ante cambio de Gobierno e informe al congreso con información cuantitativa y cualitativa de los avances de país en EDA.</t>
  </si>
  <si>
    <t>5,15
Meta general para el cuatrienio</t>
  </si>
  <si>
    <t>Tasa de mortalidad por Enfermedad Diarreica Aguda (EDA) en niños menores de cinco (5) años de zonas rurales por cada 100.000 niños menores de 5 años residentes en zonas rurales</t>
  </si>
  <si>
    <t>Se realiza el proceso de convocatoria y reinducción en modalidad virtual a profesionales nuevos vinculados en las Entidades Territoriales para el proceso de Programa IRA/EDA: Quindío, Antioquia, Córdoba, Casanare, San Andrés, Magdalena, Santa Marta, Chocó, Nariño y Valle del Cauca. También se realizó Asisistencia técnica para generación de capacidades de Referentes de Programa IRA7EDA de todas las ET, para el abordaje de la Estrategia Comunitaria del Programa (adecuación socioculrtural, UAIC, difusión de mensajes, encuentros comunitarios) , la retroalimentación de seguimiento sobre lo que remitieron consolidado 2021, en este espacio se logró la participación de 185 personas de Departamentos, Distritos y Municipios. Se realizó la socialización de información epidemiológica 2021 de mortalidad por IRA y EDA en menores de 5 años (SIVIGILA) visibilizando el comportamiento según variables como: Territorio de residencia, Edad de la madre, edad del menor, grupo étnico, pueblo indígena, área de residencia y se brinda una recomendación sobre el análisis de datos: Cada territorio debe realizar sus análisis propios con identificación y cruce de variables claves para focalizar el desarrollo de las acciones del programa: Régimen, EAPB, Municipio, SE, etc. Se socializaron los resultados de la encuesta realizada para identificar las necesidades de asistencia técnica 2022, se evidencia que la estrategia institucional del programa es la que mayor apropiación ha logrado, mientras que la estrategia comunitaria e intersectorial aún presenta falencias. Razón por la cual se priorizó el ejercicio de Asisistencia Técnica virtual extraordinaria para abordaje de la estrategia Intersectorial con los 21 territorios priorizados en 2021, se consolidaron los avances de las Entidades Territoriales y se da la orientación de ampliar el alcance en transferencia de capacidades a más hograres sustitutos y otros Municipios sobre los 3 mensajes clave del programa (prevención, cuidado en casa y signos de alarma) para EDA. Esta información es remitida y difundida con los referentes distritales y departamentales de programa para que sea socializada a los Municipios y lograr una cobertura en zonas urbanas y rurales de acuerdo con su caracterización territorial y epidemiológica de los eventos. A partir de notificación tardía de IRA en comunidad Kogui de La Guajira, se realizan al menos 3 reuniones en las cuales se revisa la situación del Departamento de La Guajira en aspectos de programa. Se evidencia que el territorio no entregó lo solicitado durante enero y que de forma insistente se ha requerido para acompañamiento técnico particular. Se generan compromisos con el territorio para IRA y EDA con seguimiento conjunto con Súpersalud. Se realiza asistencia técnica presencial en Bogotá al equipo de la secretaría de salud de Chocó, específicamente al profesional de planta que tiene a cargo procesos de enfermedades desatendidas y se reitera el bajo rendimiento del territorio en acciones para IRA en el Departamento de Chocó, se recomienda la vinculación de otros profesionales al proceso de programa para llevar a cabo las acciones de las 3 estrategias. Se realiza asistencia técnica presencial al territorio de Vaupés debido a dificultades en la apropiación y comprensión de las actividades del programa, se evidencia la no configuración de equipo para prevención, manejo y control de la IRA en el territorio, se realizan recomendaciones y se sugiere realizar seguimiento presencial desde Minsalud. Reunión, acuerdos y gestión con USAID para cooperación y apoyo técnico para el fortalecimiento de los lineamientos de programa y la construcción de: lineamiento de atención de las salas de rehidratación oral y lineamiento para la gestión de la atención en las unidades de atención integral comunitaria. Nota: Información actualizada con las cifras actualizadas del Censo poblacional 2018</t>
  </si>
  <si>
    <t>De acuerdo con el proceso de construcción del Plan Decenal de Salud Pública 2022-2031, se generaron los análisis relacionados con el comportamiento de la IRA (Morbilidad y Mortalidad) en población general y menores de 5 años, y se incluyó el siguiente texto en el documento de plan decenal: La IRA en Colombia es el evento infeccioso más importante en la población de niños menores de 5 años y representan el 8,57 (6.69% – 10.95%) del total de AVISA para este grupo . Anualmente se prestan en promedio 1.100.000 atenciones por estas causas, siendo la bronquiolitis y neumonía las más importantes en cuanto a hospitalizaciones, con el 34% y 20% respectivamente. Con relación a la mortalidad por IRA, se observa que anualmente en promedio 500 menores de 5 años fallecen por estas causas y aunque durante el periodo de 2020 hubo un descenso importante del 49% en estas muertes con relación al año anterior, la IRA sigue siendo un problema de salud pública; la proporción de defunciones en menores que residían en zonas rurales es del 33% y con una concentración de muertes en territorios como la Guajira, Chocó y Vichada, cuyos datos de NBI superan el 50% a nivel departamental y un índice promedio en zona rural por encima del 70% . Alrededor del 45% de fallecimientos por esta causa ocurren en los primeros 6 meses de vida y cerca del 30% se observa en grupos indígenas. De esta forma se postularon las siguientes metas: Meta1: A 2031 se logra la implementación de las estrategias (institucional, comunitaria, intersectorial) del programa nacional de prevención, manejo y control de la IRA y EDA en el 100% de las entidades territoriales (línea de base 42%) y Meta 2: A 2031, reducir en 50% la tasa de mortalidad por IRA en menores de 5 años. Se convocó asistencia técnica virtual a todas las ET para la revisión de los siguientes temas y transferencia de capacidades: Situación de mortalidad por IRA en menores de 5 años hasta la semana 23 de 2022, sobre esto se socializaron los análisis relacionando las mortalidades a variables como territorio, EAPB, edad del menor, edad de la madre, área de residencia, grupo étnico, grupo indígena, también se brindo la retroalimentación sobre la estrategia intersectorial, sus soportes técnico y el desarrollo de actividades, para este caso se explicó un producto de trabajo intersectorial entre MSPS, IDEAM e INS que es el Boletín Clima y Salud, se expusieron sus componentes y manera de desarrollarlo, se explicó nuevamente el instrumento de lista de chequeo de salas ERA y finalmente se brindaron las instrucciones sobre el reporte de seguimiento del primer semestre de 2022 con las acciones de programa para las tres estrategias, indicadores y fecha de entrega (15 de julio de 2022), se logró la participación de más de 150 personas de todo el país y diferentes actores del SGSSS. Se realizó la retroalimentación a los planes de mejoramiento por mortalidades de IRA a los territorios que hicieron la entrega en el primer seguimiento del año. Se consolidaron las actividades específicas por estrategia-talento humano y se socializaron a las Entidades Territoriales para que orienten la configuración y contratación del equipo de trabajo de programa y se logre el despliegue de las acciones en todas las áreas, rurales y urbanas de cada territorio. Se elaboró la mayoría del contenido de la circular con asunto "intensificación y fortalecimiento de las acciones de atención integral, diagnóstico y control de la IRA en Colombia" generando la información introductoria y responsabilidades de INS, ET departamentales, distritales y municipales. Actualmente en revisión y aportes por Supersalud e INS.</t>
  </si>
  <si>
    <t>Tasa de mortalidad en niños menores de cinco (5) años por Infección Respiratoria Aguda (IRA)(por cada 100.000 menores de cinco años)</t>
  </si>
  <si>
    <t>Se realiza el proceso de convocatoria y reinducción en modalidad virtual a profesionales nuevos vinculados en las Entidades Territoriales para el proceso de Programa IRA/EDA: Quindío, Antioquia, Córdoba, Casanare, San Andrés, Magdalena, Santa Marta, Chocó, Nariño y Valle del Cauca. Se realizó Asistencia técnica para generación de capacidades de Referentes de Programa IRA/EDA de todas las ET, para el abordaje de la Estrategia Comunitaria del Programa (adecuación sociocultural, UAIC, difusión de mensajes, encuentros comunitarios) , la retroalimentación de seguimiento sobre lo que remitieron consolidado 2021, en este espacio se logró la participación de 185 personas de Departamentos, Distritos y Municipios. Se realizó la socialización de información epidemiológica 2021 de mortalidad por IRA y EDA en menores de 5 años (SIVIGILA) visibilizando el comportamiento según variables como: Territorio de residencia, Edad de la madre, edad del menor, grupo étnico, pueblo indígena, área de residencia y se brinda una recomendación sobre el análisis de datos: Cada territorio debe realizar sus análisis propios con identificación y cruce de variables claves para focalizar el desarrollo de las acciones del programa: Régimen, EAPB, Municipio, SE, etc. Se socializaron los resultados de la encuesta realizada para identificar las necesidades de asistencia técnica 2022, se evidencia que la estrategia institucional del programa es la que mayor apropiación ha logrado, mientras que la estrategia comunitaria e intersectorial aún presenta falencias. Razón por la cual se priorizó el ejercicio de Asistencia Técnica virtual extraordinaria para abordaje de la estrategia Intersectorial con los 21 territorios priorizados en 2021, se consolidaron los avances de las Entidades Territoriales y se da la orientación de ampliar el alcance en transferencia de capacidades a más hogares sustitutos y otros Municipios sobre los 3 mensajes clave del programa (prevención, cuidado en casa y signos de alarma) para IRA. A partir de notificación tardía de IRA en comunidad Kogui de La Guajira, se realizan al menos 3 reuniones en las cuales se revisa la situación del Departamento de La Guajira en aspectos de programa. Se evidencia que el territorio no entregó lo solicitado durante enero y que de forma insistente se ha requerido para acompañamiento técnico particular. Se generan compromisos sobre IRA y EDA con el territorio con seguimiento conjunto con Súpersalud. Se realiza asistencia técnica presencial en Bogotá al equipo de la secretaría de salud de Chocó, específicamente al profesional de planta que tiene a cargo procesos de enfermedades desatendidas y se reitera el bajo rendimiento del territorio en acciones para IRA en el Departamento de Chocó, se recomienda la vinculación de otros profesionales al proceso de programa para llevar a cabo las acciones de las 3 estrategias. Se realiza asistencia técnica presencial al territorio de Vaupés debido a dificultades en la apropiación y comprensión de las actividades del programa, se evidencia la no configuración de equipo para prevención, manejo y control de la IRA en el territorio, se realizan recomendaciones y se sugiere realizar seguimiento presencial desde Minsalud. Reunión, acuerdos y gestión con USAID para cooperación y apoyo técnico para el fortalecimiento de los lineamientos de programa y la construcción de: lineamiento para la gestión de la atención en las unidades de atención integral comunitaria y Orientaciones para la atención pediátrica de COVID-19.</t>
  </si>
  <si>
    <t>"De acuerdo con el proceso de construcción del Plan Decenal de Salud Pública 2022-2031, se generaron los análisis relacionados con el comportamiento de la IRA (Morbilidad y Mortalidad) en población general y menores de 5 años, y se incluyó el siguiente texto en el documento de plan decenal: La IRA en Colombia es el evento infeccioso más importante en la población de niños menores de 5 años y representan el 8,57 (6.69% – 10.95%) del total de AVISA para este grupo . Anualmente se prestan en promedio 1.100.000 atenciones por estas causas, siendo la bronquiolitis y neumonía las más importantes en cuanto a hospitalizaciones, con el 34% y 20% respectivamente. Con relación a la mortalidad por IRA, se observa que anualmente en promedio 500 menores de 5 años fallecen por estas causas y aunque durante el periodo de 2020 hubo un descenso importante del 49% en estas muertes con relación al año anterior, la IRA sigue siendo un problema de salud pública; la proporción de defunciones en menores que residían en zonas rurales es del 33% y con una concentración de muertes en territorios como la Guajira, Chocó y Vichada, cuyos datos de NBI superan el 50% a nivel departamental y un índice promedio en zona rural por encima del 70% . Alrededor del 45% de fallecimientos por esta causa ocurren en los primeros 6 meses de vida y cerca del 30% se observa en grupos indígenas. De esta forma se postularon las siguientes metas: Meta1: A 2031 se logra la implementación de las estrategias (institucional, comunitaria, intersectorial) del programa nacional de prevención, manejo y control de la IRA y EDA en el 100% de las entidades territoriales (línea de base 42%) y Meta 2: A 2031, reducir en 50% la tasa de mortalidad por IRA en menores de 5 años. Se convocó asistencia técnica virtual a todas las ET para la revisión de los siguientes temas y transferencia de capacidades: Situación de mortalidad por IRA en menores de 5 años hasta la semana 23 de 2022, sobre esto se socializaron los análisis relacionando las mortalidades a variables como territorio, EAPB, edad del menor, edad de la madre, área de residencia, grupo étnico, grupo indígena, también se brindo la retroalimentación sobre la estrategia intersectorial, sus soportes técnico y el desarrollo de actividades, para este caso se explicó un producto de trabajo intersectorial entre MSPS, IDEAM e INS que es el Boletín Clima y Salud, se expusieron sus componentes y manera de desarrollarlo, se explicó nuevamente el instrumento de lista de chequeo de salas ERA y finalmente se brindaron las instrucciones sobre el reporte de seguimiento del primer semestre de 2022 con las acciones de programa para las tres estrategias, indicadores y fecha de entrega (15 de julio de 2022), se logró la participación de más de 150 personas de todo el país y diferentes actores del SGSSS. Se realizó la retroalimentación a los planes de mejoramiento por mortalidades de IRA a los territorios que hicieron la entrega en el primer seguimiento del año. Se consolidaron las actividades específicas por estrategia-talento humano y se socializaron a las Entidades Territoriales para que orienten la configuración y contratación del equipo de trabajo de programa. Se elaboró la mayoría del contenido de la circular con asunto ""intensificación y fortalecimiento de las acciones de atención integral, diagnóstico y control de la IRA en Colombia"" generando la información introductoria y responsabilidades de INS, ET departamentales, distritales y municipales. Actualmente en revisión y aportes por Supersalud e INS. Se postulo a la revista de PAHO la publicación titulada: ""Amoxicillin for ambulatory pneumonia in under-five children in Colombia: How is the adherence to guidelines?"" elaborada en el marco de un proceso de Investigación Operacional SORT-IT de PAHO e WHO, que hace referencia al uso de antibióticos en neumonía en menores de 5 años. Se construyó y socializó el Boletín 362 de 2022 sobre IRA.</t>
  </si>
  <si>
    <t>14,76
META GENERAL PARA EL CUATRIENIO</t>
  </si>
  <si>
    <t>Tasa de mortalidad por Infección Respiratoria Aguda (IRA) en niños menores de cinco (5) años por cada 100.000 niños menores de 5 años residentes en zonas rurales</t>
  </si>
  <si>
    <t>Se realiza el proceso de convocatoria y reinducción en modalidad virtual a profesionales nuevos vinculados en las Entidades Territoriales para el proceso de Programa IRA/EDA: Quindío, Antioquia, Córdoba, Casanare, San Andrés, Magdalena, Santa Marta, Chocó, Nariño y Valle del Cauca. También se realizó Asisistencia técnica para generación de capacidades de Referentes de Programa IRA/EDA de todas las ET, para el abordaje de la Estrategia Comunitaria del Programa (adecuación socioculrtural, UAIC, difusión de mensajes, encuentros comunitarios) , la retroalimentación de seguimiento sobre lo que remitieron consolidado 2021, en este espacio se logró la participación de 185 personas de Departamentos, Distritos y Municipios. Se realizó la socialización de información epidemiológica 2021 de mortalidad por IRA y EDA en menores de 5 años (SIVIGILA) visibilizando el comportamiento según variables como: Territorio de residencia, Edad de la madre, edad del menor, grupo étnico, pueblo indígena, área de residencia y se brinda una recomendación sobre el análisis de datos: Cada territorio debe realizar sus análisis propios con identificación y cruce de variables claves para focalizar el desarrollo de las acciones del programa: Régimen, EAPB, Municipio, SE, etc. Se socializaron los resultados de la encuesta realizada para identificar las necesidades de asistencia técnica 2022, se evidencia que la estrategia institucional del programa es la que mayor apropiación ha logrado, mientras que la estrategia comunitaria e intersectorial aún presenta falencias. Razón por la cual se priorizó el ejercicio de Asisistencia Técnica virtual extraordinaria para abordaje de la estrategia Intersectorial con los 21 territorios priorizados en 2021, se consolidaron los avances de las Entidades Territoriales y se da la orientación de ampliar el alcance en transferencia de capacidades a más hograres sustitutos y otros Municipios sobre los 3 mensajes clave del programa (prevención, cuidado en casa y signis de alarma) para IRA. A partir de notificación tardía de IRA en comunidad Kogui de La Guajira, se realizan al menos 3 reuniones en las cuales se revisa la situación del Departamento de La Guajira en aspectos de programa. Se evidencia que el territorio no entregó lo solicitado durante enero y que de forma insistente se ha requerido para compañamiento técnico particular. Se generan compromisos sobre IRA y EDA con el territorio con seguimiento conjunto con Súpersalud. Se realiza asistencia técnica presencial en Bogotá al equipo de la secretaría de salud de Chocó, específicamente al profesional de planta que tiene a cargo procesos de enfermedades desatendidas y se reitera el bajo rendimiento del territorio en acciones para IRA en el Departamento de Chocó, se recomienda la vinculación de otros profesionales al proceso de programa para llevar a cabo las acciones de las 3 estrategias. Esta información es remitida y difundida con los referentes distritales y departamentales de programa para que sea socializada a los Municipios y lograr una cobertura en zonas urbanas y rurales de acuerdo con su caracterización territorial y epidemiológica de los eventos. Se realiza asistencia técnica presencial al territorio de Vaupés debido a dificultades en la apropiación y comprensión de las actividades del programa, se evidencia la no configuración de equipo para prevención, manejo y control de la IRA en el territorio, se realizan recomendaciones y se sugiere realizar seguimiento presencial desde Minsalud. Reunión, acuerdos y gestión con USAID para cooperación y apoyo técnico para el fortalecimiento de los lineamientos de programa y la construcción de: lineamiento para la gestión de la atención en las unidades de atención integral comunitaria y Orientaciones para la atención pediátrica de COVID-19. *Nota: Información actualizada con las cifras actualizadas del Censo poblacional 2018"</t>
  </si>
  <si>
    <t>De acuerdo con el proceso de construcción del Plan Decenal de Salud Pública 2022-2031, se generaron los análisis relacionados con el comportamiento de la IRA (Morbilidad y Mortalidad) en población general y menores de 5 años, y se incluyó el siguiente texto en el documento de plan decenal: La IRA en Colombia es el evento infeccioso más importante en la población de niños menores de 5 años y representan el 8,57 (6.69% – 10.95%) del total de AVISA para este grupo . Anualmente se prestan en promedio 1.100.000 atenciones por estas causas, siendo la bronquiolitis y neumonía las más importantes en cuanto a hospitalizaciones, con el 34% y 20% respectivamente. Con relación a la mortalidad por IRA, se observa que anualmente en promedio 500 menores de 5 años fallecen por estas causas y aunque durante el periodo de 2020 hubo un descenso importante del 49% en estas muertes con relación al año anterior, la IRA sigue siendo un problema de salud pública; la proporción de defunciones en menores que residían en zonas rurales es del 33% y con una concentración de muertes en territorios como la Guajira, Chocó y Vichada, cuyos datos de NBI superan el 50% a nivel departamental y un índice promedio en zona rural por encima del 70% . Alrededor del 45% de fallecimientos por esta causa ocurren en los primeros 6 meses de vida y cerca del 30% se observa en grupos indígenas. De esta forma se postularon las siguientes metas: Meta1: A 2031 se logra la implementación de las estrategias (institucional, comunitaria, intersectorial) del programa nacional de prevención, manejo y control de la IRA y EDA en el 100% de las entidades territoriales (línea de base 42%) y Meta 2: A 2031, reducir en 50% la tasa de mortalidad por IRA en menores de 5 años. Se convocó asistencia técnica virtual a todas las ET para la revisión de los siguientes temas y transferencia de capacidades: Situación de mortalidad por IRA en menores de 5 años hasta la semana 23 de 2022, sobre esto se socializaron los análisis relacionando las mortalidades a variables como territorio, EAPB, edad del menor, edad de la madre, área de residencia, grupo étnico, grupo indígena, también se brindo la retroalimentación sobre la estrategia intersectorial, sus soportes técnico y el desarrollo de actividades, para este caso se explicó un producto de trabajo intersectorial entre MSPS, IDEAM e INS que es el Boletín Clima y Salud, se expusieron sus componentes y manera de desarrollarlo, se explicó nuevamente el instrumento de lista de chequeo de salas ERA y finalmente se brindaron las instrucciones sobre el reporte de seguimiento del primer semestre de 2022 con las acciones de programa para las tres estrategias, indicadores y fecha de entrega (15 de julio de 2022), se logró la participación de más de 150 personas de todo el país y diferentes actores del SGSSS. Se realizó la retroalimentación a los planes de mejoramiento por mortalidades de IRA a los territorios que hicieron la entrega en el primer seguimiento del año. Se consolidaron las actividades específicas por estrategia-talento humano y se socializaron a las Entidades Territoriales para que orienten la configuración y contratación del equipo de trabajo de programa con el fin que las actividades se desplieguen en zonas rurales y urbanas. Se elaboró la mayoría del contenido de la circular con asunto "intensificación y fortalecimiento de las acciones de atención integral, diagnóstico y control de la IRA en Colombia" generando la información introductoria y responsabilidades de INS, ET departamentales, distritales y municipales. Actualmente en revisión y aportes por Supersalud e INS.</t>
  </si>
  <si>
    <t>1.79</t>
  </si>
  <si>
    <t>Se adelanto el segundo proceso de asignación de plazas de servicio social obligatorio SSO para las profesiones de Bacteriología, Medicina, Enfermería y odontología; en el caso de las plazas de medicinas de los municipios de zonas dispersas fueron provistas la totalidad de las 181 plazas disponibles</t>
  </si>
  <si>
    <t>2,03</t>
  </si>
  <si>
    <t>113,41%</t>
  </si>
  <si>
    <t>El avance a 30 de junio inlcuye el tercer proceso de asignación de plazas es el siguiente Plazas disponibles de medicina 1.028, Profesionales de medicina inscritos 2.400, con una relación de 2,33 residentes por cada plaza.</t>
  </si>
  <si>
    <t>Se toma el último reporte registrado en el aplicativo SINERGIA. Se aclara que en SINERGIA figura 134,29% de avance que es un cálculo porcentual diferente al porcentaje de cumplimieto. SINERGIA calcula el avance desde la línea de base frente al avance esperado, mientras que el % de cumplimiento se refiere al resultado alcanzado frente a la meta anual.</t>
  </si>
  <si>
    <t>El resultado cuantitativo tiene como corte el 31 de diciembre de 2021, que evidencia un cumplimiento anticipado de la meta cuatrienio.
El Ministerio a través de la Dirección de Desarrollo del Talento Humano en Salud, continua adelantando la asignación de plazas que permiten contar con la suficiencia de medicos en zonas dispersas.
 Se recomienda que para futuros ejercicios se formulen indicadores que puedan medir la gestión y/o resultado anual.</t>
  </si>
  <si>
    <t>Continúa la recolección de información para el cierre de casos pendientes de seguimiento clínico del binomio madre hijo para la prevención de transmisión materno infantil del VIH, cohorte 2019 – 2020 – 2021 y se inicia el seguimiento a la cohorte 2022. • Se continúa con la caracterización de los niños y niñas expuestos al VIH por vía materno infantil, se revisan los seguimientos clínicos de binomios de 350 casos que aplican a la GPC 2021, se hacen observaciones a cada una de las instituciones que remiten información. • Continúa la depuración de los casos reportados de gestantes con diagnóstico de hepatitis B a través del Sivigila del periodo 2021, para iniciar el seguimiento nominal del binomio madre hijo para hepatitis B de la cohorte de ese periodo. • Se cuenta ya con la versión final para publicación del documento técnico de la estrategia para la Eliminación de la Transmisión Materno Infantil del VIH, la sífilis, la hepatitis B y la enfermedad de Chagas, ETMI Plus, Colombia 2021 – 2030. • Se realizó jornada de trabajo del proyecto ETMI-Plus entre el MSPS/OPS/OMS/DNDi con el departamento de Norte de Santander. Los municipios de El Zulia y San Cayetano presentaron sus avances en la implementación de la estrategia y desde el Ministerio se presentaron las indicaciones para el uso de la caja de herramientas de la ETMI-Plus y una versión preliminar de la lista de chequeo para instituciones que atienden partos sobre los elementos necesarios para la atención de gestantes con VIH, sífilis, hepatitis B o enfermedad de Chagas. • Se avanza en nuevos ajustes al lineamiento técnico de la ruta de ITS, VIH, coinfección TB/VIH, hepatitis B y C, el cual se incorporará en la ruta de enfermedades transmisibles y se construyó la matriz para el costeo de esta. • Se completó la revisión del nuevo Plan Nacional de Respuesta ante las ITS, el VIH, la coinfección TB/VIH y las hepatitis B y C, 2022-2025, queda pendiente su publicación. • Finalizó la verificación de los ajustes realizados a los materiales del curso virtual en ITS, VIH, coinfección TB/VIH, hepatitis B y C, está pendiente su revisión en plataforma. • Se avanza en la recolección de los indicadores en VIH del país para el informe GAM 2022 y se revisaron los comentarios de ONUSIDA a las estimaciones de Spectrum para Colombia. • Se está preparando con Minjusticia el evento nacional de presentación de los resultados de los estudios de prevalencia de VIH, sífilis, hepatitis B y hepatitis C con personas que se inyectan drogas. • Se participó en la revisión de los CUPS de intervenciones colectivas e individuales y se presentaron propuestas para la actualización 2023. • Se participó en las jornadas sobre PrEP organizadas por ACEMI y OPS y realizadas los días 9, 16, 23 y 30 de marzo de 2022. En la jornada del 23 de marzo se presentó la conferencia “Prevención combinada en la guía de práctica clínica para la atención del VIH”. • Se ha iniciado la revisión de la información que se requiere para reporte de personas en PrEP para su inclusión en los sistemas de información nacionales. • Se tuvieron reuniones con Savia Salud (10 de marzo) y Asmet Salud (11 de marzo) para el seguimiento a las atenciones a personas con VIH y hepatitis C que lo requieren, en particular aquellas que pertenecen a poblaciones vulnerables. • Se llevó a cabo con el equipo interinstitucional de seguimiento de casos de TB y VIH de Bogotá una capacitación el 18 de marzo sobre abordaje a poblaciones vulnerables con el apoyo de Ligasida. • Se participó como conferencista en el Simposio “Del cuidado primario al tratamiento en hepatitis virales y hepatocarcinoma” organizado por la Asociación Colombiana de Hepatología y se acompañó a la Asociación en una jornada de salud y tamizaje para hepatitis B y C en el corregimiento de Varela (Zona Bananera - Magdalena). • Se participó en la revisión del borrador de la actualización de la guía de práctica clínica para hepatitis C de la OMS a ser presentada en junio 2022.</t>
  </si>
  <si>
    <t>72,3% (año 2020)</t>
  </si>
  <si>
    <t>• Continúa el seguimiento clínico de los binomios madre hijo para la prevención de la transmisión materno infantil del VIH, cohorte 2021 y 2022. • Avanza la depuración de los casos reportados de gestantes con diagnóstico de hepatitis B para establecer la línea de base de transmisión materno infantil de la hepatitis B, 2021. • El 1 de junio se llevó una capacitación nacional en los eventos de la ETMI Plus para fortalecer las capacidades del talento humano a nivel nacional. Participaron más de 250 personas. • Se realizaron con el Instituto Nacional de Salud dos jornadas nacionales de capacitación en sífilis gestacional y congénita los días 15 y 29 de junio, con participación de más de 2.200 personas. • Continúan las consultas para la definición del sistema de información para el seguimiento a la implementación de la PrEP en Colombia. • Se concretaron las metas por evento para el nuevo Plan Decenal de Salud Pública, Colombia 2022-2031. • Se ha dado continuidad al seguimiento, con las entidades territoriales, a la implementación del lineamiento de tamizaje y vacunación contra la hepatitis B a poblaciones vulnerables priorizadas. • Se finalizaron los ajustes al video de la ETMI Plus y se hará su difusión en el mes de julio • Se participó en el taller pre-cumbre de la Organización Mundial de la Salud para los países y en la cumbre mundial de hepatitis organizada por la World Hepatitis Alliance, realizada en Ginebra-Suiza, del 6 al 10 de junio de 2022. • Se iniciaron los preparativos para la conmemoración del día mundial contra la hepatitis para el 28 de julio de 2022. • Se realizó asistencia técnica presencial en el Minsalud a los profesionales de Sexualidad, Derechos sexuales y Reproductivos del departamento del Vaupés y del Chocó en enfoques diferenciales y de género para la inclusión en la formulación de modelos de atención-prestación de servicios en el Programa Territorial de Reorganización, Rediseño y Modernización de las redes de prestación de servicios respecto a los eventos de VIH, sífilis hepatitis B y ETMI-Plus. • Se adelantó la revisión del boletín de sífilis en población migrante con referencia a los años 2020 y 2021 en conjunto con el INS y la Dirección de Epidemiología y Demografía del MSPS. • Se hizo la revisión del indicador ODS 3.3.1 incidencia de VIH, el cual fue concertado en el año 2016, y la respectiva ficha construida por el DANE.</t>
  </si>
  <si>
    <t>20.25% año 2020. No se cuenta con nueva información-</t>
  </si>
  <si>
    <t>La dependencia realiza el informe correspondiente y presenta avance de la meta rezagada</t>
  </si>
  <si>
    <t>Avance técnico en versión ajustada del lineamiento técnico operativo de la Ruta Integral de Atención de grupo de riesgo de enfermedades cardiovasculares y metabólicas. Desarrollo técnico en el proceso de costeo de la Ruta Integral de Atención de grupo de riesgo de enfermedades cardiovasculares y metabólicas. Actualización de la caracterización de población en reincorporación con diagnósticos de Hipertensión arterial, diabetes y Enfermedad Renal Crónica. Definición de acciones y metas CONPES de género para la implementación de la Ruta Integral de Atención de grupo de riesgo de enfermedades cardiovasculares y metabólicas. Asesoría y asistencia técnica a la secretaria distrital de Salud de Bogotá y dirigida a EPS para el tratamiento del tabaquismo. Asesoría y asistencia técnica a las entidades territoriales de San Andres y Choco en enfermedades cardiovasculares y metabólicas y a la Secretaría de salud del Cauca y Universidad del Cauca en relación a construcción de curso virtual de Humanización de la atención cardiovascular. Apoyo técnico para la construcción de curso virtual de instrumentos de valoración integral de la Ruta Integral de Salud de Promoción y mantenimiento de la salud con el SENA. Apoyo conceptual para la actualización de la app conoce tu riesgo en proceso (Algoritmo de cálculo). Desarrollo del evento de Conmemoración día mundial del riñón con participación de defensoría del pueblo, veeduría ciudadana de la enfermedad renal, Instituto Nacional de Salud, Cuenta de alto costo. Asesoría y asistencia técnica a las entidades territoriales de San Andres y Choco en las actividades de la Resolución 3280 para la detección temprana de cáncer. Apoyo y revisión técnica a la propuesta de política pública de cáncer de los países andinos - Organismo Andino de Salud. En coordinación con el Banco Mundial se avanzó en la construcción del pilotaje del modelo de gestión en la atención al paciente multimorbido. Aportes al Informe 2021 Barreras de Acceso en Pacientes Adultos con Cáncer, elaborado por el Observatorio Interinstitucional de Cáncer en Adultos. Contribución en la revisión de indicadores para el Observatorio Nacional de Equidad en Salud ONES administrado por la Dirección de Epidemiología y Demografía.</t>
  </si>
  <si>
    <t>Reunión de validación interna de los lineamientos técnicos y operativos de la Rutas Integrales de Atención en Salud de grupo de riesgo o presencia de alteraciones cardio cerebro vascular metabólicas manifiestas. Ajuste de los lineamientos técnicos y operativos de la Rutas Integrales de Atención en Salud de grupo de riesgo de enfermedades cardiovasculares y metabólicas a partir de las observaciones de la validación interna. Ajuste del módulo de medicamentos de la matriz de costeo de la Rutas Integrales de Atención en Salud de grupo de riesgo o presencia de alteraciones cardio cerebro vascular metabólicas manifiestas de acuerdo a revisión de la Dirección de beneficios, costos y tarifas. Continúa el trabajo colaborativo con OPS para el desarrollo de contenidos de los cursos virtuales de gestión del riesgo cardiovascular y metabólico, con énfasis en prescripción de la actividad física y alimentación saludable, dirigido a profesionales de la salud y gestores comunitarios. Apoyo técnico al proceso de definición, discusión y ajuste de las metas a incluir en el Plan Decenal de Salud Pública 2022- 2031 para los grupos de riesgo (Enfermedades cardiovasculares y metabólicas, cáncer, Enfermedades Respiratorias Crónicas, Enfermedades Autoinmunes). Conformación de las submesas de trabajo con sociedades científicas y sociedad civil de las temáticas salud vascular y enfermedad renal crónica con la finalidad de construir insumos para fortalecer la detección de complicaciones en pacientes con patologías crónicas. En el marco del proyecto de multimorbilidad, se inició la capacitación del talento humano que participará en la prueba piloto del modelo de gestión con apoyo del Banco Mundial. Se inició la evaluación imPACT en cáncer en conjunto con la Organización Internacional de Energía Atómica, esta consiste en una evaluación integrada de todas las áreas del continuum del cáncer para proporcionar una visión de conjunto sobre las capacidades y necesidades de los sistemas de control del cáncer. Asesoría y asistencia técnica a los territorios (Meta, Caquetá, Manizales, Caldas, Quindío, Risaralda, La Guajira, Antioquia, Huila, Tolima, Boyacá, Casanare, Arauca, Santander, Norte de Santander y Vichada en detección temprana en cáncer. Aportes técnicos a los indicadores propuestos por el banco mundial para el seguimiento de la estrategia de APS para las enfermedades crónicas no transmisibles.</t>
  </si>
  <si>
    <t>"Al cierre de marzo de 2022, 930 ESE se encuentran habilitadas como facturadores electrónicos ante la DIAN, equivalentes al 99,9 % de las ESE del país.
Se expidió, la Resolución 510 del 30 de marzo de 2022 por el Ministerio de Salud y Protección Social, "Por la cual se adoptan los campos de datos adicionales para la generación de la factura electrónica de venta en el sector salud y se establecen disposiciones en cuanto al procedimiento para su generación y radicación". Estos campos de datos adicionales del sector salud incluidos en la generación de la factura electrónica de venta, deberán ser adoptados obligatoriamente por los facturadores electrónicos del sector salud a partir del 1 de enero de 2023."</t>
  </si>
  <si>
    <t>De acuerdo con lo reportado por la DPSAP se avanzó de manera adecuada en el primer trimestre en la implementación de factura electrónica en las ESE</t>
  </si>
  <si>
    <t>El total de las 931 ESE se encuentran habilitadas como facturadores electrónicos ante la DIAN, lo que equivale al 100 % de las entidades.</t>
  </si>
  <si>
    <t>De acuerdo con lo reportado por la DPSAP se está dando cumplimiento del 100% a la meta establecida- toda vez que las 931 ESE han implementado la factura electrónica.</t>
  </si>
  <si>
    <t xml:space="preserve">El porcentaje de sedes de prestadores públicos con servicios de salud habilitados en la modalidad de telemedicina a 31 de marzo  de 2021 es de 8,74%.
</t>
  </si>
  <si>
    <t>De acuerdo con lo reportado por la DPSAP se viene cumpliendo la meta de prestadores públicos con servicios de telemedicina habilitados</t>
  </si>
  <si>
    <t>El porcentaje de sedes de prestadores públicos con servicios de salud habilitados en la modalidad de telemedicina a 30 de junio  de 2022 es 8,69%.</t>
  </si>
  <si>
    <t>De acuerdo con lo reportado por la DPSAP se está dando cumplimiento del 100% a la meta establecida</t>
  </si>
  <si>
    <t>8,18
Meta general para el cuatrienio</t>
  </si>
  <si>
    <t>Se realiza segunda reunión de coordinación nacional de la implementación del Plan de trabajo contra la desnutrición, con la participación del Ministerio de Educación, Ministerio de Agricultura y Desarrollo Rural, Ministerio de Salud y Protección Social, INS, Superintendencia Nacional de Salud, ICBF, Consejería Presidencial para la Niñez y Adolescencia. Dentro de los temas desarrollados se encuentra: la socialización de los resultados de las acciones de seguimiento al desarrollo oportuno de las unidades de análisis de los casos de niños y niñas menores de cinco años que fallecieron por desnutrición aguda – SuperSalud, revisar la posibilidad de hacer análisis detallado por entidad territorial frente a las causas asociadas a la mortalidad por desnutrición reportada – INS, socialización de acciones, indicadores y metas Plan Ni1+ 2022 y el estado de avance en la formulación de los Planes departamentales 2022. Se realiza reunión virtual con los territorios no priorizados en el Plan Contra la Desnutrición “Ni1+”, en la que se hace la socialización de la versión actualizada del protocolo de notificación de eventos 113 del Instituto Nacional de Salud. Se remite a los referentes de la dimensión de la dimensión de SAN de todos los departamentos y distritos del país, el reporte de prescripción en MIPRES de la Fórmula Terapéutica Lista para el Consumo – FTLC por EPS durante el mes de febrero y se insta a mantener esfuerzos para garantizar que todas las IPS prescriban la FTLC para el tratamiento de la desnutrición aguda. De acuerdo con la información remitida por el Instituto Nacional de Salud - INS en su ejercicio de vigilancia de los eventos de interés en salud pública, en lo particular con lo establecido en el protocolo de vigilancia del evento 113, se envía a las secretarías de salud las alertas tempranas que consistente en aquellos niños con desnutrición aguda y que presentan un perímetro braquial inferior a 11,5 cm y/o aquellos niños en los que se registró un perímetro braquial de cero (0), generadas y notificados en el Sivigila; lo anterior, para las acciones pertinentes desde lo territorial, teniendo en cuenta que a esto la Superintendencia Nacional de Salud le realiza seguimiento.</t>
  </si>
  <si>
    <t>Se realiza revisión junto con el Instituto Nacional de Salud del protocolo y ficha del evento 113 ajustado 2023 por el cual se realiza la notificación del evento de desnutrición aguda moderada y severa. Se lleva a cabo proceso de gestión para la entrega en donación de fórmula terapéutica F75 a los departamentos de La Guajira; Chocó, Caldas, Antioquia, Cauca, Risaralda, Atlántico, Santa Marta, Sucre y Guainía tras el ofrecimiento que realiza el distribuidor de la fórmula. Coordinación, gestión y convocatoria sesiones de seguimiento nacional a mesas departamentales Ni 1+. Desarrollo reunión sector salud seguimiento Plan contra la desnutrición Ni1 +. Coordinación, gestión y convocatoria sesiones de seguimiento nacional a mesas departamentales Ni 1+. Desarrollo reunión sector salud seguimiento Plan contra la desnutrición Ni1 +. Se remite a los referentes de la dimensión de la dimensión de SAN de todos los departamentos y distritos del país, el reporte de prescripción en MIPRES de la Fórmula Terapéutica Lista para el Consumo – FTLC por EPS durante el mes de mayo y se insta a mantener esfuerzos para garantizar que todas las IPS prescriban la FTLC para el tratamiento de la desnutrición aguda. Acompañamiento técnico a los referentes de la dimensión SAN y profesionales referentes de desnutrición de las secretarias de salud de los territorios no priorizados en el Plan Contra la Desnutrición – Plan Ni 1+, sobre el uso de las fórmulas terapéuticas para el manejo de la desnutrición aguda.</t>
  </si>
  <si>
    <t>54,82
Meta general para el cuatrienio</t>
  </si>
  <si>
    <t>El departamento de Chocó define en el mes de marzo, el plan de acción de implementación del Plan de trabajo contra la desnutrición para el año 2022, basados en las líneas de acción establecidas, como es el fortalecimiento de la identificación y captación de niños y niñas con desnutrición, acompañar el seguimiento a casos, apoyar la recuperación y evitar recaídas, apoyar y fomentar el desarrollo de capacidades en la identificación, atención y seguimiento de niños y niñas con desnutrición y realizar acuerdos intersectoriales y de cooperación. Se verifica y remite a la referente de la dimensión de SAN de la Secretaría de Salud Departamental de Chocó, el comportamiento de la prescripción de la Fórmula Terapéutica Lista para el Consumo – FTLC en el mes de febrero, observándose que los 19 individuos que recibieron prescripción de algún producto nutricional para el tratamiento de la desnutrición aguda correspondía a la FTLC. Se insta a seguir realizando esfuerzos para garantizar que todas las IPS prescriban la FTLC para el tratamiento de la desnutrición aguda.</t>
  </si>
  <si>
    <t>Se verifica y remite a la referente de la dimensión de SAN de la Secretaría de Salud Departamental de Chocó, el comportamiento de la prescripción de la Fórmula Terapéutica Lista para el Consumo – FTLC en el mes de mayo, observándose que los 17 individuos que recibieron la prescripción de algún producto nutricional para el tratamiento de la desnutrición aguda, fueron prescritos con la FTLC (100%). Se insta a mantener los esfuerzos para garantizar que todas las IPS prescriban la FTLC para el tratamiento de la desnutrición aguda. Se lleva a cabo proceso de gestión para la entrega en donación fórmula terapéutica F75 al departamento de Chocó tras el ofrecimiento que realiza el distribuidor de la fórmula. Acompañamiento técnico sector salud en la prescripción en MIPRES del tratamiento para la desnutrición aguda en el marco de la implementación del Plan Contra la Desnutrición – Plan Ni 1+, en el departamento del Chocó.</t>
  </si>
  <si>
    <t>Se hace acompañamiento técnico por parte del Ministerio de Salud y Protección Social a la primera mesa intersectorial ICBF - Salud del departamento de La Guajira para el seguimiento a los casos de niños y niñas identificados con desnutrición aguda. Se verifica y remite a la referente de la dimensión de SAN de la Secretaría de Salud Departamental de La Guajira, el comportamiento de la prescripción de la Fórmula Terapéutica Lista para el Consumo – FTLC en el mes de febrero, observándose que de 135 individuos que recibieron la prescripción de algún producto nutricional para el tratamiento de la desnutrición aguda, 130 fueron prescritos con la FTLC (96%). Se insta a seguir realizando esfuerzos para garantizar que todas las IPS prescriban la FTLC para el tratamiento de la desnutrición aguda.</t>
  </si>
  <si>
    <t>Se verifica y remite a la referente de la dimensión de SAN de la Secretaría de Salud Departamental de La Guajira, el comportamiento de la prescripción de la Fórmula Terapéutica Lista para el Consumo – FTLC en el mes de mayo, observándose que de 206 individuos que recibieron la prescripción de algún producto nutricional para el tratamiento de la desnutrición aguda, 200 fueron prescritos con la FTLC (97%). Se insta a seguir realizando esfuerzos para garantizar que todas las IPS prescriban la FTLC para el tratamiento de la desnutrición aguda. Se lleva a cabo proceso de gestión para la entrega en donación de fórmula terapéutica F75 al departamento de La Guajira tras el ofrecimiento que realiza el distribuidor de la fórmula.</t>
  </si>
  <si>
    <t>MSPS realiza el reporte como apoyo a la CISAN, este indicador es intersectorial, desde agosto de 2020 MADR asumió la presidencia de la CISAN. Desde ICBF, durante el mes de marzo y a la fecha en la modalidad 1.000 días para cambiar el mundo se entregaron 18.589 raciones alimentarias a los beneficiarios atendidos en el marco de este servicio y sus familias, en 364 municipios de 27 departamentos. Se entregó 1.370 toneladas de Alimentos de Alto Valor Nutricional, que corresponden a 1.082 toneladas de Bienestarina Más, 260 toneladas de Bienestarina Líquida (1.226.196 unidades de 200 ml) y 28 toneladas de Alimento para la mujer gestante y madre en periodo de lactancia.</t>
  </si>
  <si>
    <t>El Ministerio de Salud y Protección Social realiza el reporte de estos indicadores de carácter intersectorial como apoyo a la Comisión Intersectorial de Seguridad Alimentaria y Nutricional - CISAN. El ICBF Durante el mes de junio en la modalidad 1.000 días para cambiar el mundo se entregaron 16.782 raciones alimentarias a los beneficiarios atendidos en el marco de este servicio y sus familias. Estas entregas se han realizado, en su mayoría, directamente en el hogar de los usuarios, considerando las medidas que se han tomado desde el ICBF para la prestación del servicio en el marco de la contingencia a causa del coronavirus COVID-19. Se entregó 11.505 toneladas de Alimentos de Alto Valor Nutricional, que corresponden a 1.237 toneladas de Bienestarina Más, 247 toneladas de Bienestarina Líquida (1.164.744 unidades de 200 ml) y 21 toneladas de Alimento para la mujer gestante y madre en periodo de lactancia.</t>
  </si>
  <si>
    <t>12,5%
Meta quinquenal</t>
  </si>
  <si>
    <t>Es un indicador quinquenal por tanto el último registro fue realizado en diciembre de 2020 según programación del mismo</t>
  </si>
  <si>
    <t>7%
Quinquenal</t>
  </si>
  <si>
    <t>Se toma el último reporte registrado en el aplicativo SINERGIA, es importante tener en cuenta que el indicador es quinquenal e intersectorial, por tanto el último reporte registrado es de diciembre de 2020</t>
  </si>
  <si>
    <t>No hay registro de información desde diciembre de 2020</t>
  </si>
  <si>
    <t>Durante el mes de marzo se desarrollaron las siguientes acciones que contribuyen al indicador: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los siguientes desarrollos técnicos: i) ajustes al prototipo de la herramienta clínica para el abordaje inicial de las condiciones prevalentes en la primera infancia en acompañamiento de la Academia y Sociedades Científicas, ii) Orientaciones para la Valoración del Desarrollo Infantil en el marco de La Política de Estado para el Desarrollo Integral de la Primera Infancia; iii) Proyecto de resolución del programa de tamizaje neonatal de acuerdo a las mesas de trabajo desarrolladas con el grupo funcional y el INS, y iv) formulación de líneas de trabajo para propuesta de continuidad del proyecto mamás de la frontera ante el BID.</t>
  </si>
  <si>
    <t>Durante el mes de junio se avanzó en las siguientes actividades que contribuyeron al indicador. Se avanza en mesas de trabajo para avanzar con el desarrollo curricular de los cursos virtuales a desarrollar con el SENA sobre los temas: i) valoración integral-.EAD-3, ii) Instrumentos de la consulta por profesional para la valoración integral iii) atención integral al recién nacido. Fortalecimiento de capacidades de los referentes de primera infancia del Departamento del Vaupés en Política de Primera Infancia, Sistema de Seguimiento al Desarrollo Integral de la Primera Infancia, Ruta de Promoción y Mantenimiento de la Salud,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Ajustes al prototipo en de la Herramienta clínica para el abordaje inicial de las condiciones prevalentes en la primera infancia, específicamente en el proceso de pilotaje con Sociedades Científicas y Academia previo al lanzamiento. Avance en la elaboración del componente 2 del curso de atención integral del recién nacido del SENA (lineamientos técnicos y operativos). Avance en la construcción del documento con las recomendaciones para la atención del recién nacido con peso bajo al nacer y del recién nacido prematuro.</t>
  </si>
  <si>
    <t>Durante el mes de marzo se desarrollaron las siguientes acciones que contribuyen al indicador: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los siguientes desarrollos técnicos: i) ajustes al prototipo de la herramienta clínica para el abordaje inicial de las condiciones prevalentes en la primera infancia en acompañamiento de la Academia y Sociedades Científicas, ii) Orientaciones para la Valoración del Desarrollo Infantil en el marco de La Política de Estado para el Desarrollo Integral de la Primera Infancia; iii) Proyecto de resolución del programa de tamizaje neonatal de acuerdo a las mesas de trabajo desarrolladas con el grupo funcional y el INS.</t>
  </si>
  <si>
    <t>Durante el mes de junio se avanzó en las siguientes actividades que contribuyeron al indicador, si bien se realizó desde el nivel nacional tienen incidencia en la gestión de debe adelantar el Departamento del Chocó Se avanza en mesas de trabajo para avanzar con el desarrollo curricular de los cursos virtuales a desarrollar con el SENA sobre los temas: i) valoración integral-.EAD-3, ii) Instrumentos de la consulta por profesional para la valoración integral iii) atención integral al recién nacido. Fortalecimiento de capacidades de los referentes de primera infancia del Departamento del Vaupés en Política de Primera Infancia, Sistema de Seguimiento al Desarrollo Integral de la Primera Infancia, Ruta de Promoción y Mantenimiento de la Salud,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Ajustes al prototipo en de la Herramienta clínica para el abordaje inicial de las condiciones prevalentes en la primera infancia, específicamente en el proceso de pilotaje con Sociedades Científicas y Academia previo al lanzamiento. Avance en la elaboración del componente 2 del curso de atención integral del recién nacido del SENA (lineamientos técnicos y operativos). Avance en la construcción del documento con las recomendaciones para la atención del recién nacido con peso bajo al nacer y del recién nacido prematuro.</t>
  </si>
  <si>
    <t>Durante el mes de marzo se desarrollaron las siguientes acciones que contribuyen al indicador: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los siguientes desarrollos técnicos: i) ajustes al prototipo de la herramienta clínica para el abordaje inicial de las condiciones prevalentes en la primera infancia en acompañamiento de la Academia y Sociedades Científicas, ii) Orientaciones para la Valoración del Desarrollo Infantil en el marco de La Política de Estado para el Desarrollo Integral de la Primera Infancia; iii) Proyecto de resolución del programa de tamizaje neonatal de acuerdo a las mesas de trabajo desarrolladas con el grupo funcional y el INS.</t>
  </si>
  <si>
    <t>Durante el mes de junio se avanzó en las siguientes actividades que contribuyeron al indicador, si bien se realizó desde el nivel nacional tienen incidencia en la gestión de debe adelantar el Departamento de La Guajira Se avanza en mesas de trabajo para avanzar con el desarrollo curricular de los cursos virtuales a desarrollar con el SENA sobre los temas: i) valoración integral-.EAD-3, ii) Instrumentos de la consulta por profesional para la valoración integral iii) atención integral al recién nacido. Fortalecimiento de capacidades de los referentes de primera infancia del Departamento del Vaupés en Política de Primera Infancia, Sistema de Seguimiento al Desarrollo Integral de la Primera Infancia, Ruta de Promoción y Mantenimiento de la Salud,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Ajustes al prototipo en de la Herramienta clínica para el abordaje inicial de las condiciones prevalentes en la primera infancia, específicamente en el proceso de pilotaje con Sociedades Científicas y Academia previo al lanzamiento. Avance en la elaboración del componente 2 del curso de atención integral del recién nacido del SENA (lineamientos técnicos y operativos). Avance en la construcción del documento con las recomendaciones para la atención del recién nacido con peso bajo al nacer y del recién nacido prematuro. De manera particular se realizó la mesa de trabajo con las aseguradoras del Departamento para el análisis y construcción de del Modelo en Salud para el pueblo indígena wayuu. Dando respuesta al estado de cosas inconstitucionales en salud y cumpliendo con las ordenes expuestas en la sentencia T-302 del año 2017.</t>
  </si>
  <si>
    <t>1%
periodicida quinquenal</t>
  </si>
  <si>
    <t>Se da continuidad al seguimiento a la implementación del Plan Contra la Desnutrición, priorizando acciones intersectoriales en los departamentos de Cesar, Chocó, Guainía, La Guajira, Norte de Santander, Risaralda, Vichada, Meta, Arauca, Magdalena y Nariño. Y se incluyen los departamentos de Bolívar, Atlántico y Valle del Cauca. En el departamento de La Guajira se continúa con el acompañamiento operativo por parte de la Secretaria de Salud Departamental a la jornada de identificación de niños y niñas con desnutrición aguda liderada por ICBF. Se concluye la construcción de los componentes formativos del curso virtual de manejo integrado de la desnutrición aguda en niños menores de 5 años que se desarrolla con el Sena y se continúa con el proceso de producción por parte de dicha entidad. Se realiza seguimiento al uso de la FTLC y F75 en las entidades departamentales de salud que recibieron este insumo en calidad de donación en gestiones realizadas entre el MSPS y Unicef.</t>
  </si>
  <si>
    <t>Se toma el último reporte registrado en el aplicativo SINERGIA, es importante tener en cuenta que el indicador es quinquenal , por tanto el último reporte registrado es de diciembre de 2020</t>
  </si>
  <si>
    <t>8%
 periodicidad quinquenal</t>
  </si>
  <si>
    <t>Durante el mes de diciembre de 2020, se continua con la realización de acompañamiento para la implementación de: la ruta de mantenimiento y promoción de la salud, seguimiento a la construcción de documento borrador de una estrategia de IEC sobre las Guías Alimentarias Basadas en Alimentos – GABAs en el marco del plan de acción de la mesa de alimentación saludable y sostenible, estrategias de promoción, fomento y protección de la Lactancia Materna, y estrategias promoción de la alimentación adecuada para la edad, en marco de la atención integral en la primera infancia.</t>
  </si>
  <si>
    <t>Se continúa en el mes de diciembre de 2020, con el acompañamiento a las ETS, para la implementación de: la RPMS, el PNSAN 2012-2019, de estrategias de promoción, fomento y protección de la LM, estrategias promoción de la alimentación adecuada para la edad, en marco de la atención integral en la primera infancia. Por otra parte, se logró el avance en la respuesta a 116 comentarios de la consulta pública de la norma de etiquetado nutricional y frontal y ajustes en el proyecto con respecto a forma del sello y tiempo de implementación, se avanzó en la propuesta de estructura para el documento técnico de alimentación saludable y de la estrategia nacional de reducción de nutrientes críticos, se avanzó en la propuesta de infografía sobre la Resolución 2013 de 2020 y se desarrolló la submesa de alimentación saludable y sostenible con un borrador de plan de trabajo de articulación entre los Ministerios de: Comercio, Salud y Cultura en lo relacionado con gastronomía y cultura alimentaria.</t>
  </si>
  <si>
    <t>42,8%
Meta quinquenal</t>
  </si>
  <si>
    <t>Documento que contiene las acciones de seguimiento a las entidades territoriales priorizadas para el fortalecimiento e implementación de la estrategia Instituciones Amigas de la Mujer y la Infancia -IAMI- en el marco de la Resolución 3280 de 2018. -Acompañamiento al proceso de articulación entre SENA y referentes territoriales de SAN para coordinación de curso de consejería en lactancia materna y alimentación complementaria en 25 entidades territoriales priorizadas. - Revisión jurídica de la actualización de la Resolución 2423 de 2018 Salas Amigas de la Familia Lactante y se pasa a revisión jurídica. -Revisión técnica de los documentos de los productos de situación institucional y valoración de efectos del Plan Decenal de Lactancia materna 2010 – 2020, realizado en el marco de la Gran Alianza por la Nutrición. -Acompañamiento técnico a los proyectos que incluyen nutrición infantil como Colombia Fondo en Paz, Salud para la Paz y Proyecto OEI, que se desarrollan en el marco de la Gran Alianza por la Nutrición.</t>
  </si>
  <si>
    <t>24,4%
Quinquenal</t>
  </si>
  <si>
    <t>Durante el mes de diciembre se realizaron las siguientes acciones: Se participa de la reuniones de asistencia técnica a los funcionarios que hacen parte del grupo de profesionales que atienden las línea 141 del ICBF, se aborda lo avanzado en el programa de prevención de la conducta suicida, acciones a realizar desde el marco de competencias de dicha línea, articulación y funcionamiento del sistema de salud en la atención a los asuntos propios de la salud mental y consumo de spa, se plantea la posibilidad de realizar un proceso de formación en primeros auxilios psicológicos en el primer trimestre del 2021 a este grupo de profesionales. Se hace construcción del plan de trabajo en el cual se proponen de manera general, la construcción e implementación de los siguientes procesos de fortalecimiento de capacidades, • Desarrollo de capacidades con tenderos y dueños de comercios en el que se vendan y comercialicen bebidas alcohólicas para el cumplimiento de lo establecido, en la ley 124 de 1994 y el decreto 1686 de 2013, respecto a venta de bebidas alcohólicas y publicidad de bebidas alcohólicas a menores de edad. • transformación de prácticas socioculturales al interior de las familias y la comunidad relacionadas con el consumo de bebidas alcohólicas. • Conceptos generales para el abordaje del consumo de alcohol. • Prevención del consumo de sustancias psicoactivas basado en la evidencia. • Identificación temprana e intervención breve Se participa de la reunión del grupo de convivencia social y ciudadanía, en el cual se aborda las recomendaciones a seguir para la ejecución de los proyectos con recursos FRISCO, se hace el reporte de las acciones realizadas en la semana. Se participa de la séptima comisión mixta en materia de drogas con Ecuador, en el cual se abordan los asuntos relacionados con avances en política de droga de Colombia, CONPES de salud mental y aspectos claves de gestión de la política pública en reducción del consumo de drogas. Se participa en reunión para análisis de la situación de consumo de sustancias psicoactivas de la población Nukak, se revisan aspectos que se deben tener en cuenta para el trabajo al respecto y se plantean estrategias iniciales de abordaje que serán presentadas en reunión intersectorial. Se participa en el primer encuentro “Conectando con la ciudadanía para la promoción de la salud mental y la prevención del consumo de sustancias psicoactivas en Colombia”. Espacio orientado a fortalecer los procesos de participación ciudadana en la implementación de las políticas. Se participa en el consejo departamental de salud mental de Magdalena en proyección del plan de acción para el 2021. Se participa en sesión de trabajo sobre Indicadores del Plan Marco de Implementación del acuerdo de paz, PMI, Planes de trabajo 2021; punto 4. Se participa del consejo seccional de estupefacientes del departamento de Boyacá y Cundinamarca, en los cuales se hace balance de las acciones realizadas por el consejo en el año 2020 y se revisa el seguimiento al cumplimiento en el plan de acción Se participa del consejo Seccional de estupefacientes del departamento de Bogotá, en el cual se realiza el balance de las acciones realizadas por el consejo en el año 2020, se revisa el seguimiento al cumplimiento en el plan de acción y se realizan propuestas para el trabajo del consejo en el año 2021, se presenta propuesta de comunicaciones en prevención del consumo de sustancias psicoactivas por parte de la secretaria de seguridad, se hacen comentarios al respecto y se presentan los resultados de la encuesta nacional de consumo 2019 por parte del ministerio de Justicia y del Derecho.</t>
  </si>
  <si>
    <t>Es un indicador quinquenal por tanto el último registro fue realizado en diciembre de 2021 según programación del mismo</t>
  </si>
  <si>
    <t>Se avanza en el desarrollo normativo y de linemaientos para la dirección y operación del PAPSIVI en el marco del SGSSS. Se adelanta gestión precontractual para convenio orientado a fortalecer la capacidad territorial y de los actores del SGSSS en la implementación del PAPSIVI</t>
  </si>
  <si>
    <t>La Oficina de Promoción Social registra avance de acciones realizadas para el logro de la meta</t>
  </si>
  <si>
    <t>Se define escenario de distribución de recursos para la implementación del PAPSIVI a través de la transferencia a las Entidades Territoriales y fase de transición del Programa en el marco del SGSSS.</t>
  </si>
  <si>
    <t>Se realizó la validación de la información con la Oficina de Promoción Social. No se reportan avances, ya que la dependencia argumenta que se están realizando los trámites administrativos y construyendo los lineamientos y resoluciones para transferir a las ET para la implementación te PAPSIVI</t>
  </si>
  <si>
    <t>Durante el primer trimestre de 2022 se han realizado un total de 16.373. Del total de valoraciones acumuladas entre octubre de 2020 y marzo 2022 han sido un total de 87.012 valoraciones.
El Ministerio se encuentra avanzando en la derogatoria de la Resolución 113 de 2020 mediante la cual se brindan disposiciones al procedimiento de certificación de discapacidad y RLCPD.</t>
  </si>
  <si>
    <t>Se remitieron memorandos a OAPES (202216300160353 y 202216100164773) respecto a la solicitud de ajustes al Indicador Porcentaje de personas que acceden a valoración de certificación y Registro de Localización y Caracterización de Personas con Discapacidad (RLCPD), considerando la descripción y el reporte de las vigencias 2020 y 2021.</t>
  </si>
  <si>
    <t>Se realizará seguimiento a la solicitud desde la OAPES</t>
  </si>
  <si>
    <t>2,29</t>
  </si>
  <si>
    <t>Desde el 1 de octubre de 2020 al 31 de julio de 2022, para un total de 108.242   de las que corresponden 57.494 a ejecución de recursos propios y 50.748 a ejecución de recursos transferidos por este Ministerio.  Ahora bien, respecto al primer semestre de 2022 se realizaron 33.190 valoraciones a nivel nacional.
Durante el primer semestre el se avanzó en la modificación del acto administrativo que regula la disposiciones para el procedimiento de certificación de discapacidad y RLCPD. Se derogó la resolución 113 de 2020 mediante la Resolución 1239 de 2022.</t>
  </si>
  <si>
    <t>Se realizó la validación de la información con la Oficina de Promoción Social. La descripción detalla lo relacionado al avance.</t>
  </si>
  <si>
    <t>El día 3 de marzo se realizó desplazamiento al distrito de Cartagena, en coordinación con el Departamento Administrativo de Salud se desarrollan capacidades institucionales para la promoción de los derechos sexuales y derechos reproductivos, con énfasis en el derecho a la autonomía reproductiva y la anticoncepción. (Dar cumplimiento a la solicitud del Ministerio del Interior en el marco del Plan de Acción vigencia 2019-2022 del Programa Integral de Garantías).También se socializa el plan de acción de salud para adolescentes y jóvenes con énfasis en salud sexual y reproductiva, y se dan indicaciones para su implementación territorial en el marco de la planeación en salud. Así mismo, se abordan las estrategias dirigidas a la prevención del embarazo en la infancia y adolescencia. Se resuelven dudas sobre las acciones dirigidas, y se dan recomendaciones dirigidas a mejorar los procesos de seguimiento y monitoreo sobre resultados en salud sexual y reproductiva a cargo de las EPS. Con la secretaria de salud departamental de Bolívar se desarrollan capacidades para la coordinación intersectorial y sectorial para la implementación de la estrategia de atención integral para niños, niñas, adolescentes con énfasis en la prevención del embarazo en la infancia y adolescencia. Se insiste en establecer el liderazgo para abordar de manera intersectorial y en conjunto con el ICBF acciones dirigidas a la prevención del embarazo adolescente. Se identifican barreras como la rotación frecuente del talento humano con la necesidad de establecer procesos de inducción y reinducción sobre salud sexual y reproductiva. Se hacen recomendaciones a la Secretaria de Salud Departamental. El día 10 de marzo de 2022 en el departamento de Nariño, se realiza taller a profesionales de las IPS y Aseguradores en Salud convocados por la Entidad Territorial de Salud Departamental, sobre las estrategias para la prevención del embarazo en la infancia y adolescencia. Se abordan las intervenciones de la Ruta de Promoción y Mantenimiento de la Salud, incluyendo la atención dirigida a la anticoncepción. Se continua con el desarrollo de capacidades en la asesoría, entrega e inserción de métodos anticonceptivos de larga duración. Se socializa la Resolución 2292 de 2021 en relación a los principios activos financiados con recursos de la UPC y utilizados para la anticoncepción. Se realiza adicionalmente conversatorio donde se evidencia quejas por parte de las IPS hacia los aseguradores por la fragmentación en la prestación de los servicios de planificación familiar. Se establecen acciones de mejoramiento local. El día 16 de marzo se participa en comité departamental de prevención del embarazo en la adolescencia en el departamento de Cundinamarca. Se realiza capacitación sobre la implementacion de la estrategia de atención integral a niños, niñas y adolescentes con enfasis en la prevencion del embarazo en la infancia y adolescencia. De igual manera se abodan recomendaciones para la prevención del embarazo subsiguiente , incluyendo la anticoncepción posterior al evento obstetrico.</t>
  </si>
  <si>
    <t>Se realizan las siguientes recomendaciones al Ministerio de Educación para el Plan de Acción del Sistema de Información Unificado de Convivencia Escolar : 1. Definir meta trazadora y de largo plazo, por ejemplo: que A 20XX, el 100 % de las instituciones de educación basica primaria , basica secundaria y media incluyen dentro de sus programas curriculares el componente de Educación Integral en Sexualidad de acuerdo con las orientaciones tecnicas de la UNESCO. 2. Para el componente denominado Implementación del Sistema de Información Unificado de Convivencia Escolar- SIUCE es necesario establecer la siguiente interoperabilidad : Institución Educativa - Red de Prestación de Servicios de Salud (Institución Prestadora de Servicios de Salud ) - ICBF ( en su caso la representación local) - Policía de Infancia y Adolescencia - Fiscalía. Por lo menos que en etapas tempranas se pueda establecer una interoperabilidad entre la IPS y la Institución Educativa. Adicionalmente, es necesario establecer variables de este sistema interoperable que permitan identificar si una NNA se encuentra en esta situación : a) Violencias de género - Violencia Sexual - Violencias en el Noviazgo b) Embarazo actual o madre adolescente c) Matrimonio infantil o union temprana d) consumo de sustancias psicoactivas o si requiere apoyo desde la institución educativa y el sector salud para : 1) Manejo de la salud menstrual y cuidado menstrual 2) asesoría sobre anticoncepción y uso de métodos anticonceptivos modernos 3) Prevención y manejo del VIH/Sida y otras ITS 4) Convivencia y resolución de conflictos 5) prevención del embarazo subsiguiente</t>
  </si>
  <si>
    <t>El día 3 de marzo se realizó desplazamiento al distrito de Cartagena, se socializa el plan de acción de salud para adolescentes y jóvenes con énfasis en salud sexual y reproductiva, y se dan indicaciones para su implementación territorial en el marco de la planeación en salud. Así mismo, se abordan las estrategias dirigidas a la prevención del embarazo en la infancia y adolescencia. Se resuelven dudas sobre las acciones dirigidas, y se dan recomendaciones dirigidas a mejorar los procesos de seguimiento y monitoreo sobre resultados en salud sexual y reproductiva a cargo de las EPS. Con la Secretaria de Salud de Bolivar se desarrollan capacidades para la coordinación intersectorial y sectorial para la implementación de la estrategia de atención integral para niños, niñas, adolescentes con énfasis en la prevención del embarazo en la infancia y adolescencia. Se insiste en establecer el liderazgo para abordar de manera intersectorial y en conjunto con el ICBF acciones dirigidas a la prevención del embarazo adolescente. Se identifican barreras como la rotación frecuente del talento humano con la necesidad de establecer procesos de inducción y reinducción sobre salud sexual y reproductiva. Se hacen recomendaciones a la Secretaria de Salud Departamental. El día 10 de marzo de 2022 en el departamento de Nariño, se realiza taller a profesionales de las IPS y Aseguradores en Salud convocados por la Entidad Territorial de Salud Departamental, sobre las estrategias para la prevención del embarazo en la infancia y adolescencia. Se abordan las intervenciones de la Ruta de Promoción y Mantenimiento de la Salud - Resolución 3280 de 2018. Eldía 16 de marzo se participa en comité departamental de prevención del embarazo en la adolescencia en el departamento de Cundinamarca. Se realiza capacitación sobre la implementacion de la estrategia de atención integral a niños, niñas y adolescentes con enfasis en la prevencion del embarazo en la infancia y adolescencia. De igual manera se abodan recomendaciones para la prevención del embarazo subsiguiente , incluyendo la anticoncepción posterior al evento obstetrico.</t>
  </si>
  <si>
    <t>Se realizan las siguientes recomendaciones al Ministerio de Educación Nacional a fin de integrar al sector salud en el Plan de Acción del Sistema de Información Unificado de Convivencia Escolar, lo siguiente permitira una respuesta integrada desde los agentes del sistema de salud en la atención integral de niños, niñas y adolescentes : 1. Definir meta trazadora y de largo plazo, por ejemplo: que A 20XX, el 100 % de las instituciones de educación basica primaria , basica secundaria y media incluyen dentro de sus programas curriculares el componente de Educación Integral en Sexualidad de acuerdo con las orientaciones tecnicas de la UNESCO. 2. Para el componente denominado Implementación del Sistema de Información Unificado de Convivencia Escolar- SIUCE es necesario establecer la siguiente interoperabilidad : Institución Educativa - Red de Prestación de Servicios de Salud (Institución Prestadora de Servicios de Salud ) - ICBF ( en su caso la representación local) - Policía de Infancia y Adolescencia - Fiscalía. Por lo menos que en etapas tempranas se pueda establecer una interoperabilidad entre la IPS y la Institución Educativa. Adicionalmente, es necesario establecer variables de este sistema interoperable que permitan identificar si una NNA se encuentra en esta situación : a) Violencias de género - Violencia Sexual - Violencias en el Noviazgo b) Embarazo actual o madre adolescente c) Matrimonio infantil o union temprana d) consumo de sustancias psicoactivas o si requiere apoyo desde la institución educativa y el sector salud para : 1) Manejo de la salud menstrual y cuidado menstrual 2) asesoría sobre anticoncepción y uso de métodos anticonceptivos modernos 3) Prevención y manejo del VIH/Sida y otras ITS 4) Convivencia y resolución de conflictos 5) prevención del embarazo subsiguiente</t>
  </si>
  <si>
    <t>Se realiza comisión de desplazamiento los días 2,3 y 4 de marzo al departamento de Bolivar, a los municipios de Arjona, Turbaco y el distrito de Cartagena, se desarrollan capacidades en el talento humano en salud para el mejoramiento de la calidad en la atención en salud a adolescentes y jóvenes, con enfasis en los servicios de salud sexual y reproductiva. Esta medida se dirige como parte de las acciones para la prevención del embarazo subsiguiente : Los días 9,10 y 11 de marzo se realiza comisión de desplazamiento al departamento de Nariño, se desarrollan capacidades a las entidades territoriales de salud municipal, EAPB e IPS en las siguientes estrategias: 1. Servicios de Salud Amigables para Adolescentes y Jóvenes. (Modelo de Atención Diferencial Desarrollado por el Minsalud) 2. Normas globales para mejorar la atención en salud a adolescentes (Criterios técnicos desarrollados por la Organización Mundial de la Salud). Se establecen acuerdos y compromisos con la Secretarias de Salud para continuar impulsando y apoyando a las IPS y Aseguradores en los procesos dirigidos al mejoramiento de la calidad en la atención. Se envía a la DTS contenidos digitales socializados durante la asistencia técnica.</t>
  </si>
  <si>
    <t>12,6%
Meta quinquenal</t>
  </si>
  <si>
    <t xml:space="preserve"> Se adelantaron los siguientes procesos de fortalecimiento de capacidades territoriales para la implementación del mecanismo articulador. Departamentos: - Córdoba - Casanare - La Guajira - Risaralda - Antioquia - Meta Distritos: - Cartagena - Barranquilla Municipios: - Arauca: Arauca - Cundinamarca: Tenjo y Guayabal de Siquima - Huila: Neiva, Palermo, Altamira, Agrado, Pital, Algeciras, Guadalupe, Gigante, Baraya, Paicol y Teruel. - César: Valledupar, La Jagua del Ibirico, Manaure, San Alberto, y Tamalameque. - Boyacá: Puerto Boyacá - Risaralda: Pereira - Córdoba: todos los municipios (en un espacio) • Se adelantó la revisión del decreto de conformación del mecanismo articulador en las siguientes entidades territoriales: - Garzón, Huila - Barbacoas, Nariño - Gamezá, Boyacá - Timbio, Cauca - Cartagena D.T. - Barranquilla D.E.I.P. - Meta (para municipios)</t>
  </si>
  <si>
    <t>• Se adelantaron los siguientes procesos de fortalecimiento de capacidades territoriales para la implementación del mecanismo articulador. Departamentos: - Guainía - Vaupés - Meta Municipios: - Meta: Puerto Lleras, Villavicencio, Fuentedeoro, Uribe, Puerto Concordia, Puerto Gaitán, Granada, Puerto López, San Juan de Arama, Acacías, San Martín de los Llanos, Mesetas, El Calvario, Cumaral, Puerto Rico y San Carlos de Guaroa</t>
  </si>
  <si>
    <t>Para el mes del marzo, el Ministerio de salud consolido la Ruta Integral para personas a riesgo de violencias y personas víctimas de violencias de género, interpersonal y conflicto armado, dicha ruta cuenta con las actividades colectivas e individuales que se llevan a cabo por los agentes del sistema de salud: Secretarias de salud territoriales (Departamentales, Distritales y Municipales) Las Entidades Administradores de Planes de Beneficio y Las Instituciones Públicas y Privadas. Las atenciones en salud son estrategias tanto para la prevención de las violencias como las atenciones en salud que se realizan a las víctimas y sus familias, en ellas se encuentra desde la identificación, detección, plan de cuidado y rehabilitación que se requiere para abordar integralmente las afectaciones en salud física y mental como consecuencia de las violencias físicas, psicológicas y sexuales Las actividades colectivas a cargo de las entidades territoriales se realizan en el ámbito educativo, institucional, comunitario, familiar y laboral, tienen como objetivo abordar los imaginarios y representaciones sociales que normalizan y naturalizan las violencias, buscan reflexionar sobre las relaciones de poder y se dan a conocer las rutas de atención sectorial e intersectorial. La ruta se basa en el enfoque de género, derechos, diferencial, intercultural y curso de vida para que desde la prestación de servicios de salud colectivos, individuales o grupales que realizan los diferentes profesionales cuenten con los elementos que les permitirá hacer análisis interseccionales y puedan definir con las personas, familias y comunidades su plan de cuidado integral reducir los riesgos para prevenir y reducir las afectaciones para enfermedad, discapacidad y muerte.</t>
  </si>
  <si>
    <t>En el mes de junio, se comenzó el proceso de recolección de información y organización de informes para entregar los avances relacionados con el abordaje integral de las violencias de género que se entregará al próximo gobierno. Se llevó a cabo durante este mes procesos de planeación de asistencia técnica en los diferentes territorios con los Departamentos de Valle y Vaupes se hizo presentación del Sistema Integrado de Información de Violencias de Género. Para niñas y mujeres migrantes se llevó a cabo un proceso de concertación entre el Ministerio y las agencias de cooperación, especialmente para dar respuesta a la situación de atención en salud a niñas y mujeres migrante en Casanare en municipios de Yopal, Paz de Ariporo y Orocué, además se hizo un ejercicio de formación con AmeriCare organización humanitaria que esta llevando a cabo en situaciones de ayuda humanitaria atención en violencia sexual y violencias de género.</t>
  </si>
  <si>
    <t>El Ministerio de Salud y Protección Social, se encuentra formulando la RIAS para personas el riesgo o victimas de violencias de género, interpersonales y del conflicto armado. En esta RIAS de violencias se incluyero acciones e intervenciones, individuales y colectivas, dirigidas a mujeres víctimas de violencia sexual en el marco del conflicto armado para contibuir al fortalecimiento de la implementación del Plan estratégico 2020-2023 del Programa de Prevención de las Violencias Sexuales en el Conflicto Armado y de Atención Integral a Mujeres Víctimas.</t>
  </si>
  <si>
    <t>Se realizó asistencia técnica al departamento del Vaupés en prevención de violencias de género y violencias de género; se presentó informe ante la Comisión Intersectorial para la Respuesta Rápida a las Alertas Tempranas (CIPRAT) de las actividades de asistencias técnicas realizadas (vía virtual) al Departamento de Putumayo para la implementación de los comités territoriales del Mecanismo Articulador; esto en respuesta a las recomendaciones dadas al Ministerio de Salud y Protección Social por la Defensoría del Pueblo. Así mismo, se coordinó agenda de asistencia técnica con Putumayo (a realizarse en el mes de julio) para orientar a este departamento en la formulación de una estrategia pedagógica para socializar la ruta de atención a victimas de violencias de género y violencia sexual en el Municipio de Puerto Leguizamo Putumayo para responder a la Alerta Temprana 002 de 2022, de la Defensoría del Pueblo.</t>
  </si>
  <si>
    <t>Para el mes de marzo de 2022 se avanzó en el documento borrador  de lineaminetos, el  cual fue  durante el último bimestre del 2021 y primero del 2022 socializado con cada una de las Kumpanias (9) y organizaciones Gitanas (2).  Y retroalimentado. Se realizó plan de trabajo con las áreas del MSPS</t>
  </si>
  <si>
    <t xml:space="preserve">En el mes de marzo de 2022 se llevó a cabo sesión comision tercera del Espacio Nacional de Consulta Previa -instancia de representación de las comunidades NARP- con el proposito de presentar los lineamientos de atención integral en salud y formular un plan de trabajo para su validación. Este evento se realizó entre el 22 y el 27 de marzo. 
</t>
  </si>
  <si>
    <t>0,8</t>
  </si>
  <si>
    <t>Se han desarrollado mesas tecnicas con las áreas del MSPS para fortalecer y ajustar el contenido del lineamiento en salud para el pueblo Rrom el cual será validado con las Kumpañy y organizaciones Rrom en el segundo semestre del 2022</t>
  </si>
  <si>
    <t>Para el mes de marzo de 2022 se avanzó en el documento borrador  de lineamientos, el  cual fue  durante el último bimestre del 2021 y primero del 2022 socializado con cada una de las Kumpanias (9) y organizaciones Gitanas (2).  Y retroalimentado.  La fecha la meta 2021 está cumplida (11 Asistenias Técnicas)</t>
  </si>
  <si>
    <t xml:space="preserve">Con el pueblo Rrom-Gitano en el marco de la Comisión Nacional de Diálogo que se llevó a cabo el 28 de marzo de 2022, se presentaron los avances en la formulación del lineamiento en salud para este pueblo y se presentó el plan de trabajo para validar el mismo en cada una de las kumpanias Rrom de Colombia. </t>
  </si>
  <si>
    <t>Los talleres programados con las Kumpañy y las organizaciones del pueblo Rrom no pudieron ser realizados debido a demoras en el proceso administrativo para la adición y prórroga del convenio 537 de 2021, en el marco del cual se financiarían tales talleres</t>
  </si>
  <si>
    <t>Se ha definido calendario con el Espacio Nacional de Diálogo Gitano para realizar los talleres pendientes para el año 2022, en el segundo semestre del presente año</t>
  </si>
  <si>
    <t>Los talleres se realizarán en el segundo semestre del año 2022 de acuerdo a programación realizada en el marco de la adición y prórroga al convenio 537 de 2021</t>
  </si>
  <si>
    <t>Se realizó la validación de la información con la Oficina de Promoción Social. No se reportan avances, ya que la dependencia argumenta que se estaba construyendo de manera colectiva el calendario de talleres, estos se realizarán en el segundo semestre</t>
  </si>
  <si>
    <t>En marzo de 2022 el Ministerio de Salud y Protección Social expidió la Resolución 464 de 2022 (28 de marzo) que adopta el capítulo étnico del pueblo Rrom en el Plan Decenal de Salud Pública 2012 – 2021, en el artículo 2 de la citada Resolución se establece el ASIS del Pueblo Rrom como insumo sustancial para la planeación en salud territorial en los municipios con presencia de Kumpanias. Se continua con la (I) La actualización del componente cuantitativo del documento del Análisis de Situación de Salud del pueblo Rom a partir de la disposición de la variable étnica Rrom en las bases de datos y registros administrativos como los Registros Individuales de Prestación de Servicios de Salud -RIPS y de los indicadores de salud relacionados con el pueblo Rom dispuestos en el Sistema de Información del Sistema de la Protección Social – SISPRO. (II) Se organizan y analizan los contenidos del componente cualitativo que deberán ser ingresados al documento base del Análisis de Situación de Salud del pueblo Rrom a partir de la información obtenida en el documento "Plan de Vida Rrom colombiano" emitido y realizado por líderes y liderezas del pueblo Rrom, el cuál recoge las conceptos y nociones propias frente a la salud en relación a aspectos socioculturales y de cuidado primario a la salud del pueblo Rrom. Para complementar el análisis cualitativo se llevó a cabo un ejercicio metodológico de análisis de información cualitativa con el apoyo del software NVIVO, a partir de los insumos de las relatorías resultados de los talleres con las 9 Kumpanias y de las dos Organizaciones ProRrom y Romani de la ciudad de Bogotá realizadas por la Oficina de Promoción Social y la Dirección de Epidemiología del Ministerio de Salud, actualizando las necesidades, problemáticas y propuestas sentidas del pueblo Rrom. Se resalta que los insumos del ASIS del Pueblo Rrom son el eje central del diagnóstico que acompaña el documento de lineamientos del enfoque étnico del pueblo Rrom y del capítulo étnico del Plan Decenal de Salud Pública</t>
  </si>
  <si>
    <t>En junio de 2022 se dispone del documento del Análisis de Situación de Salud del Pueblo Rom. El documento está conformado por cuatro capítulos los cuales se distribuyen de la siguiente manera: (I) La parte Introductoria y contextual (II) Territorio, población y dinámica demográfica (III) Morbilidad, mortalidad y los determinantes sociales de la salud y (IV) priorización y propuestas de líneas estratégicas para la Gestión de la Salud Pública del Pueblo Rom. El documento fue abordado mediante el componente cuantitativo, el cual se desarrolló a través de la disposición de la variable étnica Rrom en las bases de datos y registros administrativos como los Registros Individuales de Prestación de Servicios de Salud -RIPS y de los indicadores de salud relacionados con el pueblo Rom dispuestos en el Sistema de Información del Sistema de la Protección Social – SISPRO. El componente cualitativo recurrió a fuentes de información y documentos de referencia citando como fundamental la información propia de la noción del "Plan de Vida Rrom colombiano" a partir del O´LASCHO DROM", el documento fue emitido y realizado por líderes y lideresas del pueblo Rrom, el cuál recoge las conceptos y nociones propias frente a la salud en relación a aspectos socioculturales y de cuidado primario a la salud del pueblo Rrom. En el mismo sentido se resalta la información cualitativa procesada y analizada a partir del análisis de la información recolectada a partir de las relatorías resultado de los talleres con las 9 Kumpanias y de las dos Organizaciones ProRrom y Romani de la ciudad de Bogotá, durante la construcción del capítulo étnico del Pueblo Rom expedido en la Resolución 464 de 2022. El A El Análisis de Situación de Salud del Pueblo Rom, es insumo fundamental para la planeación territorial de salud y Gestión de la Salud Pública, de igual manera base del capítulo étnico del pueblo Rom expedido en la Resolución 464 de 2022, forma parte integral del capítulo 8 de Salud Propia e Intercultural de la Resolución 1035 de 2022. se Se resalta que los insumos del ASIS del Pueblo Rrom son el eje central del diagnóstico que acompaña el documento de lineamientos del enfoque étnico del pueblo Rrom y del capítulo étnico del Pueblo Rom del Plan Decenal de Salud Pública expedido en la Resolución 464 de 2022</t>
  </si>
  <si>
    <t>Se remitieron memorandos a OAPES (202216300160353 y 202216100164773) respecto a la solicitud de ajuste al indicador del porcentaje de personas del pueblo Rrom,  que acceden a valoracion de certificacion y Registro  de Localizacion y caracterizacion de personas con Discapacidad (RLCPD), considerando la descripcion y el reporte de las vigencias 2020 y 2021</t>
  </si>
  <si>
    <t xml:space="preserve">Pendiente respuesta de OAPES , para proceder, de ser necesario, a los ajustes pertinentes del indicador.  </t>
  </si>
  <si>
    <t>Durante el primer semestre de 2022, se realizó asistencias técnicas a 8 entidades territoriales de las 10 entidades donde se encuentra el pueblo RROM.
Se avanzó en la escritura y aporte del capítulo Rrom vinculado a la discapacidad en conjunción entre el Grupo de Gestión en Discapacidad y Grupo de Asuntos Étnicos del MSPS, para la inclusión en el Documento de Lineamientos en Salud para el Pueblo Rrom o Gitano</t>
  </si>
  <si>
    <t>Se registra avance cualitativo pero no cuantitativo.</t>
  </si>
  <si>
    <t>Valor pagado por concepto de servicios y tecnologías no financiadas con cargo a la UPC del Régimen Contributivo prestados hasta el 31 de diciembre de 2019 / Valor aprobado en el proceso de auditoría por concepto de servicios y tecnologías no financiados con cargo a la UPC del Régimen Contributivo, prestados hasta el 31 de diciembre de 2019, previos los descuentos) *100</t>
  </si>
  <si>
    <t>para el periodo comprendido del 1º de enero de 2022 al 31 de marzo de 2022 la ADRES suscribió 18 acuerdos de pago con las EPS por valor de CIENTO NOVENTA Y SEIS MIL TRESCIENTOS SEIS MILLONES QUINIENTOS VEINTICUATRO MIL CINCUENTA Y TRES PESOS CON CINCUENTA Y NUEVE CENTAVOS ($196.306.524.053,59) , los cuales fueron consolidados mediante la Resolución 535 de 2022 , “Por medio de la cual se consolidan unos acuerdos de pago por concepto de acreencias de servicios y tecnologías no financiadas por la Unidad de Pago por Capitación (UPC) que fueron prestados/suministrados hasta el 31 de diciembre de 2019.”, y se remitió al Ministerio de Hacienda y Crédito Público mediante comunicado 20221800167001 del 11 de marzo de 2022, con el fin de que este Ministerio expida la resolución de reconocimiento de deuda correspondiente y disponga los recursos a la Administradora de los Recursos del Sistema General de Seguridad Social en Salud – ADRES, para su correspondiente giro. Desde la implementación de lo establecido en el artículo 237 es decir junio de 2020, se han radicado cuentas por el orden de $2, 24 billones de los cuales se han auditado cuentas por $1,82 billones.</t>
  </si>
  <si>
    <t>En cumplimiento de la meta establecida en el Plan Nacional de Desarrollo referente al saneamiento financiero de los servicios y tecnologías no financiados con cargo a los recursos de UPC del régimen contributivo, en la cual se define un saneamiento del 100%, se detallan los siguientes avances con corte a 30 de junio de 2022: Se giraron a las IPS y/o EPS $ 247.339 millones entre enero 2022 a junio de 2022 (Art. 245 Ley 1955/19). Cabe aclarar que para el periodo junio de 2022, la ADRES suscribió 20 acuerdos de pago con las EPS por valor VEINTISIETE MIL TRESCIENTOS CUARENTA Y DOS MILLONES NOVECIENTOS SETENTA Y NUEVE MIL NOVECIENTOS SETENTA Y UN PESOS CON SESENTA Y SEIS CENTAVOS ($27.342.979.971,66), los cuales fueron consolidados mediante la Resolución 14278 de 2022 , “Por medio de la cual se consolidan unos acuerdos de pago por concepto de acreencias de servicios y tecnologías no financiadas por la Unidad de Pago por Capitación (UPC) del régimen contributivo presentados entre el 04 al 14 de enero de 2022 ultimas cuentas de rezago, que fueron prestados/suministrados hasta el 31 de diciembre de 2019.”, y se remitió al Ministerio de Hacienda y Crédito Público mediante comunicado 20221800506391 del 17 de junio de 2022, con el fin de que este Ministerio expida la resolución de reconocimiento de deuda correspondiente y disponga los recursos a la Administradora de los Recursos del Sistema General de Seguridad Social en Salud – ADRES, para su correspondiente giro. Desde la implementación de lo establecido en el artículo 237 es decir junio de 2020, se han radicado cuentas por el orden de $3,09 billones de los cuales se han auditado cuentas por $2,46 billones. Adicionalmente, se señala que la ADRES continúa auditando las cuentas de los servicios y tecnologías no financiados con recursos de la UPC que se encontraban pendientes por el resultado de la auditoría, con el fin de realizar la aprobación oportuna de las cuentas para su posterior pago.</t>
  </si>
  <si>
    <t>20
Miles de millones</t>
  </si>
  <si>
    <t>130
Miles de millones</t>
  </si>
  <si>
    <t>100
Miles de millones</t>
  </si>
  <si>
    <t>250
Miles de millones</t>
  </si>
  <si>
    <t>El indicador fue inactivado en sinergia por haberse cumplido la meta</t>
  </si>
  <si>
    <t>Se estableció el potencial ahorro por Valores Máximos de Recobro (VMR) a 31 de Diciembre de 2021 en $199.937.050.044 considerando que rigen 1036 grupos relevantes de medicamentos, de la resolución No. 3514 de 2019. Fueron tomadas las frecuencias reportadas en recobros del año 2019, por ser la base de datos con el año de información disponible más completa y considerando el planteamiento de la fórmula de cálculo para el efecto. El ahorro acumulado desde el año 2019 hasta la vigencia 2021 corresponde a $ 422.314.945.268, indexando los valores de los años con sus respectivos índices. Es importante señalar que esta medición se hace bajo el contexto del mecanismo de recobros y que actualmente existe el presupuesto máximo definido para ser transferido a cada una de las Entidades Promotoras de Salud de los Regímenes Contributivo y Subsidiado, y Entidades Obligadas a Compensar para la vigencia. Estos recursos son transferidos a las EPS para la gestión y financiación de los servicios y tecnologías no financiados con cargo a la UPC, por lo tanto, en presupuestos máximos se encuentran financiados los grupos relevantes definidos en la Resolución 3514 de 2019.</t>
  </si>
  <si>
    <t>Se toma el último reporte registrado en el aplicativo SINERGIA, es un indicador de reporte semestral por tanto el último reporte es a Diciembre de 2021</t>
  </si>
  <si>
    <t>El indicador se formulo hasta el 31 de diciembe de 2021 y por lo tanto, ya se encuentra cumplido. Se recibe concepto técnico favorable, según radicado No. 202242301343202 emitido por el Departamento Nacional de Planeación, a la solicitud de inactivación del indicador por el cumplimiento de las metas proyectadas en el Plan Nacional de Desarrollo 2018 – 2022. No se tiene previsto formular meta para el 2022.</t>
  </si>
  <si>
    <t>Indicador cumplido en 2021</t>
  </si>
  <si>
    <t>200
Miles de millones</t>
  </si>
  <si>
    <t>800
Miles de millones</t>
  </si>
  <si>
    <t>Se realizó la publicación de la consulta pública del borrador de la circular que actualiza la metodología de regulación de precios de medicamentos con base a comentarios realizados por el GTA del 18 de marzo al 22 de abril de 2022. Se dio respuesta a los 311 comentarios producto de la consulta pública de la circular de regulación de precios 2022, las cuales fueron enviadas al GTA para su revisión. Se realizó el cálculo de los ahorros para la vigencia 2021 con base en la información reportada en el SISMED. Por otro lado, se realizó el despacho de 38 tratamientos para la Hepatitis C que corresponden al medicamento EPCLUSA, adquirido mediante la compra centralizada del Ministerio, los cuales fueron enviados a los 16 EAPB del régimen contributivo y subsidiado, según las prescripciones recibidas.</t>
  </si>
  <si>
    <t>Se dio respuesta a los comentarios realizados por las partes interesadas, al Proyecto de Circular precios basados en valor por el cual se establece la metodología para la fijación del precio de los medicamentos nuevos a partir de la evaluación realizada por el IETS, y se publica el nuevo proyecto de circular para recibir comentarios respecto a los ajustes realizados. Por otro lado, se realizó el despacho de 273 tratamientos para la Hepatitis C que corresponden al medicamento EPCLUSA, adquirido mediante la compra centralizada del Ministerio, los cuales fueron enviados a los 16 EAPB del régimen contributivo y subsidiado, según las prescripciones recibidas.</t>
  </si>
  <si>
    <r>
      <t xml:space="preserve">Este indicador es objeto de seguimiento en Sinergia, por ello, se toma la información del aplicativo, dado que la Dependencia no registró avance en este reporte:
Para el año 2021 se alcanzó un ahorro de $262,96 mil millones, en relación con la meta establecida de $200,00 mil millones.
 Los ahorros generados por la circular 012 de 2021 (última en vigencia) en el primer trimestre de 2022 fueron de $61.346 millones.
El Ministerio a través de la Dirección de Medicamentos y Tecnologías en Salud, trabaja en la circular que propone la actualización de la metodología de regulación de precios. Y continua con el despacho de tratamientos para la Hepatitis C (EPCLUSA) los cuales fueron enviados a las EAPB del régimen contributivo y subsidiado, según las prescripciones recibidas.
</t>
    </r>
    <r>
      <rPr>
        <sz val="8"/>
        <color rgb="FF000000"/>
        <rFont val="Calibri"/>
        <family val="2"/>
        <scheme val="minor"/>
      </rPr>
      <t>Fuente: Recuperado 11/08/22 de https://sinergiapp.dnp.gov.co/#GerenteMeta/HistoricoCiud/6077/1560/33</t>
    </r>
  </si>
  <si>
    <t>300
Miles de millones</t>
  </si>
  <si>
    <t>500
Miles de millones</t>
  </si>
  <si>
    <t>750
Miles de millones</t>
  </si>
  <si>
    <t>Recaudo de impuestos saludables: (recaudo por impuestos al tabaco y nuevos impuestos implementados_t-recaudo impuesto al tabaco _ (t-1)) + Recaudo por recaudo por subsidios parciales en salud : (recaudos por subsidios parciales en salud _t recaudo por subsidios parciales en salud _ (t-1)) impuestos implementados?_t-?recaudo impuesto al tabaco?_(t-1) + Recaudo por recaudo por subsidios parciales en salud: ?recaudo por subsidios parciales en salud?_t-?recaudo por subsidios parciales en salud?_(t-1)</t>
  </si>
  <si>
    <t>El proyecto de decreto de la Contribución Solidaria se concilió con el Ministerio de Hacienda y Crédito Público; fue firmado por el Ministro de esa entidad y posteriormente radicado en presidencia el 22 de marzo. Este Ministerio se encuentra a la espera de su análisis final y aprobación. Por lo tanto, sin este acto administrativo expedido, este mecanismo no se encuentra en implementación.</t>
  </si>
  <si>
    <t>Durante el mes de junio, se realizó socialización del Decreto 616 de 2022 de Contribución Solidaria en el RS en Salud, en Boyacá, Caldas, Huila, Quindío, Risaralda, Santander, Tolima, Cauca, Chocó, Nariño, Amazonas, Caquetá, Guainía, Guaviare, Putumayo, Vaupés, Arauca, Casanare, Meta, Vichada, Bolívar, César, Córdoba, La Guajira, Magdalena, Sucre, San Andrés. Adicionalmente se brindó socialización a los representantes de las Juntas Directivas de las ESE en Bogotá. Las afiliaciones al mecanismo de Contribución Solidaria iniciaron en la semana del 11 de junio, y el recaudo de sus recursos iniciará en el mes de julio de 2022.</t>
  </si>
  <si>
    <t>Número de afiliados activos con subsidio parcial en salud /Afiliados potenciales del grupo D, que no estén afiliados al RC, oficializados en la base certificada de la fase barrido del Sisben IV, el 05 de marzo de 2021) *100</t>
  </si>
  <si>
    <t>Las afiliaciones al mecanismo de Contribución Solidaria iniciaron en la semana del 11 de junio, contando al 30 de junio con 410 personas afiliadas, según reporte de OTIC con corte al 3 de julio de 2022. De acuerdo con la fórmula, hay 410 afiliados activos con subsidio parcial en salud, y los afiliados potenciales en el Grupo D oficializados al 5 de marzo de 2021 son 677.326, dando como resultado un porcentaje de afiliados al 30 de junio de 2022 de 0,06%</t>
  </si>
  <si>
    <t>Durante el mes de marzo de 2022, se culminó el proceso de validación y retroalimentación de la información, recibida de las EPS, de los servicios y tecnologías en salud financiados con la unidad de pago por capitación de los regímenes contributivo y subsidiado, correspondientes a la vigencia anual 2021 y se inició el proceso de consolidación de la base final con esta información, la cual es el fundamento para los análisis de suficiencia de la unidad de pago por capitación y el seguimiento a las actualizaciones.</t>
  </si>
  <si>
    <t>El resultado cuantitativo es anual y tiene como fecha de corte 31 de diciembre de 2022</t>
  </si>
  <si>
    <t>En el mes de junio de 2022, como resultado de la validación y retroalimentación de la información correspondiente al primer trimestre de 2022, se recibieron de las EPS las respuestas a la retroalimentación, se realizó la evaluación y calificación de estas por medico experto, y se encuentra en proceso de construcción la base final de esta información.</t>
  </si>
  <si>
    <t>Registran informe cualitativo e informan que el resultado cuantitativo se registrará en diciembre de 2022, según la planeación de la meta</t>
  </si>
  <si>
    <t>Con corte a marzo 31 se ha logrado:
* La implementación del APF en 21 Entidades territoriales para primera fase, de las cuales 9 terminaron fase 2  y 2 ET culminaron la fase 3.  En resumen 21 de las 37 E.T (Incluyendo Distritos) han logrado  la fase 1, de estás 9 la Fase 2 y  2 la Fase 3.
*  Se logro un saneamiento de $1,33 billones, de los cuales fueron pagados con recursos propios de los territorios $455.795 millones y con confinanciación de la Nación $870.237 millones.</t>
  </si>
  <si>
    <t>La Dirección responsable del indicador registra avance realizado para el logro de la meta</t>
  </si>
  <si>
    <t>Avance Cualitativo Consolidado a 30 de junio de 2022. Periodicidad de medición del indicador: Semestral - Rezago del indicador: (60 días - Unidad de medida: porcentaje - Meta 2019 (10) - Meta 2020 (30)- Meta 2021 (10)- Meta 2022 (10) - Disponibilidad del dato: junio 2022. De acuerdo con la meta establecida en el Plan Nacional de Desarrollo referente al saneamiento de los servicios y tecnologías no financiados con cargo a los recursos de UPC del régimen subsidiado, en la cual se definió un saneamiento del 60% respecto a la línea base estimada de $1,45 billones, se detallan los siguientes avances con corte a junio de 2022: Como resultado de los valores aprobados de cofinanciación nación y el cumplimiento de los requisitos establecidos en el artículo 11 del Decreto 2154 de 2019 por parte de las entidades territoriales, este Ministerio realizó la solicitud del giro de estos recursos ante MHCP para los departamentos de Boyacá (Fase 1) $9.560 millones, Arauca (Fase 2) $1.437 millones, Bolívar (Fase 1) $12.224 millones, Norte de Santander (Fase 1) $54.230 millones, Santander (Fase 2) $5.630 millones, Tolima (Fase 2) $32.438 millones, Valle del Cauca (Fase 2) $11.012 millones, Cauca (Fase 3) $12.864 millones, Quindío (Fase 3) $6.443 millones, Atlántico (Fase 2) $8.918 millones, Huila (Fase 2) $11.587 millones, Sucre (Fase 1) $34.478 millones, Caquetá (Fase 3) $3.465 millones, y para los Distritos de Barranquilla (Fase 3) $569 millones, Buenaventura (Fase 1) $3.444 millones, y Santa Marta (Fase 2) $128 millones. Teniendo en cuenta que el plazo para que el MHCP pudiese realizar operaciones de crédito público que permita garantizar la cofinanciación de la nación finalizó el 30 de junio de 2022, los departamentos de La Guajira (Fase 1) $5.001 millones, Amazonas (Fase 2) $429 millones, y Cesar (Fase 2) $8.588 millones, no cumplieron con los requisitos exigidos para que este Ministerio procediera a realizar la solicitud de giro, situación que genera que estas entidades territoriales, realicen la totalidad del pago con recursos propios de las deudas certificadas en el marco del Acuerdo de Punto Final. Finalmente, es importante señalar que, el resultado cuantitativo presentado de esta política pública y el cual ha superado la meta establecida en el Plan Nacional de Desarrollo, obedece a los avances positivos realizados por las entidades territoriales en el saneamiento de estas deudas por parte de los departamentos y distritos, frente a la línea base calculada en la Ley del PND mencionada anteriormente.</t>
  </si>
  <si>
    <t>La dependnecia responsable registra el cumplimiento de la meta.</t>
  </si>
  <si>
    <t xml:space="preserve">No ha sido posible diligenciar el avance desde 2020 por las siguientes razones: 
El artículo 80 de la Ley 1438 de 2011 estableció que el Ministerio de Salud y Protección Social determinará y comunicará a las secretarías departamentales, municipales y distritales de salud a más tardar el 30 de mayo de cada año el riesgo de las Empresas Sociales del Estado, no obstante con la declaración de la emergencia sanitaria por causa del Coronavirus COVID19 se adoptaron medidas para hacer frente al virus, entre ellas, se expidió el 29 de mayo de 2020 la Resolución 856 “Por medio de la cual se suspenden términos administrativos y jurisdiccionales en sede administrativa como consecuencia de la emergencia sanitaria por el COVID-19”, estableciendo en el Artículo 6 la suspensión del plazo para la determinación y comunicación del riesgo de las Empresas Sociales del Estado de que trata el artículo 80 de la Ley 1438 de 2011, a partir de la fecha de publicación de la mencionada  resolución y hasta el término de duración de la emergencia sanitaria, decretada por el Ministerio de Salud y Protección Social.
Por lo anterior y considerando que se expidió la Resolución 385 de 2020 "por la cual se declara al emergencia sanitaria por casusa del coronavirus COVID - 19 y se adoptan medidas para hacer frente al virus",  prorrogada por las Resoluciones 844, 1462 y 2230 de 2020, 222 738, 1315 y 1913 de 2021, 304 y 666 de 2022”; la aplicación del artículo 80 de la Ley 1438 de 2011 sobre la determinación del riesgo de las Empresas Sociales del Estado está suspendida hasta tanto este Ministerio determine lo contrario.
</t>
  </si>
  <si>
    <t>Teniedo en cuenta lo reportado por la DPSAP, se recomienda a la dependencia evaluar la pertinencia y necesidad de solicitar ajuste a la meta toda vez que la mismo no ha sido cumplida como se indica desde 2020 por las razones expuestas</t>
  </si>
  <si>
    <t>El artículo 80  de la Ley 1438 de 2011 estableció que el Ministerio de Salud y Protección Social determinará y comunicará a las secretarías departamentales, municipales y distritales de salud a más tardar el 30 de mayo de cada año el riesgo de las ESE, no obstante con  la declaración de la emergencia sanitaria por causa del Coronavirus COVID19 se adoptaron medidas para hacer frente al virus, entre ellas se expidió el 29 de mayo de 2020 la Resolución 856,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 a partir de la fecha de publicación de la mencionada  resolución y hasta el término de duración de la emergencia sanitaria, decretada por el Ministerio de Salud y Protección Social.
Por lo anterior y considerando que se expidió la Resolución 738 de 2021 “Por la cual se prorroga la emergencia sanitaria por el nuevo coronavirus COVID-19, declarada mediante Resolución 385 de 2020, prorrogada por las Resoluciones 844, 1462, 2230 de 2020, 222, 738, 1315, 1913 de 2021 y 304 y 666 de 2022”, la aplicación del artículo 80 de la Ley 1438 de 2011 sobre la determinación del riesgo de las Empresas Sociales del Estado estuvo suspendida hasta el 30 de junio de 2022.
No obstante, el Ministerio con el fin de generar mayor flujo de recursos a las Empresas Sociales del Estado se realizaron giros a la red prestadora de servicios de salud pública. Así mismo, se giraron a las entidades territoriales recursos por concepto del subsidio a la oferta, los cuales serán ejecutados en el marco de los convenios que las entidades territoriales deben suscribir con las ESE y administradores de infraestructura pública.</t>
  </si>
  <si>
    <t>De acuerdo con lo reportado por la DPSAP esta meta continuará sin ejecutarse por las razones expuestas originadas por la emergencia sanitaria por COVID-19</t>
  </si>
  <si>
    <t>La información de las entidades del sector administrativo de salud se encuentra actualizada en el Centro Especializado de Servicio al Ciudadano.</t>
  </si>
  <si>
    <t>Información de las entidades del sector administrativo de salud cargada y actualizada.</t>
  </si>
  <si>
    <t>Teniendo en cuenta la información de la dependencia, se cumplió la programación correspondiente.</t>
  </si>
  <si>
    <t>Actualmente se implementan los componententes del Modelo Integral de Servicio al Ciudadano Información confiable y Servicio Centrado en la Persona.</t>
  </si>
  <si>
    <t>Se socializaron los componentes del Modelo Servicio Centrado en la Persona e Información Confiable, se hizo un diagnóstico y la metodología de la calidad de la respuesta en el marco del servicio centrado en la persona y una Guía de Lenguaje Claro para el sector.</t>
  </si>
  <si>
    <t>La meta esta programada para el 2do semestre</t>
  </si>
  <si>
    <t xml:space="preserve">Se cuenta con priorización de diez (10) bienes para saneamiento. 
Se adelantan trámites para la  entrega mediante contratos de comodato a otras entidades del estado,  bienes que se encuentran bajo titularidad del Ministerio. Para el primer semestre  se suscriben los contratos de comodato 022 del 2022 y 023 del 2022, asegurando que estos bienes estos no sufran un deterioro y que estas entidades se comprometan a mantenerlos en buen estado. Con lo anterior no configura un gasto adicional ,mientras se surten solicitudes y tramites legales para la entrega de estos inmuebles. 
Para el primer semestre de 2022, se adelantan gestiones  para la asignación presupuestal de recursos para saneamiento de bienes. Se remiten comunicaciones  a la Subdirección Financiera  de la entidad, para la asignación de rubro presupuestal y recursos que permitirían dar cumplimiento de las condiciones y requisitos de saneamiento de bienes. 
Asi mismo, con corte al primer semestre de 2022, se cuenta con un avance total de 131 vehículos saneados, de los 171 vehículos identificados para saneamiento inicialmente, de acuerdo con la resolución 5810 de 2011. </t>
  </si>
  <si>
    <t xml:space="preserve">El cumplimiento de la meta, dependerá de la asignaciópn de los recursos para tramitar el saneamiento de los bienes, así mismo,  dependerá del trámite con los terceros que ostentan el uso de estos bienes. </t>
  </si>
  <si>
    <t xml:space="preserve">Para el año 2022 no se cuenta con rubro presupuestal para asignación de recursos, que permitan finalizar los trámites para el saneamiento de los bienes priorizados. 
Para realizar el saneamiento de bienes se requiere contar con recursos para las radicaciones y trámites  ante el SIM. Estos  trámites se venían realizando anualmente,  para lo cual se contaba con los recursos específicos. </t>
  </si>
  <si>
    <t>Si bien es cierto que la dependencia no tiene programacion para el primer semestre, según la información de la dependencia, se han realizado actividades para el logro posterior de la programación.</t>
  </si>
  <si>
    <t>Formular y ejecutar el plan de trabajo de la OCID para 2022 de temas disciplinarios y plan anticorrupción</t>
  </si>
  <si>
    <t>Durante el primer trimestre del año 2022, se realizaron 14 actividades propuestas en el Plan de trabajo, así: dos jornadas de socialización en temas disciplinarios y plan anticorrupción, los díkas 24 de febero y 28 de marzo y 12 publicaciones en la revista virtual del Ministerio "El Saludable" sobre Ley disciplinaria y plan anticorrupción. Ediciones Nos. 673, 674, 679, 690, 696, 701, 706, 711, 716, 721, 726 y 728.</t>
  </si>
  <si>
    <t>La oficina responsable del indicador registra las acciones realizadas para el logro de la meta</t>
  </si>
  <si>
    <t>Durante este semestre del año 2022, se realizaron 28 actividades propuestas en el Plan de trabajo, así: dos jornadas de socialización en temas disciplinarios y plan anticorrupción, los días 24 de febero, 28 de marzo, 29 de abril, 25 de mayo y dos sesiones de reinducción institucional los días  24 y 30 de junio de 2022, así mismo, se realizaron 22 publicaciones en la revista virtual del Ministerio "El Saludable" sobre Ley disciplinaria y plan anticorrupción. Ediciones Nos. 673, 674, 679, 690, 696, 701, 706, 711, 716, 721, 726, 728, 732, 737, 745, 750, 757, 761, 767, 776, 781 y 785.</t>
  </si>
  <si>
    <t>Teniendo en cuenta la información de la dependencia se ha dado cumplimiento completo.</t>
  </si>
  <si>
    <t>Se avanza positivamente en el desarrollo deliberativo de la política de fortalecimiento Administrativo Sectorial. Se concertó la suscripción del ACUERDO BÁSICO PARA EL FORTALECIMIENTO DEL GOBIERNO CORPORATIVO EN MATERIA CONTRACTUAL EN EL SECTOR SALUD Y PROTECCIÓN SOCIAL; se trabaja en la construcción del informe de riesgos de gestión de desnaturalización del CPS en el sector; igualmente las acciones que desarrollan las Subdirecciones Administrativa y de Gestión del Talento Humano están próximas a cumplirse en un porcentaje del 100%</t>
  </si>
  <si>
    <t>Durante el período se avanzó en la suscripción del Acuerdo Sectorial para el fortalecimiento del Gobierno Corporativo en el Sector; en la construcción de una propuesta de acuerdo sectorial de publicidad de las agendas y en la estructuración de un estudio de riesgos sobre contratos de prestación de servicios en el sector. Adicionalmente se concluyó el proyecto de colaboración con el INS en materia de SGD.</t>
  </si>
  <si>
    <t>La Secretaría General preseta el infome de avance para el logro de la meta.</t>
  </si>
  <si>
    <t>Sin registro</t>
  </si>
  <si>
    <t>La dependnecia responsable del indicador no presento informe de avance.</t>
  </si>
  <si>
    <t>NOMBRE DEL INDICADOR</t>
  </si>
  <si>
    <t>CONSOLIDADO 2021</t>
  </si>
  <si>
    <t>OBSERVACIONES MONITOREO CONSOLIDADO</t>
  </si>
  <si>
    <t xml:space="preserve">La entidad cumple la meta </t>
  </si>
  <si>
    <t>Se sugiere a la entidad revisar la programación de la meta para 2022 teniendo en cuenta el resultado reportado en el cual se menciona que esta pendiente la expedición del Decreto Reglamentario en el Ministerio de Salud y Protección social.</t>
  </si>
  <si>
    <t>Se sugiere a la entidad revisar la programación de la meta para 2022 teniendo en cuenta el resultado reportado en el cual se menciona que esta pendiente la la publicación del documento, el cual fue socializado en el evento PRIMER ENCUENTRO DE LIQUIDADORES Y CONTRALORES.</t>
  </si>
  <si>
    <t>Avance sumatoria de lo reportado en los dos semestres; quedan con meta rezagada para 2022 y mencionan que van a solicitar ajuste a la meta; deben definir para 2022 como quedará teniendo en cuenta este rezago</t>
  </si>
  <si>
    <t>Cumplimiento de la meta de 2021 de acuerdo con el valor reportado y las descripciones indicadas</t>
  </si>
  <si>
    <t>La Entidad refleja al cierre de la vigencia cumplimiento de la meta rezagada como de la meta vigente .</t>
  </si>
  <si>
    <t>Sin meta para 2021. de acuerdo con las descripciones en 2021 dieron cumplmiento al rezago</t>
  </si>
  <si>
    <t>La Entidad cumple con la meta programada para la vigencia.</t>
  </si>
  <si>
    <t>La entidad registra cumplimiento del 96%, por lo cual deberá programar la diferencia como meta rezagada para la vigencia 2022</t>
  </si>
  <si>
    <t>CONSOLIDADO PROMEDIO</t>
  </si>
  <si>
    <t xml:space="preserve">Cumplimiento de la meta de 2021 </t>
  </si>
  <si>
    <t>Cumplimiento de la meta de 2021 de acuerdo con el valor reportado en la celda AO
Se explica las razones del rezago por tema diferencia de datos con el DANE, se da  por cumplido</t>
  </si>
  <si>
    <t>La Entidad logra un cumplimiento del 87,5% por lo cual deberá programar la meta rezagada para 2022</t>
  </si>
  <si>
    <t>La meta se cumplió en un 94,70%, por tratarse de ejecución presupuestal no pasa rezago para 2022</t>
  </si>
  <si>
    <t>De acuerdo con las descripciones no se dio cumplimiento a la meta en 2021, la entidad debe programar la meta para 2022 se terminará la medición iniciada en 2021 y se hará otra medición correspondiente a 2022</t>
  </si>
  <si>
    <t>Cumplimiento de la meta programada para 2021. el porcentaje de cumplimiento se obtiene de sumar el avance del primer y segundo semestre de 2021.</t>
  </si>
  <si>
    <t>Cumplimiento de la meta programada para 2021. El porcentaje de cumplimiento se obtiene de sumar el avance del primer y segundo semestre de 2021</t>
  </si>
  <si>
    <t>Cumplimiento de la meta programada para 2021</t>
  </si>
  <si>
    <r>
      <t>Cumplimiento de la meta programada para 2021, el porcentaje de cumplimiento se obtiene de sumar el avance del primer y segundo semestre de 2021</t>
    </r>
    <r>
      <rPr>
        <u/>
        <sz val="10"/>
        <color rgb="FFFF0000"/>
        <rFont val="Calibri"/>
        <family val="2"/>
        <scheme val="minor"/>
      </rPr>
      <t/>
    </r>
  </si>
  <si>
    <t xml:space="preserve">Cumplimiento de la meta programada para 2021  de acuerdo con las observaciones </t>
  </si>
  <si>
    <t>Se recomienda a la Entidad validar la continuidad de la meta para 2022 teniendo en cuenta que aún permanece la emergencia sanitaria</t>
  </si>
  <si>
    <t xml:space="preserve">Cumplimiento de la meta programada para 2021
</t>
  </si>
  <si>
    <t>La entidad reporta cumplimiento del 50% por tanto el 50% restante será programado como meta rezagada para 2022</t>
  </si>
  <si>
    <t>Esta meta  no se llevará a rezago para 2022 teniendo en cuenta que miden ejecución de proyectos en la vigencia y ya lo no ejecutado en 2021 se termina en la misma</t>
  </si>
  <si>
    <t>La entidad deberá programar el rezago del 30% para la vigencia 2022</t>
  </si>
  <si>
    <t>Se deberá programar el 2% como meta rezagada para 2022</t>
  </si>
  <si>
    <t>Se deberá programar el 29% como meta rezagada para 2022</t>
  </si>
  <si>
    <t>Cumplimiento de la meta programada para 2021, de acuerdo con los avaces reportados en cada trimestre.</t>
  </si>
  <si>
    <t>RESULTADO PROMEDIO</t>
  </si>
  <si>
    <t xml:space="preserve">De acuerdo con la descripcion del avance se concluye que se dio cumplimiento a la meta en 2021 </t>
  </si>
  <si>
    <t>Meta no cumplida en 2021, deberá llevarse el rezago para 2022</t>
  </si>
  <si>
    <t xml:space="preserve">De acuerdo con la descripcion del avance se concluye que se dio cumplimiento a la meta en 2021 
</t>
  </si>
  <si>
    <t>La meta de la actividad fue reprogramada para la vigencia 2022, sin embargo, la Entidad presenta avance de las acciones realizadas en 2021</t>
  </si>
  <si>
    <t>Actividad programada para 2022, sin embargo la entidad reportó avances cualitativos</t>
  </si>
  <si>
    <t>De acuerdo con la descripcion del avance se concluye que se dio cumplimiento a la meta en 2021 . Se menciona que la meta debe continuar para 2022 como parte de la operación de la entidad.</t>
  </si>
  <si>
    <t>Se reporta cumplimiento de la meta rezagada y de la meta establecida para 2021</t>
  </si>
  <si>
    <t>Se repora cumplimiento de la meta establecida para 2021</t>
  </si>
  <si>
    <t>Cumplimiento de la meta rezaga y la programada para 2021</t>
  </si>
  <si>
    <t>La entidad se fijó como mínimo un 60% de aplicación del recaudo por concepto de cuotas partes, es decir este es su 100%. De acuerdo a la información registrada cumplieron el 100% de la meta.</t>
  </si>
  <si>
    <t>Entidad</t>
  </si>
  <si>
    <t>Indicador</t>
  </si>
  <si>
    <t>Descripción avance 2do Semestre 2021</t>
  </si>
  <si>
    <t>Observación</t>
  </si>
  <si>
    <t>ADRES</t>
  </si>
  <si>
    <t>Validar con la Entidad si finalmente se cumplió la meta, ya que en la descripción del segundo semestre solo se menciona el rediseño del mapa de procesos no del rediseño institucional y son dos temas distintos.</t>
  </si>
  <si>
    <t>Dermatológico</t>
  </si>
  <si>
    <t>Validar con la entidad en total cuantas actividades de P y P se realizaron porque en el primer semestre reportaron 11 y luego en el cierre del año reportaron tanto en avance cuantitativo como en porcentaje de avance el 100% y la meta dice que son 7 para 2021. No es posible definir si hicieron 7 o sobrepasaron la meta.</t>
  </si>
  <si>
    <t>Validar la meta para 2022 teniendo en cuenta que mencionan cumplimiento del 68% y la meta palnteada para 2022 es el 60%</t>
  </si>
  <si>
    <t>Validar con la entidad en total cuantas actividades de P y P se realizaron porque en el primer semestre reportaron 11 y luego en el cierre del año reportaron 100%  tanto en avance cuantitativo como en porcentaje de avance el 100%. Es necesario escribir el numero de actividades en la columna AO.</t>
  </si>
  <si>
    <t>Ferrocarriles</t>
  </si>
  <si>
    <t>Validar la meta para 2022, revisar si mejor se cambia el porcentaje al 60%</t>
  </si>
  <si>
    <t>Fonprecon</t>
  </si>
  <si>
    <t>para 2022 tendrían que ser tres subprocesos diferentes a los de 2021?</t>
  </si>
  <si>
    <t>Contratación</t>
  </si>
  <si>
    <t>Validar con la Entidad la información registrada en todos los trimestres, ya que menciona 2020 pero el reporte actual corresponde a 2021</t>
  </si>
  <si>
    <t>Gestión de operaciones</t>
  </si>
  <si>
    <t>Se requiere aclara el resultado porque no hay claridad en el reporte realizado de acuerdo al indicador.</t>
  </si>
  <si>
    <t>OTIC</t>
  </si>
  <si>
    <t>No hay registro</t>
  </si>
  <si>
    <t>Modificación INVIMA RAD 202142302346442</t>
  </si>
  <si>
    <t>Meta inicial 2021</t>
  </si>
  <si>
    <t>Meta ajustada 2021</t>
  </si>
  <si>
    <t>solicitu presentada con radicado 202142302276692</t>
  </si>
  <si>
    <t>PROGRAMACIÓN</t>
  </si>
  <si>
    <t>2021 ajustado</t>
  </si>
  <si>
    <t>2022 ajustado</t>
  </si>
  <si>
    <t>Nombre ajustado</t>
  </si>
  <si>
    <t>Portal Único de Recaudo Implementado</t>
  </si>
  <si>
    <t>Ejecutar el procedimiento de auditoría e interventoria a las cuentas radicadas por las entidades recobrantes</t>
  </si>
  <si>
    <t>planeación</t>
  </si>
  <si>
    <t>100% cumplimiento para la vigencia
75% cumplimiento para el cuatrienio</t>
  </si>
  <si>
    <t>aseguramiento</t>
  </si>
  <si>
    <t>DIRECCION DE PROMOCION Y PREVENCION
RICARDO LUQUE</t>
  </si>
  <si>
    <t>DESPACHO DEL VICEMINISTRO DE SALUD PUBLICA Y PRESTACION DE SERVICIOS
JORGE EDUARDO SUAREZ</t>
  </si>
  <si>
    <t>DIRECCION DE PROMOCION Y PREVENCION - SUBDIRECCION DE ENFERMEDADES NO TRANSMISIBLES
NUBIA BAUTISTA</t>
  </si>
  <si>
    <t>DIRECCION DE PROMOCION Y PREVENCION - GRUPO CONVIVENCIA SOCIAL Y CIUDADANIA
ANA MARIA PEÑUELA</t>
  </si>
  <si>
    <t>PRESTACIÓN DE SERVICIOS</t>
  </si>
  <si>
    <t>DIRECCION DE PROMOCION Y PREVENCION</t>
  </si>
  <si>
    <t>17,2
META GENERAL PARA EL CUATRIENIO: 17,20</t>
  </si>
  <si>
    <t>th en salud</t>
  </si>
  <si>
    <t>PRESTACIÓN DE SERVICIOS
KAREN LORENA RINCON</t>
  </si>
  <si>
    <t>DIRECCION DE PROMOCION Y PREVENCION - SUBDIRECCION DE SALUD NUTRICIONAL, ALIMENTOS Y BEBIDAS
ELSA MARIA CADENA</t>
  </si>
  <si>
    <t>DIRECCION DE PROMOCION Y PREVENCION - SUBDIRECCION DE SALUD NUTRICIONAL, ALIMENTOS Y BEBIDAS
ELISA MARIA CADENA</t>
  </si>
  <si>
    <t xml:space="preserve">DIRECCION DE PROMOCION Y PREVENCION - GRUPO CONVIVENCIA SOCIAL Y CIUDADANIA
ANA MARIA PEÑUELA </t>
  </si>
  <si>
    <t>OFICINA DE PROMOCION SOCIAL - GRUPO DE ASISTENCIA Y REPARACION DE VICTIMAS AL CONFLICTO ARMADO
ALEJANDRO CEPEDA</t>
  </si>
  <si>
    <t>DIRECCION DE EPIDEMIOLOGIA Y DEMOGRAFIA
JULIAN FERNANDEZ NIÑO</t>
  </si>
  <si>
    <t>beneficios costos y tarifas</t>
  </si>
  <si>
    <t>financiamiento sectorial</t>
  </si>
  <si>
    <t>fianaciamiento sectorial</t>
  </si>
  <si>
    <t>PRESTACIÓN DE SERVICIOS
KAREN LORENA RINCON</t>
  </si>
  <si>
    <t>SECRETARÍA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</si>
</sst>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quot;$&quot;#,##0;[Red]\-&quot;$&quot;#,##0"/>
    <numFmt numFmtId="165" formatCode="0.0"/>
    <numFmt numFmtId="166" formatCode="_(* #,##0_);_(* \(#,##0\);_(* &quot;-&quot;??_);_(@_)"/>
    <numFmt numFmtId="167" formatCode="0.0%"/>
    <numFmt numFmtId="168" formatCode="0.0000"/>
  </numFmts>
  <fonts count="62"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b/>
      <sz val="24"/>
      <color theme="1"/>
      <name val="Calibri"/>
      <family val="2"/>
      <scheme val="minor"/>
    </font>
    <font>
      <sz val="24"/>
      <color theme="1"/>
      <name val="Calibri"/>
      <family val="2"/>
      <scheme val="minor"/>
    </font>
    <font>
      <b/>
      <sz val="15"/>
      <color theme="1"/>
      <name val="Calibri"/>
      <family val="2"/>
      <scheme val="minor"/>
    </font>
    <font>
      <b/>
      <sz val="14"/>
      <color theme="1"/>
      <name val="Calibri"/>
      <family val="2"/>
      <scheme val="minor"/>
    </font>
    <font>
      <b/>
      <sz val="10"/>
      <color theme="0"/>
      <name val="Calibri"/>
      <family val="2"/>
      <scheme val="minor"/>
    </font>
    <font>
      <b/>
      <sz val="13"/>
      <color theme="0"/>
      <name val="Calibri"/>
      <family val="2"/>
      <scheme val="minor"/>
    </font>
    <font>
      <b/>
      <sz val="10"/>
      <name val="Calibri"/>
      <family val="2"/>
      <scheme val="minor"/>
    </font>
    <font>
      <sz val="10"/>
      <name val="Calibri"/>
      <family val="2"/>
      <scheme val="minor"/>
    </font>
    <font>
      <sz val="10"/>
      <name val="Arial Narrow"/>
      <family val="2"/>
    </font>
    <font>
      <sz val="10"/>
      <name val="Arial"/>
      <family val="2"/>
    </font>
    <font>
      <b/>
      <sz val="10"/>
      <name val="Arial Narrow"/>
      <family val="2"/>
    </font>
    <font>
      <sz val="11"/>
      <name val="Calibri"/>
      <family val="2"/>
      <scheme val="minor"/>
    </font>
    <font>
      <b/>
      <sz val="10"/>
      <color rgb="FFFF0000"/>
      <name val="Calibri"/>
      <family val="2"/>
      <scheme val="minor"/>
    </font>
    <font>
      <sz val="9"/>
      <name val="Century Gothic"/>
      <family val="2"/>
    </font>
    <font>
      <sz val="10"/>
      <color rgb="FFFF0000"/>
      <name val="Calibri"/>
      <family val="2"/>
      <scheme val="minor"/>
    </font>
    <font>
      <sz val="8"/>
      <name val="Calibri"/>
      <family val="2"/>
      <scheme val="minor"/>
    </font>
    <font>
      <b/>
      <sz val="8"/>
      <name val="Calibri"/>
      <family val="2"/>
      <scheme val="minor"/>
    </font>
    <font>
      <sz val="9"/>
      <name val="Calibri"/>
      <family val="2"/>
      <scheme val="minor"/>
    </font>
    <font>
      <u/>
      <sz val="10"/>
      <name val="Calibri"/>
      <family val="2"/>
      <scheme val="minor"/>
    </font>
    <font>
      <b/>
      <sz val="10"/>
      <color theme="1"/>
      <name val="Calibri"/>
      <family val="2"/>
      <scheme val="minor"/>
    </font>
    <font>
      <sz val="9"/>
      <color indexed="81"/>
      <name val="Tahoma"/>
      <family val="2"/>
    </font>
    <font>
      <b/>
      <sz val="9"/>
      <color indexed="81"/>
      <name val="Tahoma"/>
      <family val="2"/>
    </font>
    <font>
      <sz val="9"/>
      <name val="Calibri"/>
      <family val="2"/>
    </font>
    <font>
      <sz val="9"/>
      <color rgb="FF000000"/>
      <name val="Calibri"/>
      <family val="2"/>
    </font>
    <font>
      <sz val="10"/>
      <name val="Calibri"/>
      <family val="2"/>
    </font>
    <font>
      <sz val="10"/>
      <color rgb="FF000000"/>
      <name val="Calibri"/>
      <family val="2"/>
    </font>
    <font>
      <sz val="10.5"/>
      <color rgb="FF000000"/>
      <name val="Arial"/>
      <family val="2"/>
    </font>
    <font>
      <b/>
      <sz val="10"/>
      <color rgb="FF000000"/>
      <name val="Arial"/>
      <family val="2"/>
    </font>
    <font>
      <sz val="11"/>
      <color rgb="FF000000"/>
      <name val="Calibri"/>
      <family val="2"/>
    </font>
    <font>
      <sz val="9"/>
      <color theme="1"/>
      <name val="Calibri"/>
      <family val="2"/>
      <scheme val="minor"/>
    </font>
    <font>
      <sz val="9"/>
      <color theme="1"/>
      <name val="Calibri"/>
      <family val="2"/>
      <charset val="1"/>
    </font>
    <font>
      <b/>
      <sz val="9"/>
      <name val="Calibri"/>
      <family val="2"/>
    </font>
    <font>
      <sz val="9"/>
      <color rgb="FF222222"/>
      <name val="Arial"/>
      <family val="2"/>
    </font>
    <font>
      <b/>
      <sz val="9"/>
      <color rgb="FF000000"/>
      <name val="Calibri"/>
      <family val="2"/>
    </font>
    <font>
      <sz val="12"/>
      <color rgb="FF000000"/>
      <name val="Arial Narrow"/>
      <family val="2"/>
    </font>
    <font>
      <sz val="10"/>
      <color rgb="FF000000"/>
      <name val="Calibri"/>
      <family val="2"/>
      <scheme val="minor"/>
    </font>
    <font>
      <sz val="11"/>
      <color rgb="FF444444"/>
      <name val="Calibri"/>
      <family val="2"/>
      <charset val="1"/>
    </font>
    <font>
      <sz val="12"/>
      <color theme="1"/>
      <name val="Arial"/>
      <family val="2"/>
    </font>
    <font>
      <b/>
      <sz val="10"/>
      <color theme="1"/>
      <name val="Arial"/>
      <family val="2"/>
    </font>
    <font>
      <b/>
      <sz val="8"/>
      <color theme="1"/>
      <name val="Arial"/>
      <family val="2"/>
    </font>
    <font>
      <sz val="8"/>
      <color theme="1"/>
      <name val="Arial"/>
      <family val="2"/>
      <charset val="1"/>
    </font>
    <font>
      <sz val="10"/>
      <color theme="1"/>
      <name val="Arial"/>
      <family val="2"/>
    </font>
    <font>
      <sz val="11"/>
      <color rgb="FF000000"/>
      <name val="Calibri"/>
      <family val="2"/>
      <scheme val="minor"/>
    </font>
    <font>
      <sz val="10"/>
      <color theme="1"/>
      <name val="Calibri"/>
      <family val="2"/>
    </font>
    <font>
      <b/>
      <i/>
      <sz val="10"/>
      <name val="Calibri"/>
      <family val="2"/>
      <scheme val="minor"/>
    </font>
    <font>
      <sz val="11"/>
      <color theme="1"/>
      <name val="Calibri"/>
      <family val="2"/>
      <charset val="1"/>
    </font>
    <font>
      <sz val="8"/>
      <color theme="1"/>
      <name val="Arial"/>
      <family val="2"/>
    </font>
    <font>
      <b/>
      <sz val="11"/>
      <name val="Calibri"/>
      <family val="2"/>
      <scheme val="minor"/>
    </font>
    <font>
      <sz val="14"/>
      <color theme="1"/>
      <name val="Calibri"/>
      <family val="2"/>
      <scheme val="minor"/>
    </font>
    <font>
      <sz val="10"/>
      <color rgb="FF000000"/>
      <name val="Calibri"/>
      <family val="2"/>
      <charset val="1"/>
    </font>
    <font>
      <b/>
      <sz val="11"/>
      <color theme="1"/>
      <name val="Calibri"/>
      <family val="2"/>
      <scheme val="minor"/>
    </font>
    <font>
      <u/>
      <sz val="10"/>
      <color rgb="FFFF0000"/>
      <name val="Calibri"/>
      <family val="2"/>
      <scheme val="minor"/>
    </font>
    <font>
      <b/>
      <sz val="9"/>
      <name val="Calibri"/>
      <family val="2"/>
      <scheme val="minor"/>
    </font>
    <font>
      <b/>
      <sz val="9"/>
      <color theme="1"/>
      <name val="Calibri"/>
      <family val="2"/>
      <scheme val="minor"/>
    </font>
    <font>
      <sz val="9"/>
      <name val="Arial Narrow"/>
      <family val="2"/>
    </font>
    <font>
      <sz val="10"/>
      <color rgb="FF000000"/>
      <name val="Calibri"/>
    </font>
    <font>
      <sz val="10"/>
      <color rgb="FF000000"/>
      <name val="Arial"/>
      <family val="2"/>
      <charset val="1"/>
    </font>
    <font>
      <sz val="8"/>
      <color rgb="FF00000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397DCF"/>
        <bgColor indexed="64"/>
      </patternFill>
    </fill>
    <fill>
      <patternFill patternType="solid">
        <fgColor theme="7"/>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CE4D6"/>
        <bgColor rgb="FF000000"/>
      </patternFill>
    </fill>
    <fill>
      <patternFill patternType="solid">
        <fgColor rgb="FFFFFF00"/>
        <bgColor rgb="FF000000"/>
      </patternFill>
    </fill>
    <fill>
      <patternFill patternType="solid">
        <fgColor theme="4" tint="0.79998168889431442"/>
        <bgColor indexed="64"/>
      </patternFill>
    </fill>
    <fill>
      <patternFill patternType="solid">
        <fgColor theme="4"/>
        <bgColor indexed="64"/>
      </patternFill>
    </fill>
    <fill>
      <patternFill patternType="solid">
        <fgColor theme="5" tint="0.39997558519241921"/>
        <bgColor indexed="64"/>
      </patternFill>
    </fill>
    <fill>
      <patternFill patternType="solid">
        <fgColor rgb="FFD9D9D9"/>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8" tint="0.79998168889431442"/>
        <bgColor indexed="64"/>
      </patternFill>
    </fill>
  </fills>
  <borders count="34">
    <border>
      <left/>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bottom style="thin">
        <color indexed="64"/>
      </bottom>
      <diagonal/>
    </border>
    <border>
      <left style="thin">
        <color auto="1"/>
      </left>
      <right style="thin">
        <color auto="1"/>
      </right>
      <top/>
      <bottom/>
      <diagonal/>
    </border>
    <border>
      <left/>
      <right style="thin">
        <color indexed="64"/>
      </right>
      <top/>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auto="1"/>
      </left>
      <right/>
      <top/>
      <bottom/>
      <diagonal/>
    </border>
    <border>
      <left/>
      <right/>
      <top style="thin">
        <color rgb="FF000000"/>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41" fontId="1" fillId="0" borderId="0" applyFont="0" applyFill="0" applyBorder="0" applyAlignment="0" applyProtection="0"/>
  </cellStyleXfs>
  <cellXfs count="547">
    <xf numFmtId="0" fontId="0" fillId="0" borderId="0" xfId="0"/>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8" fillId="4" borderId="2" xfId="0" quotePrefix="1" applyFont="1" applyFill="1" applyBorder="1" applyAlignment="1">
      <alignment horizontal="center" vertical="center" wrapText="1"/>
    </xf>
    <xf numFmtId="0" fontId="2" fillId="5" borderId="2" xfId="0" applyFont="1" applyFill="1" applyBorder="1" applyAlignment="1">
      <alignment horizontal="center" vertical="center" wrapText="1"/>
    </xf>
    <xf numFmtId="49"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2" xfId="4" applyNumberFormat="1" applyFont="1" applyFill="1" applyBorder="1" applyAlignment="1">
      <alignment horizontal="center" vertical="center" wrapText="1"/>
    </xf>
    <xf numFmtId="0" fontId="11" fillId="0" borderId="2" xfId="5" applyFont="1" applyBorder="1" applyAlignment="1">
      <alignment horizontal="center" vertical="center" wrapText="1"/>
    </xf>
    <xf numFmtId="9" fontId="11" fillId="0" borderId="2" xfId="4" applyFont="1" applyFill="1" applyBorder="1" applyAlignment="1" applyProtection="1">
      <alignment horizontal="center" vertical="center" wrapText="1"/>
    </xf>
    <xf numFmtId="0" fontId="11" fillId="0" borderId="4" xfId="4" applyNumberFormat="1" applyFont="1" applyFill="1" applyBorder="1" applyAlignment="1" applyProtection="1">
      <alignment horizontal="center" vertical="center" wrapText="1"/>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11" fillId="0" borderId="2" xfId="4" applyNumberFormat="1" applyFont="1" applyFill="1" applyBorder="1" applyAlignment="1" applyProtection="1">
      <alignment horizontal="center" vertical="center" wrapText="1"/>
    </xf>
    <xf numFmtId="1" fontId="11" fillId="0" borderId="2" xfId="4" applyNumberFormat="1" applyFont="1" applyFill="1" applyBorder="1" applyAlignment="1" applyProtection="1">
      <alignment horizontal="center" vertical="center" wrapText="1"/>
    </xf>
    <xf numFmtId="9" fontId="11" fillId="0" borderId="2" xfId="4" applyFont="1" applyFill="1" applyBorder="1" applyAlignment="1">
      <alignment horizontal="center" vertical="center" wrapText="1"/>
    </xf>
    <xf numFmtId="164"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9" fontId="11" fillId="0" borderId="2" xfId="0" applyNumberFormat="1" applyFont="1" applyBorder="1" applyAlignment="1">
      <alignment horizontal="left" vertical="center" wrapText="1"/>
    </xf>
    <xf numFmtId="2" fontId="11" fillId="0" borderId="2" xfId="3" applyNumberFormat="1" applyFont="1" applyFill="1" applyBorder="1" applyAlignment="1">
      <alignment horizontal="center" vertical="center" wrapText="1"/>
    </xf>
    <xf numFmtId="165" fontId="11" fillId="0" borderId="2" xfId="4" applyNumberFormat="1" applyFont="1" applyFill="1" applyBorder="1" applyAlignment="1" applyProtection="1">
      <alignment horizontal="center" vertical="center" wrapText="1"/>
    </xf>
    <xf numFmtId="9" fontId="11" fillId="0" borderId="2" xfId="0" applyNumberFormat="1" applyFont="1" applyBorder="1" applyAlignment="1">
      <alignment horizontal="center" vertical="center" wrapText="1"/>
    </xf>
    <xf numFmtId="1" fontId="11" fillId="0" borderId="2" xfId="4" applyNumberFormat="1" applyFont="1" applyFill="1" applyBorder="1" applyAlignment="1">
      <alignment horizontal="center" vertical="center" wrapText="1"/>
    </xf>
    <xf numFmtId="49" fontId="14" fillId="0" borderId="2" xfId="0" applyNumberFormat="1" applyFont="1" applyBorder="1" applyAlignment="1">
      <alignment horizontal="justify" vertical="center" wrapText="1"/>
    </xf>
    <xf numFmtId="9" fontId="12" fillId="0" borderId="2" xfId="4" applyFont="1" applyFill="1" applyBorder="1" applyAlignment="1">
      <alignment horizontal="center" vertical="center" wrapText="1"/>
    </xf>
    <xf numFmtId="0" fontId="11" fillId="0" borderId="2" xfId="3" applyNumberFormat="1" applyFont="1" applyFill="1" applyBorder="1" applyAlignment="1">
      <alignment horizontal="center" vertical="center" wrapText="1"/>
    </xf>
    <xf numFmtId="165" fontId="11" fillId="0" borderId="2" xfId="4" applyNumberFormat="1" applyFont="1" applyFill="1" applyBorder="1" applyAlignment="1">
      <alignment horizontal="center" vertical="center" wrapText="1"/>
    </xf>
    <xf numFmtId="1" fontId="11" fillId="0" borderId="2" xfId="2" applyNumberFormat="1" applyFont="1" applyFill="1" applyBorder="1" applyAlignment="1" applyProtection="1">
      <alignment horizontal="center" vertical="center" wrapText="1"/>
    </xf>
    <xf numFmtId="1" fontId="11" fillId="0" borderId="2" xfId="2" applyNumberFormat="1" applyFont="1" applyFill="1" applyBorder="1" applyAlignment="1">
      <alignment horizontal="center" vertical="center" wrapText="1"/>
    </xf>
    <xf numFmtId="2" fontId="11" fillId="0" borderId="2" xfId="4" applyNumberFormat="1" applyFont="1" applyFill="1" applyBorder="1" applyAlignment="1">
      <alignment horizontal="center" vertical="center" wrapText="1"/>
    </xf>
    <xf numFmtId="3" fontId="11" fillId="0" borderId="2" xfId="3" applyNumberFormat="1" applyFont="1" applyFill="1" applyBorder="1" applyAlignment="1" applyProtection="1">
      <alignment horizontal="center" vertical="center" wrapText="1"/>
    </xf>
    <xf numFmtId="3" fontId="11" fillId="0" borderId="2" xfId="4" applyNumberFormat="1" applyFont="1" applyFill="1" applyBorder="1" applyAlignment="1">
      <alignment horizontal="center" vertical="center" wrapText="1"/>
    </xf>
    <xf numFmtId="3" fontId="11" fillId="0" borderId="2" xfId="0" applyNumberFormat="1" applyFont="1" applyBorder="1" applyAlignment="1">
      <alignment horizontal="center" vertical="center" wrapText="1"/>
    </xf>
    <xf numFmtId="0" fontId="15" fillId="0" borderId="2" xfId="0" applyFont="1" applyBorder="1" applyAlignment="1">
      <alignment vertical="center" wrapText="1"/>
    </xf>
    <xf numFmtId="3" fontId="11" fillId="0" borderId="2" xfId="3" applyNumberFormat="1" applyFont="1" applyFill="1" applyBorder="1" applyAlignment="1">
      <alignment horizontal="center" vertical="center" wrapText="1"/>
    </xf>
    <xf numFmtId="9" fontId="11" fillId="0" borderId="2" xfId="3" applyFont="1" applyFill="1" applyBorder="1" applyAlignment="1" applyProtection="1">
      <alignment horizontal="center" vertical="center" wrapText="1"/>
    </xf>
    <xf numFmtId="1" fontId="11" fillId="0" borderId="2" xfId="3" applyNumberFormat="1" applyFont="1" applyFill="1" applyBorder="1" applyAlignment="1" applyProtection="1">
      <alignment horizontal="center" vertical="center" wrapText="1"/>
    </xf>
    <xf numFmtId="0" fontId="11" fillId="0" borderId="2" xfId="3" applyNumberFormat="1" applyFont="1" applyFill="1" applyBorder="1" applyAlignment="1" applyProtection="1">
      <alignment horizontal="center" vertical="center" wrapText="1"/>
    </xf>
    <xf numFmtId="166" fontId="11" fillId="0" borderId="2" xfId="1" applyNumberFormat="1" applyFont="1" applyFill="1" applyBorder="1" applyAlignment="1" applyProtection="1">
      <alignment horizontal="center" vertical="center" wrapText="1"/>
    </xf>
    <xf numFmtId="9" fontId="11" fillId="0" borderId="2" xfId="3" applyFont="1" applyFill="1" applyBorder="1" applyAlignment="1">
      <alignment horizontal="center" vertical="center" wrapText="1"/>
    </xf>
    <xf numFmtId="0" fontId="10" fillId="0" borderId="2" xfId="0" applyFont="1" applyBorder="1" applyAlignment="1">
      <alignment horizontal="center" vertical="center" wrapText="1"/>
    </xf>
    <xf numFmtId="0" fontId="17" fillId="0" borderId="2" xfId="4" applyNumberFormat="1" applyFont="1" applyFill="1" applyBorder="1" applyAlignment="1" applyProtection="1">
      <alignment horizontal="center" vertical="center" wrapText="1"/>
    </xf>
    <xf numFmtId="167" fontId="17" fillId="0" borderId="2" xfId="6" applyNumberFormat="1" applyFont="1" applyBorder="1" applyAlignment="1">
      <alignment horizontal="center" vertical="center" wrapText="1"/>
    </xf>
    <xf numFmtId="0" fontId="18" fillId="0" borderId="2" xfId="4" applyNumberFormat="1" applyFont="1" applyFill="1" applyBorder="1" applyAlignment="1">
      <alignment horizontal="center" vertical="center" wrapText="1"/>
    </xf>
    <xf numFmtId="9" fontId="19" fillId="0" borderId="2" xfId="4" applyFont="1" applyFill="1" applyBorder="1" applyAlignment="1" applyProtection="1">
      <alignment horizontal="center" vertical="center" wrapText="1"/>
    </xf>
    <xf numFmtId="9" fontId="16" fillId="0" borderId="2" xfId="4" applyFont="1" applyFill="1" applyBorder="1" applyAlignment="1" applyProtection="1">
      <alignment horizontal="center" vertical="center" wrapText="1"/>
    </xf>
    <xf numFmtId="167" fontId="11" fillId="0" borderId="2" xfId="3" applyNumberFormat="1" applyFont="1" applyFill="1" applyBorder="1" applyAlignment="1" applyProtection="1">
      <alignment horizontal="center" vertical="center" wrapText="1"/>
    </xf>
    <xf numFmtId="9" fontId="21" fillId="0" borderId="2" xfId="4" applyFont="1" applyFill="1" applyBorder="1" applyAlignment="1" applyProtection="1">
      <alignment horizontal="center" vertical="center" wrapText="1"/>
    </xf>
    <xf numFmtId="4" fontId="11" fillId="0" borderId="2" xfId="4" applyNumberFormat="1" applyFont="1" applyFill="1" applyBorder="1" applyAlignment="1">
      <alignment horizontal="center" vertical="center" wrapText="1"/>
    </xf>
    <xf numFmtId="9" fontId="11" fillId="0" borderId="2" xfId="4" quotePrefix="1" applyFont="1" applyFill="1" applyBorder="1" applyAlignment="1" applyProtection="1">
      <alignment horizontal="center" vertical="center" wrapText="1"/>
    </xf>
    <xf numFmtId="1" fontId="11" fillId="0" borderId="2" xfId="3" applyNumberFormat="1" applyFont="1" applyFill="1" applyBorder="1" applyAlignment="1">
      <alignment horizontal="center" vertical="center" wrapText="1"/>
    </xf>
    <xf numFmtId="167" fontId="18" fillId="0" borderId="2" xfId="3" applyNumberFormat="1" applyFont="1" applyFill="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11" fillId="0" borderId="2" xfId="2" applyNumberFormat="1" applyFont="1" applyFill="1" applyBorder="1" applyAlignment="1" applyProtection="1">
      <alignment horizontal="center" vertical="center" wrapText="1"/>
    </xf>
    <xf numFmtId="3" fontId="11" fillId="0" borderId="2" xfId="2" applyNumberFormat="1" applyFont="1" applyFill="1" applyBorder="1" applyAlignment="1" applyProtection="1">
      <alignment horizontal="center" vertical="center" wrapText="1"/>
    </xf>
    <xf numFmtId="0" fontId="22" fillId="0" borderId="2" xfId="0" applyFont="1" applyBorder="1" applyAlignment="1">
      <alignment horizontal="center" vertical="center" wrapText="1"/>
    </xf>
    <xf numFmtId="0" fontId="3" fillId="0" borderId="2" xfId="0" applyFont="1" applyBorder="1" applyAlignment="1">
      <alignment horizontal="center" vertical="center" wrapText="1"/>
    </xf>
    <xf numFmtId="9" fontId="3" fillId="0" borderId="2" xfId="3" applyFont="1" applyFill="1" applyBorder="1" applyAlignment="1">
      <alignment horizontal="center" vertical="center" wrapText="1"/>
    </xf>
    <xf numFmtId="9" fontId="3" fillId="0" borderId="2" xfId="4" applyFont="1" applyFill="1" applyBorder="1" applyAlignment="1">
      <alignment horizontal="center" vertical="center" wrapText="1"/>
    </xf>
    <xf numFmtId="9" fontId="3" fillId="0" borderId="2" xfId="0" applyNumberFormat="1" applyFont="1" applyBorder="1" applyAlignment="1">
      <alignment horizontal="center" vertical="center" wrapText="1"/>
    </xf>
    <xf numFmtId="0" fontId="11" fillId="0" borderId="2" xfId="0" applyFont="1" applyBorder="1" applyAlignment="1">
      <alignment vertical="center" wrapText="1"/>
    </xf>
    <xf numFmtId="0" fontId="3" fillId="0" borderId="2" xfId="0" applyFont="1" applyBorder="1" applyAlignment="1">
      <alignment vertical="center" wrapText="1"/>
    </xf>
    <xf numFmtId="9" fontId="11" fillId="0" borderId="4" xfId="4" applyFont="1" applyFill="1" applyBorder="1" applyAlignment="1" applyProtection="1">
      <alignment horizontal="center" vertical="center" wrapText="1"/>
    </xf>
    <xf numFmtId="0" fontId="17" fillId="0" borderId="2" xfId="0" applyFont="1" applyBorder="1" applyAlignment="1">
      <alignment horizontal="left" vertical="center" wrapText="1" indent="1"/>
    </xf>
    <xf numFmtId="0" fontId="11" fillId="0" borderId="5" xfId="0" applyFont="1" applyBorder="1" applyAlignment="1">
      <alignment horizontal="center" vertical="center" wrapText="1"/>
    </xf>
    <xf numFmtId="0" fontId="3"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1" fontId="3" fillId="0" borderId="2" xfId="0"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9" fontId="11" fillId="0" borderId="2" xfId="5"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0" fontId="30" fillId="0" borderId="0" xfId="0" applyFont="1" applyAlignment="1" applyProtection="1">
      <alignment wrapText="1"/>
      <protection locked="0"/>
    </xf>
    <xf numFmtId="0" fontId="0" fillId="2" borderId="0" xfId="0" applyFill="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9" fillId="0" borderId="9" xfId="0" applyFont="1" applyBorder="1" applyAlignment="1" applyProtection="1">
      <alignment wrapText="1"/>
      <protection locked="0"/>
    </xf>
    <xf numFmtId="0" fontId="28" fillId="0" borderId="10" xfId="0" applyFont="1" applyBorder="1" applyAlignment="1" applyProtection="1">
      <alignment wrapText="1"/>
      <protection locked="0"/>
    </xf>
    <xf numFmtId="0" fontId="11" fillId="0" borderId="8" xfId="0" applyFont="1" applyBorder="1" applyAlignment="1" applyProtection="1">
      <alignment horizontal="center" vertical="center" wrapText="1"/>
      <protection locked="0"/>
    </xf>
    <xf numFmtId="0" fontId="29" fillId="0" borderId="11" xfId="0" applyFont="1" applyBorder="1" applyAlignment="1" applyProtection="1">
      <alignment wrapText="1"/>
      <protection locked="0"/>
    </xf>
    <xf numFmtId="0" fontId="29" fillId="0" borderId="12" xfId="0" applyFont="1" applyBorder="1" applyAlignment="1" applyProtection="1">
      <alignment wrapText="1"/>
      <protection locked="0"/>
    </xf>
    <xf numFmtId="0" fontId="30" fillId="0" borderId="5" xfId="0" applyFont="1" applyBorder="1" applyAlignment="1" applyProtection="1">
      <alignment wrapText="1"/>
      <protection locked="0"/>
    </xf>
    <xf numFmtId="0" fontId="31" fillId="0" borderId="5" xfId="0" applyFont="1" applyBorder="1" applyAlignment="1" applyProtection="1">
      <alignment wrapText="1"/>
      <protection locked="0"/>
    </xf>
    <xf numFmtId="0" fontId="33" fillId="0" borderId="0" xfId="0" applyFont="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27" fillId="0" borderId="5" xfId="0" applyFont="1" applyBorder="1" applyAlignment="1" applyProtection="1">
      <alignment wrapText="1"/>
      <protection locked="0"/>
    </xf>
    <xf numFmtId="0" fontId="34" fillId="0" borderId="0" xfId="0" applyFont="1" applyAlignment="1" applyProtection="1">
      <alignment wrapText="1"/>
      <protection locked="0"/>
    </xf>
    <xf numFmtId="0" fontId="26" fillId="0" borderId="2" xfId="0" applyFont="1" applyBorder="1" applyAlignment="1" applyProtection="1">
      <alignment wrapText="1"/>
      <protection locked="0"/>
    </xf>
    <xf numFmtId="0" fontId="27" fillId="0" borderId="6" xfId="0" applyFont="1" applyBorder="1" applyAlignment="1" applyProtection="1">
      <alignment wrapText="1"/>
      <protection locked="0"/>
    </xf>
    <xf numFmtId="0" fontId="33" fillId="0" borderId="13" xfId="0" applyFont="1" applyBorder="1" applyAlignment="1" applyProtection="1">
      <alignment horizontal="center" vertical="center" wrapText="1"/>
      <protection locked="0"/>
    </xf>
    <xf numFmtId="0" fontId="36" fillId="0" borderId="5" xfId="0" applyFont="1" applyBorder="1" applyAlignment="1">
      <alignment wrapText="1"/>
    </xf>
    <xf numFmtId="0" fontId="36" fillId="0" borderId="0" xfId="0" applyFont="1" applyAlignment="1">
      <alignment wrapText="1"/>
    </xf>
    <xf numFmtId="0" fontId="36" fillId="0" borderId="0" xfId="0" applyFont="1" applyAlignment="1">
      <alignment vertical="center" wrapText="1"/>
    </xf>
    <xf numFmtId="0" fontId="21" fillId="0" borderId="5" xfId="0" applyFont="1" applyBorder="1" applyAlignment="1" applyProtection="1">
      <alignment horizontal="center" vertical="center" wrapText="1"/>
      <protection locked="0"/>
    </xf>
    <xf numFmtId="0" fontId="27" fillId="0" borderId="0" xfId="0" applyFont="1" applyAlignment="1" applyProtection="1">
      <alignment wrapText="1"/>
      <protection locked="0"/>
    </xf>
    <xf numFmtId="0" fontId="8" fillId="4" borderId="6" xfId="0" applyFont="1" applyFill="1" applyBorder="1" applyAlignment="1">
      <alignment horizontal="center" vertical="center" wrapText="1"/>
    </xf>
    <xf numFmtId="0" fontId="8" fillId="4" borderId="6" xfId="0" applyFont="1" applyFill="1" applyBorder="1" applyAlignment="1" applyProtection="1">
      <alignment horizontal="center" vertical="center" wrapText="1"/>
      <protection locked="0"/>
    </xf>
    <xf numFmtId="4" fontId="3" fillId="0" borderId="5" xfId="0" applyNumberFormat="1" applyFont="1" applyBorder="1" applyAlignment="1">
      <alignment horizontal="center" vertical="center" wrapText="1"/>
    </xf>
    <xf numFmtId="10" fontId="3" fillId="0" borderId="5"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8" fillId="0" borderId="15" xfId="0" applyFont="1" applyBorder="1" applyAlignment="1">
      <alignment vertical="center" wrapText="1"/>
    </xf>
    <xf numFmtId="9" fontId="38" fillId="0" borderId="2" xfId="0" applyNumberFormat="1" applyFont="1" applyBorder="1" applyAlignment="1">
      <alignment horizontal="center" vertical="center" wrapText="1"/>
    </xf>
    <xf numFmtId="0" fontId="38" fillId="0" borderId="15" xfId="0" applyFont="1" applyBorder="1" applyAlignment="1">
      <alignment horizontal="center" vertical="center" wrapText="1"/>
    </xf>
    <xf numFmtId="0" fontId="39" fillId="0" borderId="5" xfId="0" applyFont="1" applyBorder="1" applyAlignment="1">
      <alignment horizontal="center" vertical="center" wrapText="1"/>
    </xf>
    <xf numFmtId="0" fontId="38" fillId="0" borderId="2" xfId="0" applyFont="1" applyBorder="1" applyAlignment="1">
      <alignment horizontal="center" vertical="center" wrapText="1"/>
    </xf>
    <xf numFmtId="0" fontId="11" fillId="7" borderId="2" xfId="0" applyFont="1" applyFill="1" applyBorder="1" applyAlignment="1">
      <alignment horizontal="center" vertical="center" wrapText="1"/>
    </xf>
    <xf numFmtId="9" fontId="11" fillId="7" borderId="2" xfId="4" applyFont="1" applyFill="1" applyBorder="1" applyAlignment="1" applyProtection="1">
      <alignment horizontal="center" vertical="center" wrapText="1"/>
    </xf>
    <xf numFmtId="9" fontId="3" fillId="0" borderId="5" xfId="0" applyNumberFormat="1"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5" xfId="0" applyFont="1" applyBorder="1" applyAlignment="1" applyProtection="1">
      <alignment horizontal="center" vertical="top" wrapText="1"/>
      <protection locked="0"/>
    </xf>
    <xf numFmtId="0" fontId="3" fillId="7" borderId="5" xfId="0" applyFont="1" applyFill="1" applyBorder="1" applyAlignment="1">
      <alignment vertical="center" wrapText="1"/>
    </xf>
    <xf numFmtId="0" fontId="11" fillId="8" borderId="2" xfId="0" applyFont="1" applyFill="1" applyBorder="1" applyAlignment="1">
      <alignment horizontal="center" vertical="center" wrapText="1"/>
    </xf>
    <xf numFmtId="9" fontId="11" fillId="8" borderId="2" xfId="4" applyFont="1" applyFill="1" applyBorder="1" applyAlignment="1" applyProtection="1">
      <alignment horizontal="center" vertical="center" wrapText="1"/>
    </xf>
    <xf numFmtId="0" fontId="11" fillId="8" borderId="2" xfId="4" applyNumberFormat="1" applyFont="1" applyFill="1" applyBorder="1" applyAlignment="1">
      <alignment horizontal="center" vertical="center" wrapText="1"/>
    </xf>
    <xf numFmtId="0" fontId="10" fillId="9"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3" applyNumberFormat="1" applyFont="1" applyFill="1" applyBorder="1" applyAlignment="1" applyProtection="1">
      <alignment horizontal="center" vertical="center" wrapText="1"/>
    </xf>
    <xf numFmtId="0" fontId="11" fillId="9" borderId="2" xfId="4" applyNumberFormat="1" applyFont="1" applyFill="1" applyBorder="1" applyAlignment="1">
      <alignment horizontal="center" vertical="center" wrapText="1"/>
    </xf>
    <xf numFmtId="0" fontId="11" fillId="9" borderId="2" xfId="5" applyFont="1" applyFill="1" applyBorder="1" applyAlignment="1">
      <alignment horizontal="center" vertical="center" wrapText="1"/>
    </xf>
    <xf numFmtId="9" fontId="11" fillId="9" borderId="2" xfId="4" applyFont="1" applyFill="1" applyBorder="1" applyAlignment="1" applyProtection="1">
      <alignment horizontal="center" vertical="center" wrapText="1"/>
    </xf>
    <xf numFmtId="0" fontId="11" fillId="9" borderId="4" xfId="4" applyNumberFormat="1" applyFont="1" applyFill="1" applyBorder="1" applyAlignment="1" applyProtection="1">
      <alignment horizontal="center" vertical="center" wrapText="1"/>
    </xf>
    <xf numFmtId="0" fontId="3" fillId="9" borderId="5" xfId="0" applyFont="1" applyFill="1" applyBorder="1" applyAlignment="1">
      <alignment horizontal="center" vertical="center" wrapText="1"/>
    </xf>
    <xf numFmtId="0" fontId="36" fillId="9" borderId="0" xfId="0" applyFont="1" applyFill="1" applyAlignment="1">
      <alignment wrapText="1"/>
    </xf>
    <xf numFmtId="0" fontId="3" fillId="9" borderId="8" xfId="0" applyFont="1" applyFill="1" applyBorder="1" applyAlignment="1" applyProtection="1">
      <alignment horizontal="center" vertical="center" wrapText="1"/>
      <protection locked="0"/>
    </xf>
    <xf numFmtId="0" fontId="3" fillId="9" borderId="0" xfId="0" applyFont="1" applyFill="1" applyAlignment="1">
      <alignment horizontal="center" vertical="center" wrapText="1"/>
    </xf>
    <xf numFmtId="167" fontId="3" fillId="0" borderId="5" xfId="0" applyNumberFormat="1" applyFont="1" applyBorder="1" applyAlignment="1" applyProtection="1">
      <alignment horizontal="center" vertical="center" wrapText="1"/>
      <protection locked="0"/>
    </xf>
    <xf numFmtId="10" fontId="3" fillId="0" borderId="5" xfId="0" applyNumberFormat="1" applyFont="1" applyBorder="1" applyAlignment="1" applyProtection="1">
      <alignment horizontal="center" vertical="center" wrapText="1"/>
      <protection locked="0"/>
    </xf>
    <xf numFmtId="0" fontId="36" fillId="0" borderId="17" xfId="0" applyFont="1" applyBorder="1" applyAlignment="1">
      <alignment wrapText="1"/>
    </xf>
    <xf numFmtId="0" fontId="10" fillId="6"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4" applyNumberFormat="1" applyFont="1" applyFill="1" applyBorder="1" applyAlignment="1">
      <alignment horizontal="center" vertical="center" wrapText="1"/>
    </xf>
    <xf numFmtId="9" fontId="11" fillId="6" borderId="2" xfId="4" applyFont="1" applyFill="1" applyBorder="1" applyAlignment="1">
      <alignment horizontal="center" vertical="center" wrapText="1"/>
    </xf>
    <xf numFmtId="0" fontId="33" fillId="6" borderId="5"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5" xfId="0" applyFont="1" applyFill="1" applyBorder="1" applyAlignment="1">
      <alignment horizontal="center" vertical="center" wrapText="1"/>
    </xf>
    <xf numFmtId="0" fontId="11" fillId="6" borderId="2" xfId="5" applyFont="1" applyFill="1" applyBorder="1" applyAlignment="1">
      <alignment horizontal="center" vertical="center" wrapText="1"/>
    </xf>
    <xf numFmtId="0" fontId="11" fillId="6" borderId="4" xfId="4" applyNumberFormat="1" applyFont="1" applyFill="1" applyBorder="1" applyAlignment="1">
      <alignment horizontal="center" vertical="center" wrapText="1"/>
    </xf>
    <xf numFmtId="0" fontId="36" fillId="6" borderId="0" xfId="0" applyFont="1" applyFill="1" applyAlignment="1">
      <alignment wrapText="1"/>
    </xf>
    <xf numFmtId="0" fontId="36" fillId="0" borderId="0" xfId="0" applyFont="1" applyAlignment="1">
      <alignment horizontal="center" wrapText="1"/>
    </xf>
    <xf numFmtId="9" fontId="11" fillId="6" borderId="2" xfId="3" applyFont="1" applyFill="1" applyBorder="1" applyAlignment="1">
      <alignment horizontal="center" vertical="center" wrapText="1"/>
    </xf>
    <xf numFmtId="0" fontId="29" fillId="0" borderId="5" xfId="0" applyFont="1" applyBorder="1" applyAlignment="1">
      <alignment vertical="center" wrapText="1"/>
    </xf>
    <xf numFmtId="10" fontId="11" fillId="6" borderId="2" xfId="3" applyNumberFormat="1" applyFont="1" applyFill="1" applyBorder="1" applyAlignment="1" applyProtection="1">
      <alignment horizontal="center" vertical="center" wrapText="1"/>
    </xf>
    <xf numFmtId="167" fontId="11" fillId="6" borderId="2" xfId="3" applyNumberFormat="1" applyFont="1" applyFill="1" applyBorder="1" applyAlignment="1" applyProtection="1">
      <alignment horizontal="center" vertical="center" wrapText="1"/>
    </xf>
    <xf numFmtId="9" fontId="11" fillId="6" borderId="2" xfId="4" applyFont="1" applyFill="1" applyBorder="1" applyAlignment="1" applyProtection="1">
      <alignment horizontal="center" vertical="center" wrapText="1"/>
    </xf>
    <xf numFmtId="0" fontId="11" fillId="6" borderId="4" xfId="4" applyNumberFormat="1" applyFont="1" applyFill="1" applyBorder="1" applyAlignment="1" applyProtection="1">
      <alignment horizontal="center" vertical="center" wrapText="1"/>
    </xf>
    <xf numFmtId="0" fontId="3" fillId="6" borderId="0" xfId="0" applyFont="1" applyFill="1" applyAlignment="1">
      <alignment horizontal="center" vertical="center" wrapText="1"/>
    </xf>
    <xf numFmtId="0" fontId="11" fillId="6" borderId="2" xfId="4" applyNumberFormat="1" applyFont="1" applyFill="1" applyBorder="1" applyAlignment="1" applyProtection="1">
      <alignment horizontal="center" vertical="center" wrapText="1"/>
    </xf>
    <xf numFmtId="0" fontId="12" fillId="8" borderId="2" xfId="0" applyFont="1" applyFill="1" applyBorder="1" applyAlignment="1">
      <alignment horizontal="center" vertical="center" wrapText="1"/>
    </xf>
    <xf numFmtId="0" fontId="40" fillId="0" borderId="0" xfId="0" applyFont="1" applyAlignment="1">
      <alignment horizontal="left" vertical="center" wrapText="1"/>
    </xf>
    <xf numFmtId="0" fontId="29" fillId="0" borderId="5" xfId="0" applyFont="1" applyBorder="1" applyAlignment="1">
      <alignment wrapText="1"/>
    </xf>
    <xf numFmtId="0" fontId="29" fillId="0" borderId="6" xfId="0" applyFont="1" applyBorder="1" applyAlignment="1">
      <alignment wrapText="1"/>
    </xf>
    <xf numFmtId="0" fontId="11" fillId="10" borderId="2" xfId="0" applyFont="1" applyFill="1" applyBorder="1" applyAlignment="1">
      <alignment horizontal="center" vertical="center" wrapText="1"/>
    </xf>
    <xf numFmtId="0" fontId="29" fillId="0" borderId="6" xfId="0" applyFont="1" applyBorder="1" applyAlignment="1">
      <alignment vertical="center" wrapText="1"/>
    </xf>
    <xf numFmtId="0" fontId="12" fillId="0" borderId="2" xfId="0" applyFont="1" applyBorder="1" applyAlignment="1">
      <alignment vertical="center" wrapText="1"/>
    </xf>
    <xf numFmtId="0" fontId="29" fillId="0" borderId="5" xfId="0" applyFont="1" applyBorder="1" applyAlignment="1">
      <alignment horizontal="center" vertical="center" wrapText="1"/>
    </xf>
    <xf numFmtId="9" fontId="29" fillId="0" borderId="5" xfId="0" applyNumberFormat="1" applyFont="1" applyBorder="1" applyAlignment="1">
      <alignment horizontal="center" vertical="center" wrapText="1"/>
    </xf>
    <xf numFmtId="0" fontId="29" fillId="0" borderId="16" xfId="0" applyFont="1" applyBorder="1" applyAlignment="1">
      <alignment horizontal="center" vertical="center" wrapText="1"/>
    </xf>
    <xf numFmtId="9" fontId="29" fillId="0" borderId="16" xfId="0" applyNumberFormat="1" applyFont="1" applyBorder="1" applyAlignment="1">
      <alignment horizontal="center" vertical="center" wrapText="1"/>
    </xf>
    <xf numFmtId="0" fontId="32" fillId="0" borderId="17" xfId="0" applyFont="1" applyBorder="1" applyAlignment="1" applyProtection="1">
      <alignment wrapText="1"/>
      <protection locked="0"/>
    </xf>
    <xf numFmtId="0" fontId="41" fillId="0" borderId="0" xfId="0" applyFont="1"/>
    <xf numFmtId="0" fontId="43" fillId="0" borderId="18" xfId="0" applyFont="1" applyBorder="1"/>
    <xf numFmtId="0" fontId="45" fillId="0" borderId="6" xfId="0" applyFont="1" applyBorder="1"/>
    <xf numFmtId="0" fontId="45" fillId="0" borderId="18" xfId="0" applyFont="1" applyBorder="1"/>
    <xf numFmtId="9" fontId="3" fillId="0" borderId="5" xfId="3" applyFont="1" applyBorder="1" applyAlignment="1">
      <alignment horizontal="center" vertical="center" wrapText="1"/>
    </xf>
    <xf numFmtId="10" fontId="3" fillId="0" borderId="5" xfId="3" applyNumberFormat="1" applyFont="1" applyBorder="1" applyAlignment="1">
      <alignment horizontal="center" vertical="center" wrapText="1"/>
    </xf>
    <xf numFmtId="0" fontId="11" fillId="0" borderId="4" xfId="4" applyNumberFormat="1" applyFont="1" applyBorder="1" applyAlignment="1">
      <alignment horizontal="center" vertical="center" wrapText="1"/>
    </xf>
    <xf numFmtId="0" fontId="0" fillId="0" borderId="0" xfId="0" applyAlignment="1">
      <alignment vertical="center" wrapText="1"/>
    </xf>
    <xf numFmtId="0" fontId="39" fillId="2" borderId="5" xfId="0" applyFont="1" applyFill="1" applyBorder="1" applyAlignment="1">
      <alignment horizontal="justify" vertical="center" wrapText="1"/>
    </xf>
    <xf numFmtId="0" fontId="3" fillId="0" borderId="5" xfId="0" applyFont="1" applyBorder="1" applyAlignment="1" applyProtection="1">
      <alignment horizontal="justify" vertical="center" wrapText="1"/>
      <protection locked="0"/>
    </xf>
    <xf numFmtId="0" fontId="11" fillId="0" borderId="5" xfId="0" applyFont="1" applyBorder="1" applyAlignment="1" applyProtection="1">
      <alignment horizontal="left" vertical="center" wrapText="1"/>
      <protection locked="0"/>
    </xf>
    <xf numFmtId="0" fontId="36" fillId="7" borderId="0" xfId="0" applyFont="1" applyFill="1" applyAlignment="1">
      <alignment horizontal="center" vertical="top" wrapText="1"/>
    </xf>
    <xf numFmtId="9" fontId="11" fillId="0" borderId="5" xfId="0" applyNumberFormat="1" applyFont="1" applyBorder="1" applyAlignment="1" applyProtection="1">
      <alignment horizontal="center" vertical="center" wrapText="1"/>
      <protection locked="0"/>
    </xf>
    <xf numFmtId="0" fontId="47" fillId="0" borderId="18" xfId="0" applyFont="1" applyBorder="1" applyAlignment="1">
      <alignment vertical="center" wrapText="1"/>
    </xf>
    <xf numFmtId="0" fontId="29" fillId="0" borderId="16" xfId="0" applyFont="1" applyBorder="1" applyAlignment="1">
      <alignment wrapText="1"/>
    </xf>
    <xf numFmtId="0" fontId="29" fillId="0" borderId="16" xfId="0" applyFont="1" applyBorder="1" applyAlignment="1">
      <alignment vertical="center" wrapText="1"/>
    </xf>
    <xf numFmtId="0" fontId="27" fillId="0" borderId="17" xfId="0" applyFont="1" applyBorder="1" applyAlignment="1">
      <alignment wrapText="1"/>
    </xf>
    <xf numFmtId="0" fontId="3" fillId="0" borderId="5" xfId="0" applyFont="1" applyBorder="1" applyAlignment="1">
      <alignment wrapText="1"/>
    </xf>
    <xf numFmtId="168" fontId="3" fillId="0" borderId="5" xfId="3"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42" fillId="0" borderId="5" xfId="0" applyFont="1" applyBorder="1"/>
    <xf numFmtId="0" fontId="43" fillId="0" borderId="5" xfId="0" applyFont="1" applyBorder="1"/>
    <xf numFmtId="0" fontId="47" fillId="0" borderId="5" xfId="0" applyFont="1" applyBorder="1" applyAlignment="1">
      <alignment vertical="center" wrapText="1"/>
    </xf>
    <xf numFmtId="0" fontId="43" fillId="0" borderId="5" xfId="0" applyFont="1" applyBorder="1" applyAlignment="1">
      <alignment wrapText="1"/>
    </xf>
    <xf numFmtId="0" fontId="45" fillId="0" borderId="5" xfId="0" applyFont="1" applyBorder="1"/>
    <xf numFmtId="0" fontId="45" fillId="0" borderId="19" xfId="0" applyFont="1" applyBorder="1"/>
    <xf numFmtId="0" fontId="45" fillId="0" borderId="20" xfId="0" applyFont="1" applyBorder="1"/>
    <xf numFmtId="0" fontId="41" fillId="0" borderId="5" xfId="0" applyFont="1" applyBorder="1" applyAlignment="1">
      <alignment vertical="center"/>
    </xf>
    <xf numFmtId="0" fontId="0" fillId="0" borderId="5" xfId="0" applyBorder="1"/>
    <xf numFmtId="0" fontId="0" fillId="0" borderId="5" xfId="0" applyBorder="1" applyAlignment="1">
      <alignment wrapText="1"/>
    </xf>
    <xf numFmtId="10" fontId="11" fillId="0" borderId="2" xfId="3" applyNumberFormat="1" applyFont="1" applyFill="1" applyBorder="1" applyAlignment="1" applyProtection="1">
      <alignment horizontal="center" vertical="center" wrapText="1"/>
    </xf>
    <xf numFmtId="0" fontId="11" fillId="0" borderId="4" xfId="4" applyNumberFormat="1" applyFont="1" applyFill="1" applyBorder="1" applyAlignment="1">
      <alignment horizontal="center" vertical="center" wrapText="1"/>
    </xf>
    <xf numFmtId="9" fontId="10" fillId="0" borderId="2" xfId="4" applyFont="1" applyFill="1" applyBorder="1" applyAlignment="1" applyProtection="1">
      <alignment horizontal="center" vertical="center" wrapText="1"/>
    </xf>
    <xf numFmtId="9" fontId="11" fillId="0" borderId="4" xfId="3" applyFont="1" applyFill="1" applyBorder="1" applyAlignment="1" applyProtection="1">
      <alignment horizontal="center" vertical="center" wrapText="1"/>
    </xf>
    <xf numFmtId="41" fontId="11" fillId="0" borderId="2" xfId="2" applyFont="1" applyFill="1" applyBorder="1" applyAlignment="1">
      <alignment horizontal="center" vertical="center" wrapText="1"/>
    </xf>
    <xf numFmtId="41" fontId="11" fillId="0" borderId="2" xfId="2" applyFont="1" applyFill="1" applyBorder="1" applyAlignment="1" applyProtection="1">
      <alignment horizontal="center" vertical="center" wrapText="1"/>
    </xf>
    <xf numFmtId="41" fontId="11" fillId="0" borderId="4" xfId="2" applyFont="1" applyFill="1" applyBorder="1" applyAlignment="1" applyProtection="1">
      <alignment horizontal="center" vertical="center" wrapText="1"/>
    </xf>
    <xf numFmtId="3" fontId="11" fillId="0" borderId="2" xfId="4" applyNumberFormat="1" applyFont="1" applyFill="1" applyBorder="1" applyAlignment="1" applyProtection="1">
      <alignment horizontal="center" vertical="center" wrapText="1"/>
    </xf>
    <xf numFmtId="0" fontId="42" fillId="0" borderId="13" xfId="0" applyFont="1" applyBorder="1"/>
    <xf numFmtId="0" fontId="29" fillId="0" borderId="17" xfId="0" applyFont="1" applyBorder="1" applyAlignment="1" applyProtection="1">
      <alignment wrapText="1"/>
      <protection locked="0"/>
    </xf>
    <xf numFmtId="0" fontId="36" fillId="0" borderId="0" xfId="0" applyFont="1" applyAlignment="1">
      <alignment vertical="top" wrapText="1"/>
    </xf>
    <xf numFmtId="0" fontId="23" fillId="6"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0" borderId="0" xfId="0" applyAlignment="1">
      <alignment horizontal="center"/>
    </xf>
    <xf numFmtId="0" fontId="51" fillId="11" borderId="2"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2" xfId="0" quotePrefix="1" applyFont="1" applyFill="1" applyBorder="1" applyAlignment="1">
      <alignment horizontal="center" vertical="center" wrapText="1"/>
    </xf>
    <xf numFmtId="41" fontId="51" fillId="11" borderId="2" xfId="2" applyFont="1" applyFill="1" applyBorder="1" applyAlignment="1">
      <alignment horizontal="center" vertical="center" wrapText="1"/>
    </xf>
    <xf numFmtId="41" fontId="0" fillId="0" borderId="0" xfId="2" applyFont="1" applyAlignment="1">
      <alignment horizontal="center"/>
    </xf>
    <xf numFmtId="0" fontId="2" fillId="5" borderId="5" xfId="0" applyFont="1" applyFill="1" applyBorder="1" applyAlignment="1">
      <alignment horizontal="center" vertical="center" wrapText="1"/>
    </xf>
    <xf numFmtId="0" fontId="0" fillId="12" borderId="5" xfId="0" applyFill="1" applyBorder="1"/>
    <xf numFmtId="0" fontId="8" fillId="4" borderId="5" xfId="0" quotePrefix="1" applyFont="1" applyFill="1" applyBorder="1" applyAlignment="1">
      <alignment horizontal="center" vertical="center" wrapText="1"/>
    </xf>
    <xf numFmtId="0" fontId="12" fillId="0" borderId="5" xfId="0" applyFont="1" applyBorder="1" applyAlignment="1">
      <alignment horizontal="center" vertical="center" wrapText="1"/>
    </xf>
    <xf numFmtId="0" fontId="11" fillId="0" borderId="5" xfId="4" applyNumberFormat="1" applyFont="1" applyFill="1" applyBorder="1" applyAlignment="1" applyProtection="1">
      <alignment horizontal="center" vertical="center" wrapText="1"/>
    </xf>
    <xf numFmtId="0" fontId="11" fillId="0" borderId="5" xfId="5" applyFont="1" applyBorder="1" applyAlignment="1">
      <alignment horizontal="center" vertical="center" wrapText="1"/>
    </xf>
    <xf numFmtId="9" fontId="11" fillId="0" borderId="5" xfId="4" applyFont="1" applyFill="1" applyBorder="1" applyAlignment="1" applyProtection="1">
      <alignment horizontal="center" vertical="center" wrapText="1"/>
    </xf>
    <xf numFmtId="1" fontId="11" fillId="0" borderId="5" xfId="4" applyNumberFormat="1" applyFont="1" applyFill="1" applyBorder="1" applyAlignment="1" applyProtection="1">
      <alignment horizontal="center" vertical="center" wrapText="1"/>
    </xf>
    <xf numFmtId="9" fontId="11"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9" fontId="11" fillId="0" borderId="5" xfId="0" applyNumberFormat="1" applyFont="1" applyBorder="1" applyAlignment="1">
      <alignment horizontal="left" vertical="center" wrapText="1"/>
    </xf>
    <xf numFmtId="0" fontId="0" fillId="0" borderId="5" xfId="0" applyBorder="1" applyAlignment="1">
      <alignment vertical="center" wrapText="1"/>
    </xf>
    <xf numFmtId="165" fontId="11" fillId="0" borderId="5" xfId="4" applyNumberFormat="1" applyFont="1" applyFill="1" applyBorder="1" applyAlignment="1" applyProtection="1">
      <alignment horizontal="center" vertical="center" wrapText="1"/>
    </xf>
    <xf numFmtId="9" fontId="12" fillId="0" borderId="5" xfId="4" applyFont="1" applyFill="1" applyBorder="1" applyAlignment="1" applyProtection="1">
      <alignment horizontal="center" vertical="center" wrapText="1"/>
    </xf>
    <xf numFmtId="0" fontId="11" fillId="0" borderId="5" xfId="3" applyNumberFormat="1" applyFont="1" applyFill="1" applyBorder="1" applyAlignment="1" applyProtection="1">
      <alignment horizontal="center" vertical="center" wrapText="1"/>
    </xf>
    <xf numFmtId="9" fontId="11" fillId="7" borderId="5" xfId="4" applyFont="1" applyFill="1" applyBorder="1" applyAlignment="1" applyProtection="1">
      <alignment horizontal="center" vertical="center" wrapText="1"/>
    </xf>
    <xf numFmtId="3" fontId="11" fillId="0" borderId="5" xfId="3" applyNumberFormat="1" applyFont="1" applyFill="1" applyBorder="1" applyAlignment="1" applyProtection="1">
      <alignment horizontal="center" vertical="center" wrapText="1"/>
    </xf>
    <xf numFmtId="3" fontId="11" fillId="0" borderId="5" xfId="4" applyNumberFormat="1" applyFont="1" applyFill="1" applyBorder="1" applyAlignment="1" applyProtection="1">
      <alignment horizontal="center" vertical="center" wrapText="1"/>
    </xf>
    <xf numFmtId="9" fontId="11" fillId="0" borderId="5" xfId="3" applyFont="1" applyFill="1" applyBorder="1" applyAlignment="1" applyProtection="1">
      <alignment horizontal="center" vertical="center" wrapText="1"/>
    </xf>
    <xf numFmtId="1" fontId="11" fillId="0" borderId="5" xfId="3" applyNumberFormat="1" applyFont="1" applyFill="1" applyBorder="1" applyAlignment="1" applyProtection="1">
      <alignment horizontal="center" vertical="center" wrapText="1"/>
    </xf>
    <xf numFmtId="166" fontId="11" fillId="0" borderId="5" xfId="1" applyNumberFormat="1" applyFont="1" applyFill="1" applyBorder="1" applyAlignment="1" applyProtection="1">
      <alignment horizontal="center" vertical="center" wrapText="1"/>
    </xf>
    <xf numFmtId="4" fontId="11" fillId="0" borderId="5" xfId="4" applyNumberFormat="1" applyFont="1" applyFill="1" applyBorder="1" applyAlignment="1" applyProtection="1">
      <alignment horizontal="center" vertical="center" wrapText="1"/>
    </xf>
    <xf numFmtId="9" fontId="3" fillId="0" borderId="5" xfId="3" applyFont="1" applyFill="1" applyBorder="1" applyAlignment="1" applyProtection="1">
      <alignment horizontal="center" vertical="center" wrapText="1"/>
    </xf>
    <xf numFmtId="0" fontId="11" fillId="0" borderId="5" xfId="2" applyNumberFormat="1" applyFont="1" applyFill="1" applyBorder="1" applyAlignment="1" applyProtection="1">
      <alignment horizontal="center" vertical="center" wrapText="1"/>
    </xf>
    <xf numFmtId="3" fontId="11" fillId="0" borderId="5" xfId="2" applyNumberFormat="1" applyFont="1" applyFill="1" applyBorder="1" applyAlignment="1" applyProtection="1">
      <alignment horizontal="center" vertical="center" wrapText="1"/>
    </xf>
    <xf numFmtId="9" fontId="3" fillId="0" borderId="5" xfId="4" applyFont="1" applyFill="1" applyBorder="1" applyAlignment="1" applyProtection="1">
      <alignment horizontal="center" vertical="center" wrapText="1"/>
    </xf>
    <xf numFmtId="0" fontId="8" fillId="4" borderId="5" xfId="0" applyFont="1" applyFill="1" applyBorder="1" applyAlignment="1">
      <alignment horizontal="center" vertical="center" wrapText="1"/>
    </xf>
    <xf numFmtId="9" fontId="11" fillId="10" borderId="5" xfId="4" applyFont="1" applyFill="1" applyBorder="1" applyAlignment="1" applyProtection="1">
      <alignment horizontal="center" vertical="center" wrapText="1"/>
    </xf>
    <xf numFmtId="0" fontId="11" fillId="10" borderId="5" xfId="4" applyNumberFormat="1" applyFont="1" applyFill="1" applyBorder="1" applyAlignment="1" applyProtection="1">
      <alignment horizontal="center" vertical="center" wrapText="1"/>
    </xf>
    <xf numFmtId="2" fontId="11" fillId="10" borderId="5" xfId="3" applyNumberFormat="1" applyFont="1" applyFill="1" applyBorder="1" applyAlignment="1" applyProtection="1">
      <alignment horizontal="center" vertical="center" wrapText="1"/>
    </xf>
    <xf numFmtId="1" fontId="11" fillId="10" borderId="5" xfId="4" applyNumberFormat="1" applyFont="1" applyFill="1" applyBorder="1" applyAlignment="1" applyProtection="1">
      <alignment horizontal="center" vertical="center" wrapText="1"/>
    </xf>
    <xf numFmtId="165" fontId="11" fillId="10" borderId="5" xfId="4" applyNumberFormat="1" applyFont="1" applyFill="1" applyBorder="1" applyAlignment="1" applyProtection="1">
      <alignment horizontal="center" vertical="center" wrapText="1"/>
    </xf>
    <xf numFmtId="1" fontId="11" fillId="10" borderId="5" xfId="2" applyNumberFormat="1" applyFont="1" applyFill="1" applyBorder="1" applyAlignment="1" applyProtection="1">
      <alignment horizontal="center" vertical="center" wrapText="1"/>
    </xf>
    <xf numFmtId="2" fontId="11" fillId="10" borderId="5" xfId="4" applyNumberFormat="1" applyFont="1" applyFill="1" applyBorder="1" applyAlignment="1" applyProtection="1">
      <alignment horizontal="center" vertical="center" wrapText="1"/>
    </xf>
    <xf numFmtId="0" fontId="17" fillId="10" borderId="5" xfId="4" applyNumberFormat="1" applyFont="1" applyFill="1" applyBorder="1" applyAlignment="1" applyProtection="1">
      <alignment horizontal="center" vertical="center" wrapText="1"/>
    </xf>
    <xf numFmtId="9" fontId="11" fillId="10" borderId="5" xfId="3" applyFont="1" applyFill="1" applyBorder="1" applyAlignment="1" applyProtection="1">
      <alignment horizontal="center" vertical="center" wrapText="1"/>
    </xf>
    <xf numFmtId="9" fontId="19" fillId="10" borderId="5" xfId="4" applyFont="1" applyFill="1" applyBorder="1" applyAlignment="1" applyProtection="1">
      <alignment horizontal="center" vertical="center" wrapText="1"/>
    </xf>
    <xf numFmtId="9" fontId="10" fillId="10" borderId="5" xfId="4" applyFont="1" applyFill="1" applyBorder="1" applyAlignment="1" applyProtection="1">
      <alignment horizontal="center" vertical="center" wrapText="1"/>
    </xf>
    <xf numFmtId="9" fontId="3" fillId="10" borderId="5" xfId="3" applyFont="1" applyFill="1" applyBorder="1" applyAlignment="1" applyProtection="1">
      <alignment horizontal="center" vertical="center" wrapText="1"/>
    </xf>
    <xf numFmtId="0" fontId="11" fillId="10" borderId="5" xfId="3" applyNumberFormat="1" applyFont="1" applyFill="1" applyBorder="1" applyAlignment="1" applyProtection="1">
      <alignment horizontal="center" vertical="center" wrapText="1"/>
    </xf>
    <xf numFmtId="167" fontId="11" fillId="10" borderId="5" xfId="3" applyNumberFormat="1" applyFont="1" applyFill="1" applyBorder="1" applyAlignment="1" applyProtection="1">
      <alignment horizontal="center" vertical="center" wrapText="1"/>
    </xf>
    <xf numFmtId="168" fontId="3" fillId="10" borderId="5" xfId="3" applyNumberFormat="1" applyFont="1" applyFill="1" applyBorder="1" applyAlignment="1" applyProtection="1">
      <alignment horizontal="center" vertical="center" wrapText="1"/>
    </xf>
    <xf numFmtId="9" fontId="21" fillId="10" borderId="5" xfId="4" applyFont="1" applyFill="1" applyBorder="1" applyAlignment="1" applyProtection="1">
      <alignment horizontal="center" vertical="center" wrapText="1"/>
    </xf>
    <xf numFmtId="4" fontId="11" fillId="10" borderId="5" xfId="4" applyNumberFormat="1" applyFont="1" applyFill="1" applyBorder="1" applyAlignment="1" applyProtection="1">
      <alignment horizontal="center" vertical="center" wrapText="1"/>
    </xf>
    <xf numFmtId="10" fontId="11" fillId="10" borderId="5" xfId="3" applyNumberFormat="1" applyFont="1" applyFill="1" applyBorder="1" applyAlignment="1" applyProtection="1">
      <alignment horizontal="center" vertical="center" wrapText="1"/>
    </xf>
    <xf numFmtId="41" fontId="11" fillId="10" borderId="5" xfId="2" applyFont="1" applyFill="1" applyBorder="1" applyAlignment="1" applyProtection="1">
      <alignment horizontal="center" vertical="center" wrapText="1"/>
    </xf>
    <xf numFmtId="9" fontId="11" fillId="10" borderId="5" xfId="4" quotePrefix="1" applyFont="1" applyFill="1" applyBorder="1" applyAlignment="1" applyProtection="1">
      <alignment horizontal="center" vertical="center" wrapText="1"/>
    </xf>
    <xf numFmtId="1" fontId="11" fillId="10" borderId="5" xfId="3" applyNumberFormat="1" applyFont="1" applyFill="1" applyBorder="1" applyAlignment="1" applyProtection="1">
      <alignment horizontal="center" vertical="center" wrapText="1"/>
    </xf>
    <xf numFmtId="0" fontId="3" fillId="10" borderId="5" xfId="0" applyFont="1" applyFill="1" applyBorder="1" applyAlignment="1" applyProtection="1">
      <alignment horizontal="justify" vertical="center" wrapText="1"/>
      <protection locked="0"/>
    </xf>
    <xf numFmtId="0" fontId="2" fillId="4" borderId="5" xfId="0" applyFont="1" applyFill="1" applyBorder="1" applyAlignment="1">
      <alignment horizontal="center" vertical="center" wrapText="1"/>
    </xf>
    <xf numFmtId="0" fontId="33" fillId="0" borderId="0" xfId="0" applyFont="1" applyAlignment="1">
      <alignment horizontal="center" vertical="center" wrapText="1"/>
    </xf>
    <xf numFmtId="0" fontId="23" fillId="0" borderId="0" xfId="0" applyFont="1" applyAlignment="1">
      <alignment vertical="center" wrapText="1"/>
    </xf>
    <xf numFmtId="0" fontId="8" fillId="4" borderId="5" xfId="0" applyFont="1" applyFill="1" applyBorder="1" applyAlignment="1">
      <alignment vertical="center" wrapText="1"/>
    </xf>
    <xf numFmtId="0" fontId="0" fillId="2" borderId="28" xfId="0" applyFill="1" applyBorder="1" applyAlignment="1">
      <alignment horizontal="center" vertical="center" wrapText="1"/>
    </xf>
    <xf numFmtId="0" fontId="0" fillId="2" borderId="0" xfId="0" applyFill="1" applyAlignment="1">
      <alignment horizontal="center" vertical="center" wrapText="1"/>
    </xf>
    <xf numFmtId="0" fontId="0" fillId="2" borderId="29" xfId="0"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5" xfId="0" applyFont="1" applyFill="1" applyBorder="1" applyAlignment="1">
      <alignment horizontal="center" vertical="center" wrapText="1"/>
    </xf>
    <xf numFmtId="49" fontId="10" fillId="0" borderId="5" xfId="0" applyNumberFormat="1" applyFont="1" applyBorder="1" applyAlignment="1">
      <alignment horizontal="center" vertical="center" wrapText="1"/>
    </xf>
    <xf numFmtId="9" fontId="11" fillId="0" borderId="5" xfId="5"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0" fontId="28" fillId="0" borderId="5" xfId="0" applyFont="1" applyBorder="1" applyAlignment="1">
      <alignment wrapText="1"/>
    </xf>
    <xf numFmtId="41" fontId="11" fillId="0" borderId="5" xfId="2" applyFont="1" applyFill="1" applyBorder="1" applyAlignment="1" applyProtection="1">
      <alignment horizontal="left" vertical="center" wrapText="1"/>
    </xf>
    <xf numFmtId="41" fontId="11" fillId="0" borderId="5" xfId="2" applyFont="1" applyFill="1" applyBorder="1" applyAlignment="1" applyProtection="1">
      <alignment horizontal="center" vertical="center" wrapText="1"/>
    </xf>
    <xf numFmtId="49" fontId="10" fillId="10" borderId="5" xfId="0" applyNumberFormat="1"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5" xfId="5" applyFont="1" applyFill="1" applyBorder="1" applyAlignment="1">
      <alignment horizontal="center" vertical="center" wrapText="1"/>
    </xf>
    <xf numFmtId="9" fontId="11" fillId="10" borderId="5" xfId="5" applyNumberFormat="1" applyFont="1" applyFill="1" applyBorder="1" applyAlignment="1">
      <alignment horizontal="center" vertical="center" wrapText="1"/>
    </xf>
    <xf numFmtId="9" fontId="3" fillId="10" borderId="5" xfId="0" applyNumberFormat="1" applyFont="1" applyFill="1" applyBorder="1" applyAlignment="1">
      <alignment horizontal="center" vertical="center" wrapText="1"/>
    </xf>
    <xf numFmtId="0" fontId="33" fillId="10"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29" fillId="10" borderId="5" xfId="0" applyFont="1" applyFill="1" applyBorder="1" applyAlignment="1">
      <alignment vertical="center" wrapText="1"/>
    </xf>
    <xf numFmtId="9" fontId="11" fillId="10" borderId="5" xfId="0" applyNumberFormat="1" applyFont="1" applyFill="1" applyBorder="1" applyAlignment="1">
      <alignment horizontal="center" vertical="center" wrapText="1"/>
    </xf>
    <xf numFmtId="164" fontId="11" fillId="10" borderId="5" xfId="0" applyNumberFormat="1" applyFont="1" applyFill="1" applyBorder="1" applyAlignment="1">
      <alignment horizontal="center" vertical="center" wrapText="1"/>
    </xf>
    <xf numFmtId="0" fontId="11" fillId="10" borderId="5" xfId="0" applyFont="1" applyFill="1" applyBorder="1" applyAlignment="1">
      <alignment horizontal="left" vertical="center" wrapText="1"/>
    </xf>
    <xf numFmtId="1" fontId="11" fillId="10" borderId="5" xfId="0" applyNumberFormat="1" applyFont="1" applyFill="1" applyBorder="1" applyAlignment="1">
      <alignment horizontal="center" vertical="center" wrapText="1"/>
    </xf>
    <xf numFmtId="49" fontId="14" fillId="0" borderId="5" xfId="0" applyNumberFormat="1" applyFont="1" applyBorder="1" applyAlignment="1">
      <alignment horizontal="justify" vertical="center" wrapText="1"/>
    </xf>
    <xf numFmtId="0" fontId="27" fillId="0" borderId="5" xfId="0" applyFont="1" applyBorder="1" applyAlignment="1">
      <alignment wrapText="1"/>
    </xf>
    <xf numFmtId="0" fontId="12" fillId="0" borderId="5" xfId="0" applyFont="1" applyBorder="1" applyAlignment="1">
      <alignment vertical="center" wrapText="1"/>
    </xf>
    <xf numFmtId="9" fontId="38" fillId="0" borderId="5" xfId="0" applyNumberFormat="1" applyFont="1" applyBorder="1" applyAlignment="1">
      <alignment horizontal="center" vertical="center" wrapText="1"/>
    </xf>
    <xf numFmtId="0" fontId="38" fillId="0" borderId="5" xfId="0" applyFont="1" applyBorder="1" applyAlignment="1">
      <alignment vertical="center" wrapText="1"/>
    </xf>
    <xf numFmtId="0" fontId="38" fillId="0" borderId="5" xfId="0" applyFont="1" applyBorder="1" applyAlignment="1">
      <alignment horizontal="center" vertical="center" wrapText="1"/>
    </xf>
    <xf numFmtId="4" fontId="3" fillId="10" borderId="5" xfId="0" applyNumberFormat="1" applyFont="1" applyFill="1" applyBorder="1" applyAlignment="1">
      <alignment horizontal="center" vertical="center" wrapText="1"/>
    </xf>
    <xf numFmtId="10" fontId="3" fillId="10" borderId="5" xfId="0" applyNumberFormat="1" applyFont="1" applyFill="1" applyBorder="1" applyAlignment="1">
      <alignment horizontal="center" vertical="center" wrapText="1"/>
    </xf>
    <xf numFmtId="0" fontId="34" fillId="10" borderId="5" xfId="0" applyFont="1" applyFill="1" applyBorder="1" applyAlignment="1">
      <alignment wrapText="1"/>
    </xf>
    <xf numFmtId="0" fontId="11" fillId="7" borderId="5" xfId="0" applyFont="1" applyFill="1" applyBorder="1" applyAlignment="1">
      <alignment horizontal="center" vertical="center" wrapText="1"/>
    </xf>
    <xf numFmtId="3" fontId="11" fillId="0" borderId="5" xfId="0" applyNumberFormat="1" applyFont="1" applyBorder="1" applyAlignment="1">
      <alignment horizontal="center" vertical="center" wrapText="1"/>
    </xf>
    <xf numFmtId="0" fontId="26" fillId="0" borderId="5" xfId="0" applyFont="1" applyBorder="1" applyAlignment="1">
      <alignment wrapText="1"/>
    </xf>
    <xf numFmtId="0" fontId="15" fillId="0" borderId="5" xfId="0" applyFont="1" applyBorder="1" applyAlignment="1">
      <alignment vertical="center" wrapText="1"/>
    </xf>
    <xf numFmtId="0" fontId="10" fillId="10" borderId="5"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27" fillId="10" borderId="5" xfId="0" applyFont="1" applyFill="1" applyBorder="1" applyAlignment="1">
      <alignment wrapText="1"/>
    </xf>
    <xf numFmtId="0" fontId="29" fillId="10" borderId="5" xfId="0" applyFont="1" applyFill="1" applyBorder="1" applyAlignment="1">
      <alignment wrapText="1"/>
    </xf>
    <xf numFmtId="0" fontId="32" fillId="10" borderId="5" xfId="0" applyFont="1" applyFill="1" applyBorder="1" applyAlignment="1">
      <alignment wrapText="1"/>
    </xf>
    <xf numFmtId="0" fontId="30" fillId="10" borderId="5" xfId="0" applyFont="1" applyFill="1" applyBorder="1" applyAlignment="1">
      <alignment wrapText="1"/>
    </xf>
    <xf numFmtId="0" fontId="36" fillId="10" borderId="5" xfId="0" applyFont="1" applyFill="1" applyBorder="1" applyAlignment="1">
      <alignment wrapText="1"/>
    </xf>
    <xf numFmtId="0" fontId="3" fillId="10" borderId="5" xfId="0" applyFont="1" applyFill="1" applyBorder="1" applyAlignment="1">
      <alignment vertical="center" wrapText="1"/>
    </xf>
    <xf numFmtId="167" fontId="17" fillId="10" borderId="5" xfId="6" applyNumberFormat="1" applyFont="1" applyFill="1" applyBorder="1" applyAlignment="1">
      <alignment horizontal="center" vertical="center" wrapText="1"/>
    </xf>
    <xf numFmtId="0" fontId="31" fillId="10" borderId="5" xfId="0" applyFont="1" applyFill="1" applyBorder="1" applyAlignment="1">
      <alignment wrapText="1"/>
    </xf>
    <xf numFmtId="0" fontId="3" fillId="10" borderId="5" xfId="0" applyFont="1" applyFill="1" applyBorder="1" applyAlignment="1">
      <alignment horizontal="left" vertical="center" wrapText="1"/>
    </xf>
    <xf numFmtId="0" fontId="39" fillId="10" borderId="5" xfId="0" applyFont="1" applyFill="1" applyBorder="1" applyAlignment="1">
      <alignment horizontal="justify" vertical="center" wrapText="1"/>
    </xf>
    <xf numFmtId="0" fontId="0" fillId="10" borderId="5" xfId="0" applyFill="1" applyBorder="1" applyAlignment="1">
      <alignment vertical="center" wrapText="1"/>
    </xf>
    <xf numFmtId="3" fontId="11" fillId="10" borderId="5" xfId="0" applyNumberFormat="1" applyFont="1" applyFill="1" applyBorder="1" applyAlignment="1">
      <alignment horizontal="center" vertical="center" wrapText="1"/>
    </xf>
    <xf numFmtId="0" fontId="36" fillId="10" borderId="5" xfId="0" applyFont="1" applyFill="1" applyBorder="1" applyAlignment="1">
      <alignment vertical="center" wrapText="1"/>
    </xf>
    <xf numFmtId="0" fontId="17" fillId="10" borderId="5" xfId="0" applyFont="1" applyFill="1" applyBorder="1" applyAlignment="1">
      <alignment horizontal="left" vertical="center" wrapText="1" indent="1"/>
    </xf>
    <xf numFmtId="0" fontId="36" fillId="10" borderId="5" xfId="0" applyFont="1" applyFill="1" applyBorder="1" applyAlignment="1">
      <alignment horizontal="center" wrapText="1"/>
    </xf>
    <xf numFmtId="0" fontId="36" fillId="10" borderId="5" xfId="0" applyFont="1" applyFill="1" applyBorder="1" applyAlignment="1">
      <alignment horizontal="center" vertical="top" wrapText="1"/>
    </xf>
    <xf numFmtId="0" fontId="36" fillId="10" borderId="5" xfId="0" applyFont="1" applyFill="1" applyBorder="1" applyAlignment="1">
      <alignment vertical="top" wrapText="1"/>
    </xf>
    <xf numFmtId="0" fontId="0" fillId="10" borderId="5" xfId="0" applyFill="1" applyBorder="1"/>
    <xf numFmtId="0" fontId="42" fillId="10" borderId="5" xfId="0" applyFont="1" applyFill="1" applyBorder="1"/>
    <xf numFmtId="0" fontId="21" fillId="10" borderId="5" xfId="0" applyFont="1" applyFill="1" applyBorder="1" applyAlignment="1">
      <alignment horizontal="center" vertical="center" wrapText="1"/>
    </xf>
    <xf numFmtId="0" fontId="47" fillId="10" borderId="5" xfId="0" applyFont="1" applyFill="1" applyBorder="1" applyAlignment="1">
      <alignment vertical="center" wrapText="1"/>
    </xf>
    <xf numFmtId="0" fontId="43" fillId="10" borderId="5" xfId="0" applyFont="1" applyFill="1" applyBorder="1" applyAlignment="1">
      <alignment wrapText="1"/>
    </xf>
    <xf numFmtId="0" fontId="45" fillId="10" borderId="5" xfId="0" applyFont="1" applyFill="1" applyBorder="1"/>
    <xf numFmtId="0" fontId="41" fillId="10" borderId="5" xfId="0" applyFont="1" applyFill="1" applyBorder="1" applyAlignment="1">
      <alignment vertical="center"/>
    </xf>
    <xf numFmtId="0" fontId="0" fillId="10" borderId="5" xfId="0" applyFill="1" applyBorder="1" applyAlignment="1">
      <alignment wrapText="1"/>
    </xf>
    <xf numFmtId="0" fontId="3" fillId="10" borderId="5" xfId="0" applyFont="1" applyFill="1" applyBorder="1" applyAlignment="1">
      <alignment horizontal="justify" vertical="center" wrapText="1"/>
    </xf>
    <xf numFmtId="0" fontId="10" fillId="0" borderId="5" xfId="0" applyFont="1" applyBorder="1" applyAlignment="1">
      <alignment horizontal="center" vertical="center" wrapText="1"/>
    </xf>
    <xf numFmtId="167" fontId="3" fillId="0" borderId="5" xfId="0" applyNumberFormat="1" applyFont="1" applyBorder="1" applyAlignment="1">
      <alignment horizontal="center" vertical="center" wrapText="1"/>
    </xf>
    <xf numFmtId="0" fontId="22" fillId="10" borderId="5" xfId="0" applyFont="1" applyFill="1" applyBorder="1" applyAlignment="1">
      <alignment horizontal="center" vertical="center" wrapText="1"/>
    </xf>
    <xf numFmtId="0" fontId="11" fillId="0" borderId="5" xfId="0" applyFont="1" applyBorder="1" applyAlignment="1">
      <alignment vertical="center" wrapText="1"/>
    </xf>
    <xf numFmtId="0" fontId="3" fillId="0" borderId="5" xfId="0" applyFont="1" applyBorder="1" applyAlignment="1">
      <alignment horizontal="center" vertical="top" wrapText="1"/>
    </xf>
    <xf numFmtId="0" fontId="23" fillId="0" borderId="5" xfId="0" applyFont="1" applyBorder="1" applyAlignment="1">
      <alignment horizontal="center" vertical="center" wrapText="1"/>
    </xf>
    <xf numFmtId="0" fontId="3" fillId="2" borderId="0" xfId="0" applyFont="1" applyFill="1" applyAlignment="1">
      <alignment vertical="center" wrapText="1"/>
    </xf>
    <xf numFmtId="0" fontId="5" fillId="2" borderId="0" xfId="0" applyFont="1" applyFill="1" applyAlignment="1">
      <alignment vertical="center" wrapText="1"/>
    </xf>
    <xf numFmtId="0" fontId="8" fillId="4" borderId="8" xfId="0" applyFont="1" applyFill="1" applyBorder="1" applyAlignment="1">
      <alignment vertical="center" wrapText="1"/>
    </xf>
    <xf numFmtId="0" fontId="33" fillId="10" borderId="5" xfId="0" applyFont="1" applyFill="1" applyBorder="1" applyAlignment="1">
      <alignment vertical="center" wrapText="1"/>
    </xf>
    <xf numFmtId="0" fontId="39" fillId="0" borderId="5" xfId="0" applyFont="1" applyBorder="1" applyAlignment="1">
      <alignment vertical="center" wrapText="1"/>
    </xf>
    <xf numFmtId="0" fontId="28" fillId="0" borderId="5" xfId="0" applyFont="1" applyBorder="1" applyAlignment="1">
      <alignment vertical="center" wrapText="1"/>
    </xf>
    <xf numFmtId="0" fontId="49" fillId="10" borderId="5" xfId="0" applyFont="1" applyFill="1" applyBorder="1" applyAlignment="1">
      <alignment vertical="center" wrapText="1"/>
    </xf>
    <xf numFmtId="0" fontId="0" fillId="10" borderId="5" xfId="0" applyFill="1" applyBorder="1" applyAlignment="1">
      <alignment vertical="center"/>
    </xf>
    <xf numFmtId="0" fontId="50" fillId="10" borderId="5" xfId="0" applyFont="1" applyFill="1" applyBorder="1" applyAlignment="1">
      <alignment vertical="center" wrapText="1"/>
    </xf>
    <xf numFmtId="0" fontId="43" fillId="10" borderId="5" xfId="0" applyFont="1" applyFill="1" applyBorder="1" applyAlignment="1">
      <alignment vertical="center"/>
    </xf>
    <xf numFmtId="0" fontId="28" fillId="10" borderId="5" xfId="0" applyFont="1" applyFill="1" applyBorder="1" applyAlignment="1">
      <alignment vertical="center" wrapText="1"/>
    </xf>
    <xf numFmtId="0" fontId="45" fillId="10" borderId="5" xfId="0" applyFont="1" applyFill="1" applyBorder="1" applyAlignment="1">
      <alignment vertical="center" wrapText="1"/>
    </xf>
    <xf numFmtId="0" fontId="45" fillId="10" borderId="5" xfId="0" applyFont="1" applyFill="1" applyBorder="1" applyAlignment="1">
      <alignment vertical="center"/>
    </xf>
    <xf numFmtId="0" fontId="3" fillId="0" borderId="6" xfId="0" applyFont="1" applyBorder="1" applyAlignment="1" applyProtection="1">
      <alignment horizontal="justify" vertical="center" wrapText="1"/>
      <protection locked="0"/>
    </xf>
    <xf numFmtId="9" fontId="3" fillId="10" borderId="5" xfId="0" applyNumberFormat="1" applyFont="1" applyFill="1" applyBorder="1" applyAlignment="1" applyProtection="1">
      <alignment horizontal="justify" vertical="center" wrapText="1"/>
      <protection locked="0"/>
    </xf>
    <xf numFmtId="9" fontId="3" fillId="0" borderId="5" xfId="0" applyNumberFormat="1" applyFont="1" applyBorder="1" applyAlignment="1" applyProtection="1">
      <alignment horizontal="justify" vertical="center" wrapText="1"/>
      <protection locked="0"/>
    </xf>
    <xf numFmtId="0" fontId="3" fillId="0" borderId="5" xfId="0" applyFont="1" applyBorder="1" applyAlignment="1" applyProtection="1">
      <alignment vertical="center" wrapText="1"/>
      <protection locked="0"/>
    </xf>
    <xf numFmtId="10" fontId="3" fillId="0" borderId="5" xfId="0" applyNumberFormat="1" applyFont="1" applyBorder="1" applyAlignment="1" applyProtection="1">
      <alignment horizontal="justify" vertical="center" wrapText="1"/>
      <protection locked="0"/>
    </xf>
    <xf numFmtId="0" fontId="29" fillId="13" borderId="5" xfId="0" applyFont="1" applyFill="1" applyBorder="1" applyAlignment="1" applyProtection="1">
      <alignment wrapText="1"/>
      <protection locked="0"/>
    </xf>
    <xf numFmtId="0" fontId="29" fillId="13" borderId="6" xfId="0" applyFont="1" applyFill="1" applyBorder="1" applyAlignment="1" applyProtection="1">
      <alignment wrapText="1"/>
      <protection locked="0"/>
    </xf>
    <xf numFmtId="0" fontId="29" fillId="0" borderId="5" xfId="0" applyFont="1" applyBorder="1" applyAlignment="1" applyProtection="1">
      <alignment wrapText="1"/>
      <protection locked="0"/>
    </xf>
    <xf numFmtId="0" fontId="29" fillId="0" borderId="6" xfId="0" applyFont="1" applyBorder="1" applyAlignment="1" applyProtection="1">
      <alignment wrapText="1"/>
      <protection locked="0"/>
    </xf>
    <xf numFmtId="9" fontId="3" fillId="0" borderId="6" xfId="0" applyNumberFormat="1" applyFont="1" applyBorder="1" applyAlignment="1" applyProtection="1">
      <alignment horizontal="justify" vertical="center" wrapText="1"/>
      <protection locked="0"/>
    </xf>
    <xf numFmtId="10" fontId="3" fillId="10" borderId="5" xfId="0" applyNumberFormat="1" applyFont="1" applyFill="1" applyBorder="1" applyAlignment="1" applyProtection="1">
      <alignment horizontal="justify" vertical="center" wrapText="1"/>
      <protection locked="0"/>
    </xf>
    <xf numFmtId="0" fontId="53" fillId="0" borderId="5" xfId="0" applyFont="1" applyBorder="1" applyAlignment="1" applyProtection="1">
      <alignment wrapText="1"/>
      <protection locked="0"/>
    </xf>
    <xf numFmtId="0" fontId="53" fillId="0" borderId="6" xfId="0" applyFont="1" applyBorder="1" applyAlignment="1" applyProtection="1">
      <alignment wrapText="1"/>
      <protection locked="0"/>
    </xf>
    <xf numFmtId="0" fontId="3" fillId="10" borderId="5" xfId="0" applyFont="1" applyFill="1" applyBorder="1" applyAlignment="1" applyProtection="1">
      <alignment horizontal="center" vertical="center" wrapText="1"/>
      <protection locked="0"/>
    </xf>
    <xf numFmtId="9" fontId="3" fillId="10" borderId="5" xfId="0" applyNumberFormat="1" applyFont="1" applyFill="1" applyBorder="1" applyAlignment="1" applyProtection="1">
      <alignment horizontal="center" vertical="center" wrapText="1"/>
      <protection locked="0"/>
    </xf>
    <xf numFmtId="0" fontId="29" fillId="13" borderId="5" xfId="0" applyFont="1" applyFill="1" applyBorder="1" applyAlignment="1" applyProtection="1">
      <alignment horizontal="center" wrapText="1"/>
      <protection locked="0"/>
    </xf>
    <xf numFmtId="0" fontId="29" fillId="13" borderId="16" xfId="0" applyFont="1" applyFill="1" applyBorder="1" applyAlignment="1" applyProtection="1">
      <alignment horizontal="center" wrapText="1"/>
      <protection locked="0"/>
    </xf>
    <xf numFmtId="0" fontId="29" fillId="13" borderId="16" xfId="0" applyFont="1" applyFill="1" applyBorder="1" applyAlignment="1" applyProtection="1">
      <alignment wrapText="1"/>
      <protection locked="0"/>
    </xf>
    <xf numFmtId="0" fontId="29" fillId="14" borderId="5" xfId="0" applyFont="1" applyFill="1" applyBorder="1" applyAlignment="1" applyProtection="1">
      <alignment wrapText="1"/>
      <protection locked="0"/>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0" xfId="0" applyAlignment="1">
      <alignment wrapText="1"/>
    </xf>
    <xf numFmtId="9" fontId="3" fillId="15" borderId="5" xfId="0" applyNumberFormat="1" applyFont="1" applyFill="1" applyBorder="1" applyAlignment="1">
      <alignment horizontal="center" vertical="center" wrapText="1"/>
    </xf>
    <xf numFmtId="9" fontId="11" fillId="15" borderId="5" xfId="0" applyNumberFormat="1" applyFont="1" applyFill="1" applyBorder="1" applyAlignment="1">
      <alignment horizontal="center" vertical="center" wrapText="1"/>
    </xf>
    <xf numFmtId="10" fontId="3" fillId="15" borderId="5" xfId="0" applyNumberFormat="1" applyFont="1" applyFill="1" applyBorder="1" applyAlignment="1">
      <alignment horizontal="center" vertical="center" wrapText="1"/>
    </xf>
    <xf numFmtId="0" fontId="33" fillId="0" borderId="5" xfId="0" applyFont="1" applyBorder="1" applyAlignment="1">
      <alignment vertical="center" wrapText="1"/>
    </xf>
    <xf numFmtId="10" fontId="23" fillId="0" borderId="5" xfId="0" applyNumberFormat="1" applyFont="1" applyBorder="1" applyAlignment="1">
      <alignment horizontal="center" vertical="center" wrapText="1"/>
    </xf>
    <xf numFmtId="9" fontId="23" fillId="0" borderId="5" xfId="0" applyNumberFormat="1" applyFont="1" applyBorder="1" applyAlignment="1">
      <alignment horizontal="center" vertical="center" wrapText="1"/>
    </xf>
    <xf numFmtId="0" fontId="51" fillId="16" borderId="5" xfId="0" applyFont="1" applyFill="1" applyBorder="1" applyAlignment="1">
      <alignment horizontal="center" vertical="center" wrapText="1"/>
    </xf>
    <xf numFmtId="9" fontId="54" fillId="0" borderId="5" xfId="3" applyFont="1" applyBorder="1"/>
    <xf numFmtId="0" fontId="10" fillId="16" borderId="5" xfId="0" applyFont="1" applyFill="1" applyBorder="1" applyAlignment="1">
      <alignment horizontal="center" vertical="center" wrapText="1"/>
    </xf>
    <xf numFmtId="0" fontId="3" fillId="0" borderId="0" xfId="0" applyFont="1"/>
    <xf numFmtId="9" fontId="23" fillId="0" borderId="5" xfId="3" applyFont="1" applyBorder="1"/>
    <xf numFmtId="0" fontId="56" fillId="16" borderId="5" xfId="0" applyFont="1" applyFill="1" applyBorder="1" applyAlignment="1">
      <alignment horizontal="center" vertical="center" wrapText="1"/>
    </xf>
    <xf numFmtId="0" fontId="33" fillId="0" borderId="0" xfId="0" applyFont="1"/>
    <xf numFmtId="0" fontId="21" fillId="0" borderId="5" xfId="0" applyFont="1" applyBorder="1" applyAlignment="1">
      <alignment horizontal="center" vertical="center" wrapText="1"/>
    </xf>
    <xf numFmtId="9" fontId="57" fillId="0" borderId="5" xfId="0" applyNumberFormat="1" applyFont="1" applyBorder="1" applyAlignment="1">
      <alignment horizontal="center" vertical="center" wrapText="1"/>
    </xf>
    <xf numFmtId="0" fontId="58" fillId="0" borderId="5" xfId="0" applyFont="1" applyBorder="1" applyAlignment="1">
      <alignment horizontal="center" vertical="center" wrapText="1"/>
    </xf>
    <xf numFmtId="0" fontId="57" fillId="0" borderId="5" xfId="0" applyFont="1" applyBorder="1"/>
    <xf numFmtId="9" fontId="57" fillId="0" borderId="5" xfId="0" applyNumberFormat="1" applyFont="1" applyBorder="1" applyAlignment="1">
      <alignment horizontal="center"/>
    </xf>
    <xf numFmtId="0" fontId="21" fillId="0" borderId="5" xfId="5" applyFont="1" applyBorder="1" applyAlignment="1">
      <alignment horizontal="center" vertical="center" wrapText="1"/>
    </xf>
    <xf numFmtId="9" fontId="23" fillId="0" borderId="5" xfId="3" applyFont="1" applyBorder="1" applyAlignment="1">
      <alignment horizontal="center"/>
    </xf>
    <xf numFmtId="0" fontId="33" fillId="2" borderId="0" xfId="0" applyFont="1" applyFill="1" applyAlignment="1">
      <alignment horizontal="center" vertical="center" wrapText="1"/>
    </xf>
    <xf numFmtId="9" fontId="21" fillId="0" borderId="5" xfId="4" applyFont="1" applyFill="1" applyBorder="1" applyAlignment="1" applyProtection="1">
      <alignment horizontal="center" vertical="center" wrapText="1"/>
    </xf>
    <xf numFmtId="0" fontId="27" fillId="0" borderId="5" xfId="0" applyFont="1" applyBorder="1" applyAlignment="1" applyProtection="1">
      <alignment vertical="center" wrapText="1"/>
      <protection locked="0"/>
    </xf>
    <xf numFmtId="9" fontId="33" fillId="0" borderId="5" xfId="0" applyNumberFormat="1" applyFont="1" applyBorder="1" applyAlignment="1">
      <alignment horizontal="center" vertical="center" wrapText="1"/>
    </xf>
    <xf numFmtId="9" fontId="54" fillId="0" borderId="5" xfId="0" applyNumberFormat="1" applyFont="1" applyBorder="1" applyAlignment="1">
      <alignment horizontal="center"/>
    </xf>
    <xf numFmtId="9" fontId="54" fillId="0" borderId="5" xfId="3" applyFont="1" applyBorder="1" applyAlignment="1">
      <alignment horizontal="center"/>
    </xf>
    <xf numFmtId="167" fontId="33" fillId="0" borderId="5" xfId="0" applyNumberFormat="1" applyFont="1" applyBorder="1" applyAlignment="1">
      <alignment horizontal="center" vertical="center" wrapText="1"/>
    </xf>
    <xf numFmtId="9" fontId="57" fillId="0" borderId="5" xfId="3" applyFont="1" applyBorder="1" applyAlignment="1">
      <alignment horizontal="center"/>
    </xf>
    <xf numFmtId="0" fontId="21" fillId="0" borderId="5" xfId="0" applyFont="1" applyBorder="1" applyAlignment="1">
      <alignment vertical="center" wrapText="1"/>
    </xf>
    <xf numFmtId="10" fontId="57" fillId="0" borderId="5" xfId="0" applyNumberFormat="1" applyFont="1" applyBorder="1" applyAlignment="1">
      <alignment horizontal="center" vertical="center" wrapText="1"/>
    </xf>
    <xf numFmtId="167" fontId="3" fillId="15" borderId="5" xfId="0" applyNumberFormat="1" applyFont="1" applyFill="1" applyBorder="1" applyAlignment="1">
      <alignment horizontal="center" vertical="center" wrapText="1"/>
    </xf>
    <xf numFmtId="9" fontId="3" fillId="15" borderId="5" xfId="3" applyFont="1" applyFill="1" applyBorder="1" applyAlignment="1">
      <alignment horizontal="center" vertical="center" wrapText="1"/>
    </xf>
    <xf numFmtId="9" fontId="29" fillId="0" borderId="16" xfId="0" applyNumberFormat="1" applyFont="1" applyBorder="1" applyAlignment="1" applyProtection="1">
      <alignment wrapText="1"/>
      <protection locked="0"/>
    </xf>
    <xf numFmtId="0" fontId="29" fillId="0" borderId="16" xfId="0" applyFont="1" applyBorder="1" applyAlignment="1" applyProtection="1">
      <alignment wrapText="1"/>
      <protection locked="0"/>
    </xf>
    <xf numFmtId="9" fontId="29" fillId="0" borderId="5" xfId="0" applyNumberFormat="1" applyFont="1" applyBorder="1" applyAlignment="1" applyProtection="1">
      <alignment wrapText="1"/>
      <protection locked="0"/>
    </xf>
    <xf numFmtId="9" fontId="29" fillId="0" borderId="18" xfId="0" applyNumberFormat="1" applyFont="1" applyBorder="1" applyAlignment="1" applyProtection="1">
      <alignment wrapText="1"/>
      <protection locked="0"/>
    </xf>
    <xf numFmtId="0" fontId="29" fillId="0" borderId="18" xfId="0" applyFont="1" applyBorder="1" applyAlignment="1" applyProtection="1">
      <alignment wrapText="1"/>
      <protection locked="0"/>
    </xf>
    <xf numFmtId="10" fontId="29" fillId="0" borderId="18" xfId="0" applyNumberFormat="1" applyFont="1" applyBorder="1" applyAlignment="1" applyProtection="1">
      <alignment wrapText="1"/>
      <protection locked="0"/>
    </xf>
    <xf numFmtId="9" fontId="29" fillId="0" borderId="6" xfId="0" applyNumberFormat="1" applyFont="1" applyBorder="1" applyAlignment="1" applyProtection="1">
      <alignment wrapText="1"/>
      <protection locked="0"/>
    </xf>
    <xf numFmtId="1" fontId="11" fillId="0" borderId="5" xfId="2" applyNumberFormat="1" applyFont="1" applyFill="1" applyBorder="1" applyAlignment="1" applyProtection="1">
      <alignment horizontal="center" vertical="center" wrapText="1"/>
    </xf>
    <xf numFmtId="41" fontId="11" fillId="0" borderId="5" xfId="2" applyFont="1" applyBorder="1" applyAlignment="1" applyProtection="1">
      <alignment horizontal="center" vertical="center" wrapText="1"/>
    </xf>
    <xf numFmtId="9" fontId="11" fillId="3" borderId="5" xfId="4" applyFont="1" applyFill="1" applyBorder="1" applyAlignment="1" applyProtection="1">
      <alignment horizontal="center" vertical="center" wrapText="1"/>
    </xf>
    <xf numFmtId="0" fontId="11" fillId="3" borderId="5" xfId="4" applyNumberFormat="1"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protection locked="0"/>
    </xf>
    <xf numFmtId="2" fontId="11" fillId="3" borderId="5" xfId="3" applyNumberFormat="1" applyFont="1" applyFill="1" applyBorder="1" applyAlignment="1" applyProtection="1">
      <alignment horizontal="center" vertical="center" wrapText="1"/>
    </xf>
    <xf numFmtId="1" fontId="11" fillId="3" borderId="5" xfId="4" applyNumberFormat="1" applyFont="1" applyFill="1" applyBorder="1" applyAlignment="1" applyProtection="1">
      <alignment horizontal="center" vertical="center" wrapText="1"/>
    </xf>
    <xf numFmtId="165" fontId="11" fillId="3" borderId="5" xfId="4" applyNumberFormat="1" applyFont="1" applyFill="1" applyBorder="1" applyAlignment="1" applyProtection="1">
      <alignment horizontal="center" vertical="center" wrapText="1"/>
    </xf>
    <xf numFmtId="41" fontId="11" fillId="3" borderId="5" xfId="2" applyFont="1" applyFill="1" applyBorder="1" applyAlignment="1" applyProtection="1">
      <alignment horizontal="center" vertical="center" wrapText="1"/>
    </xf>
    <xf numFmtId="1" fontId="11" fillId="3" borderId="5" xfId="2" applyNumberFormat="1" applyFont="1" applyFill="1" applyBorder="1" applyAlignment="1" applyProtection="1">
      <alignment horizontal="center" vertical="center" wrapText="1"/>
    </xf>
    <xf numFmtId="2" fontId="11" fillId="3" borderId="5" xfId="4" applyNumberFormat="1" applyFont="1" applyFill="1" applyBorder="1" applyAlignment="1" applyProtection="1">
      <alignment horizontal="center" vertical="center" wrapText="1"/>
    </xf>
    <xf numFmtId="0" fontId="11" fillId="3" borderId="5" xfId="2" applyNumberFormat="1" applyFont="1" applyFill="1" applyBorder="1" applyAlignment="1" applyProtection="1">
      <alignment horizontal="center" vertical="center" wrapText="1"/>
    </xf>
    <xf numFmtId="9" fontId="11" fillId="3" borderId="5" xfId="3" applyFont="1" applyFill="1" applyBorder="1" applyAlignment="1" applyProtection="1">
      <alignment horizontal="center" vertical="center" wrapText="1"/>
    </xf>
    <xf numFmtId="3" fontId="11" fillId="3" borderId="5" xfId="2" applyNumberFormat="1" applyFont="1" applyFill="1" applyBorder="1" applyAlignment="1" applyProtection="1">
      <alignment horizontal="center" vertical="center" wrapText="1"/>
    </xf>
    <xf numFmtId="9" fontId="3" fillId="3" borderId="5" xfId="3" applyFont="1" applyFill="1" applyBorder="1" applyAlignment="1" applyProtection="1">
      <alignment horizontal="center" vertical="center" wrapText="1"/>
    </xf>
    <xf numFmtId="9" fontId="3" fillId="3" borderId="5" xfId="4" applyFont="1" applyFill="1" applyBorder="1" applyAlignment="1" applyProtection="1">
      <alignment horizontal="center" vertical="center" wrapText="1"/>
    </xf>
    <xf numFmtId="0" fontId="17" fillId="0" borderId="5" xfId="4" applyNumberFormat="1" applyFont="1" applyFill="1" applyBorder="1" applyAlignment="1" applyProtection="1">
      <alignment horizontal="center" vertical="center" wrapText="1"/>
    </xf>
    <xf numFmtId="10" fontId="11" fillId="0" borderId="5" xfId="4" applyNumberFormat="1" applyFont="1" applyFill="1" applyBorder="1" applyAlignment="1" applyProtection="1">
      <alignment horizontal="center" vertical="center" wrapText="1"/>
    </xf>
    <xf numFmtId="9" fontId="19" fillId="0" borderId="5" xfId="4" applyFont="1" applyFill="1" applyBorder="1" applyAlignment="1" applyProtection="1">
      <alignment horizontal="center" vertical="center" wrapText="1"/>
    </xf>
    <xf numFmtId="167" fontId="11" fillId="0" borderId="5" xfId="3" applyNumberFormat="1" applyFont="1" applyFill="1" applyBorder="1" applyAlignment="1" applyProtection="1">
      <alignment horizontal="center" vertical="center" wrapText="1"/>
    </xf>
    <xf numFmtId="10" fontId="11" fillId="0" borderId="5" xfId="3" applyNumberFormat="1" applyFont="1" applyFill="1" applyBorder="1" applyAlignment="1" applyProtection="1">
      <alignment horizontal="center" vertical="center" wrapText="1"/>
    </xf>
    <xf numFmtId="9" fontId="11" fillId="0" borderId="5" xfId="4" quotePrefix="1" applyFont="1" applyFill="1" applyBorder="1" applyAlignment="1" applyProtection="1">
      <alignment horizontal="center" vertical="center" wrapText="1"/>
    </xf>
    <xf numFmtId="0" fontId="5" fillId="0" borderId="0" xfId="0" applyFont="1" applyAlignment="1">
      <alignment horizontal="center" vertical="center" wrapText="1"/>
    </xf>
    <xf numFmtId="0" fontId="2" fillId="17" borderId="5" xfId="0" applyFont="1" applyFill="1" applyBorder="1" applyAlignment="1">
      <alignment horizontal="center" vertical="center" wrapText="1"/>
    </xf>
    <xf numFmtId="0" fontId="2" fillId="4" borderId="5" xfId="0" quotePrefix="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5" xfId="5" applyFont="1" applyFill="1" applyBorder="1" applyAlignment="1">
      <alignment horizontal="center" vertical="center" wrapText="1"/>
    </xf>
    <xf numFmtId="9" fontId="11" fillId="3" borderId="5" xfId="5" applyNumberFormat="1" applyFont="1" applyFill="1" applyBorder="1" applyAlignment="1">
      <alignment horizontal="center" vertical="center" wrapText="1"/>
    </xf>
    <xf numFmtId="9" fontId="3" fillId="3"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29" fillId="3" borderId="5" xfId="0" applyFont="1" applyFill="1" applyBorder="1" applyAlignment="1">
      <alignment vertical="center" wrapText="1"/>
    </xf>
    <xf numFmtId="9" fontId="11" fillId="3" borderId="5" xfId="0" applyNumberFormat="1" applyFont="1" applyFill="1" applyBorder="1" applyAlignment="1">
      <alignment horizontal="center" vertical="center" wrapText="1"/>
    </xf>
    <xf numFmtId="164" fontId="11" fillId="3" borderId="5" xfId="0" applyNumberFormat="1" applyFont="1" applyFill="1" applyBorder="1" applyAlignment="1">
      <alignment horizontal="center" vertical="center" wrapText="1"/>
    </xf>
    <xf numFmtId="0" fontId="11" fillId="3" borderId="5" xfId="0" applyFont="1" applyFill="1" applyBorder="1" applyAlignment="1">
      <alignment horizontal="left" vertical="center" wrapText="1"/>
    </xf>
    <xf numFmtId="3" fontId="3" fillId="0" borderId="5" xfId="0" applyNumberFormat="1" applyFont="1" applyBorder="1" applyAlignment="1">
      <alignment horizontal="center" vertical="center" wrapText="1"/>
    </xf>
    <xf numFmtId="0" fontId="10" fillId="3"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2" fillId="3" borderId="5" xfId="0" applyFont="1" applyFill="1" applyBorder="1" applyAlignment="1">
      <alignment horizontal="center" vertical="center" wrapText="1"/>
    </xf>
    <xf numFmtId="167" fontId="11" fillId="3" borderId="5" xfId="0" applyNumberFormat="1" applyFont="1" applyFill="1" applyBorder="1" applyAlignment="1">
      <alignment horizontal="center" vertical="center" wrapText="1"/>
    </xf>
    <xf numFmtId="0" fontId="11" fillId="3" borderId="5" xfId="0" applyFont="1" applyFill="1" applyBorder="1" applyAlignment="1">
      <alignment vertical="center" wrapText="1"/>
    </xf>
    <xf numFmtId="0" fontId="3" fillId="3" borderId="5" xfId="0" applyFont="1" applyFill="1" applyBorder="1" applyAlignment="1">
      <alignment vertical="center" wrapText="1"/>
    </xf>
    <xf numFmtId="0" fontId="11" fillId="0" borderId="5" xfId="0" applyFont="1" applyBorder="1" applyAlignment="1">
      <alignment horizontal="justify" vertical="center" wrapText="1"/>
    </xf>
    <xf numFmtId="167" fontId="17" fillId="0" borderId="5" xfId="6" applyNumberFormat="1" applyFont="1" applyBorder="1" applyAlignment="1">
      <alignment horizontal="center" vertical="center" wrapText="1"/>
    </xf>
    <xf numFmtId="0" fontId="17" fillId="0" borderId="5" xfId="0" applyFont="1" applyBorder="1" applyAlignment="1">
      <alignment horizontal="left" vertical="center" wrapText="1" indent="1"/>
    </xf>
    <xf numFmtId="0" fontId="18"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29" fillId="0" borderId="18" xfId="0" applyFont="1" applyBorder="1" applyAlignment="1">
      <alignment vertical="center" wrapText="1"/>
    </xf>
    <xf numFmtId="0" fontId="29" fillId="0" borderId="5" xfId="0" applyFont="1" applyBorder="1" applyAlignment="1" applyProtection="1">
      <alignment vertical="center" wrapText="1"/>
      <protection locked="0"/>
    </xf>
    <xf numFmtId="9" fontId="29" fillId="18" borderId="5" xfId="0" applyNumberFormat="1" applyFont="1" applyFill="1" applyBorder="1" applyAlignment="1" applyProtection="1">
      <alignment vertical="center" wrapText="1"/>
      <protection locked="0"/>
    </xf>
    <xf numFmtId="0" fontId="29" fillId="18" borderId="16" xfId="0" applyFont="1" applyFill="1" applyBorder="1" applyAlignment="1" applyProtection="1">
      <alignment vertical="center" wrapText="1"/>
      <protection locked="0"/>
    </xf>
    <xf numFmtId="9" fontId="29" fillId="18" borderId="16" xfId="0" applyNumberFormat="1" applyFont="1" applyFill="1" applyBorder="1" applyAlignment="1" applyProtection="1">
      <alignment vertical="center" wrapText="1"/>
      <protection locked="0"/>
    </xf>
    <xf numFmtId="9" fontId="29" fillId="18" borderId="6" xfId="0" applyNumberFormat="1" applyFont="1" applyFill="1" applyBorder="1" applyAlignment="1" applyProtection="1">
      <alignment vertical="center" wrapText="1"/>
      <protection locked="0"/>
    </xf>
    <xf numFmtId="9" fontId="29" fillId="18" borderId="18" xfId="0" applyNumberFormat="1" applyFont="1" applyFill="1" applyBorder="1" applyAlignment="1" applyProtection="1">
      <alignment vertical="center" wrapText="1"/>
      <protection locked="0"/>
    </xf>
    <xf numFmtId="0" fontId="29" fillId="18" borderId="18" xfId="0" applyFont="1" applyFill="1" applyBorder="1" applyAlignment="1" applyProtection="1">
      <alignment vertical="center" wrapText="1"/>
      <protection locked="0"/>
    </xf>
    <xf numFmtId="0" fontId="29" fillId="18" borderId="6" xfId="0" applyFont="1" applyFill="1" applyBorder="1" applyAlignment="1" applyProtection="1">
      <alignment vertical="center" wrapText="1"/>
      <protection locked="0"/>
    </xf>
    <xf numFmtId="0" fontId="59" fillId="0" borderId="5" xfId="0" applyFont="1" applyBorder="1" applyAlignment="1" applyProtection="1">
      <alignment vertical="center" wrapText="1"/>
      <protection locked="0"/>
    </xf>
    <xf numFmtId="0" fontId="59" fillId="0" borderId="6" xfId="0" applyFont="1" applyBorder="1" applyAlignment="1" applyProtection="1">
      <alignment vertical="center" wrapText="1"/>
      <protection locked="0"/>
    </xf>
    <xf numFmtId="0" fontId="59" fillId="18" borderId="5" xfId="0" applyFont="1" applyFill="1" applyBorder="1" applyAlignment="1" applyProtection="1">
      <alignment vertical="center" wrapText="1"/>
      <protection locked="0"/>
    </xf>
    <xf numFmtId="0" fontId="59" fillId="18" borderId="6" xfId="0" applyFont="1" applyFill="1" applyBorder="1" applyAlignment="1" applyProtection="1">
      <alignment vertical="center" wrapText="1"/>
      <protection locked="0"/>
    </xf>
    <xf numFmtId="10" fontId="29" fillId="18" borderId="18" xfId="0" applyNumberFormat="1" applyFont="1" applyFill="1" applyBorder="1" applyAlignment="1" applyProtection="1">
      <alignment vertical="center" wrapText="1"/>
      <protection locked="0"/>
    </xf>
    <xf numFmtId="0" fontId="60" fillId="19" borderId="0" xfId="0" applyFont="1" applyFill="1" applyAlignment="1" applyProtection="1">
      <alignment vertical="center" wrapText="1"/>
      <protection locked="0"/>
    </xf>
    <xf numFmtId="9" fontId="29" fillId="0" borderId="5" xfId="0" applyNumberFormat="1" applyFont="1" applyBorder="1" applyAlignment="1" applyProtection="1">
      <alignment vertical="center" wrapText="1"/>
      <protection locked="0"/>
    </xf>
    <xf numFmtId="10" fontId="29" fillId="0" borderId="5" xfId="0" applyNumberFormat="1" applyFont="1" applyBorder="1" applyAlignment="1" applyProtection="1">
      <alignment vertical="center" wrapText="1"/>
      <protection locked="0"/>
    </xf>
    <xf numFmtId="0" fontId="29" fillId="0" borderId="6" xfId="0" applyFont="1" applyBorder="1" applyAlignment="1" applyProtection="1">
      <alignment vertical="center" wrapText="1"/>
      <protection locked="0"/>
    </xf>
    <xf numFmtId="9" fontId="39" fillId="0" borderId="5" xfId="0" applyNumberFormat="1" applyFont="1" applyBorder="1" applyAlignment="1">
      <alignment vertical="center" wrapText="1"/>
    </xf>
    <xf numFmtId="0" fontId="39" fillId="0" borderId="16" xfId="0" applyFont="1" applyBorder="1" applyAlignment="1">
      <alignment vertical="center" wrapText="1"/>
    </xf>
    <xf numFmtId="0" fontId="2" fillId="4" borderId="5" xfId="0" applyFont="1" applyFill="1" applyBorder="1" applyAlignment="1" applyProtection="1">
      <alignment vertical="center" wrapText="1"/>
      <protection locked="0"/>
    </xf>
    <xf numFmtId="9" fontId="3" fillId="0" borderId="5" xfId="0" applyNumberFormat="1" applyFont="1" applyBorder="1" applyAlignment="1" applyProtection="1">
      <alignment vertical="center" wrapText="1"/>
      <protection locked="0"/>
    </xf>
    <xf numFmtId="0" fontId="39" fillId="0" borderId="13" xfId="0" applyFont="1" applyBorder="1" applyAlignment="1">
      <alignment vertical="center" wrapText="1"/>
    </xf>
    <xf numFmtId="0" fontId="3" fillId="3" borderId="5" xfId="0" applyFont="1" applyFill="1" applyBorder="1" applyAlignment="1" applyProtection="1">
      <alignment vertical="center" wrapText="1"/>
      <protection locked="0"/>
    </xf>
    <xf numFmtId="0" fontId="39" fillId="3" borderId="6" xfId="0" applyFont="1" applyFill="1" applyBorder="1" applyAlignment="1">
      <alignment vertical="center" wrapText="1"/>
    </xf>
    <xf numFmtId="0" fontId="39" fillId="3" borderId="13" xfId="0" applyFont="1" applyFill="1" applyBorder="1" applyAlignment="1">
      <alignment vertical="center" wrapText="1"/>
    </xf>
    <xf numFmtId="0" fontId="39" fillId="18" borderId="5" xfId="0" applyFont="1" applyFill="1" applyBorder="1" applyAlignment="1">
      <alignment vertical="center" wrapText="1"/>
    </xf>
    <xf numFmtId="10" fontId="3" fillId="3" borderId="5" xfId="0" applyNumberFormat="1" applyFont="1" applyFill="1" applyBorder="1" applyAlignment="1" applyProtection="1">
      <alignment vertical="center" wrapText="1"/>
      <protection locked="0"/>
    </xf>
    <xf numFmtId="9" fontId="3" fillId="3" borderId="5" xfId="0" applyNumberFormat="1" applyFont="1" applyFill="1" applyBorder="1" applyAlignment="1" applyProtection="1">
      <alignment vertical="center" wrapText="1"/>
      <protection locked="0"/>
    </xf>
    <xf numFmtId="10" fontId="3" fillId="0" borderId="5" xfId="0" applyNumberFormat="1" applyFont="1" applyBorder="1" applyAlignment="1" applyProtection="1">
      <alignment vertical="center" wrapText="1"/>
      <protection locked="0"/>
    </xf>
    <xf numFmtId="0" fontId="3" fillId="12" borderId="0" xfId="0" applyFont="1" applyFill="1" applyAlignment="1">
      <alignment horizontal="center" vertical="center" wrapText="1"/>
    </xf>
    <xf numFmtId="0" fontId="2" fillId="4" borderId="8" xfId="0" applyFont="1" applyFill="1" applyBorder="1" applyAlignment="1" applyProtection="1">
      <alignment vertical="center" wrapText="1"/>
      <protection locked="0"/>
    </xf>
    <xf numFmtId="0" fontId="54" fillId="12" borderId="32" xfId="0" applyFont="1" applyFill="1" applyBorder="1" applyAlignment="1">
      <alignment horizontal="center" vertical="center" wrapText="1"/>
    </xf>
    <xf numFmtId="0" fontId="54" fillId="12" borderId="33" xfId="0" applyFont="1" applyFill="1" applyBorder="1" applyAlignment="1">
      <alignment horizontal="center" vertical="center" wrapText="1"/>
    </xf>
    <xf numFmtId="0" fontId="3" fillId="20" borderId="5" xfId="0" applyFont="1" applyFill="1" applyBorder="1" applyAlignment="1" applyProtection="1">
      <alignment vertical="center" wrapText="1"/>
      <protection locked="0"/>
    </xf>
    <xf numFmtId="0" fontId="2" fillId="4" borderId="5" xfId="0" applyFont="1" applyFill="1" applyBorder="1" applyAlignment="1" applyProtection="1">
      <alignment horizontal="center" vertical="center" wrapText="1"/>
      <protection locked="0"/>
    </xf>
    <xf numFmtId="0" fontId="3" fillId="21" borderId="5" xfId="0" applyFont="1" applyFill="1" applyBorder="1" applyAlignment="1" applyProtection="1">
      <alignment vertical="center" wrapText="1"/>
      <protection locked="0"/>
    </xf>
    <xf numFmtId="0" fontId="3" fillId="12" borderId="5" xfId="0" applyFont="1" applyFill="1" applyBorder="1" applyAlignment="1">
      <alignment horizontal="left" vertical="center" wrapText="1"/>
    </xf>
    <xf numFmtId="0" fontId="3" fillId="12" borderId="0" xfId="0" applyFont="1" applyFill="1" applyAlignment="1">
      <alignment horizontal="left" vertical="center" wrapText="1"/>
    </xf>
    <xf numFmtId="0" fontId="2" fillId="4"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7" fillId="3"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0" fontId="43" fillId="0" borderId="9" xfId="0" applyFont="1" applyBorder="1"/>
    <xf numFmtId="0" fontId="43" fillId="0" borderId="16" xfId="0" applyFont="1" applyBorder="1"/>
    <xf numFmtId="0" fontId="8" fillId="4" borderId="14"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42" fillId="0" borderId="13" xfId="0" applyFont="1" applyBorder="1"/>
    <xf numFmtId="0" fontId="42" fillId="0" borderId="6" xfId="0" applyFont="1" applyBorder="1"/>
    <xf numFmtId="0" fontId="4" fillId="6" borderId="0" xfId="0" applyFont="1" applyFill="1" applyAlignment="1">
      <alignment horizontal="center" vertical="center" wrapText="1"/>
    </xf>
    <xf numFmtId="0" fontId="2" fillId="4" borderId="5" xfId="0"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0" fontId="23" fillId="6" borderId="22"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43" fillId="10" borderId="5" xfId="0" applyFont="1" applyFill="1" applyBorder="1" applyAlignment="1">
      <alignment vertical="center"/>
    </xf>
    <xf numFmtId="0" fontId="23" fillId="0" borderId="5" xfId="0" applyFont="1" applyBorder="1" applyAlignment="1">
      <alignment horizontal="center" vertical="center" wrapText="1"/>
    </xf>
    <xf numFmtId="0" fontId="8" fillId="4"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8" fillId="4" borderId="5" xfId="0" applyFont="1" applyFill="1" applyBorder="1" applyAlignment="1">
      <alignment vertical="center" wrapText="1"/>
    </xf>
    <xf numFmtId="0" fontId="8" fillId="4" borderId="8" xfId="0" applyFont="1" applyFill="1" applyBorder="1" applyAlignment="1">
      <alignment vertical="center" wrapText="1"/>
    </xf>
    <xf numFmtId="0" fontId="23" fillId="6" borderId="23" xfId="0" applyFont="1" applyFill="1" applyBorder="1" applyAlignment="1">
      <alignment horizontal="center" vertical="center" wrapText="1"/>
    </xf>
    <xf numFmtId="0" fontId="2" fillId="4" borderId="31" xfId="0" applyFont="1" applyFill="1" applyBorder="1" applyAlignment="1" applyProtection="1">
      <alignment horizontal="center" vertical="center" wrapText="1"/>
      <protection locked="0"/>
    </xf>
    <xf numFmtId="0" fontId="7" fillId="3" borderId="30" xfId="0" applyFont="1" applyFill="1" applyBorder="1" applyAlignment="1">
      <alignment horizontal="center" vertical="center" wrapText="1"/>
    </xf>
    <xf numFmtId="0" fontId="7" fillId="3" borderId="0" xfId="0" applyFont="1" applyFill="1" applyAlignment="1">
      <alignment horizontal="center" vertical="center" wrapText="1"/>
    </xf>
    <xf numFmtId="0" fontId="2" fillId="17"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0" fillId="0" borderId="5" xfId="0" applyBorder="1" applyAlignment="1">
      <alignment horizontal="center" vertical="center" wrapText="1"/>
    </xf>
    <xf numFmtId="0" fontId="52" fillId="0" borderId="21" xfId="0" applyFont="1" applyBorder="1" applyAlignment="1">
      <alignment horizontal="center"/>
    </xf>
    <xf numFmtId="0" fontId="7" fillId="0" borderId="11" xfId="0" applyFont="1" applyBorder="1" applyAlignment="1">
      <alignment horizontal="center"/>
    </xf>
  </cellXfs>
  <cellStyles count="8">
    <cellStyle name="Millares" xfId="1" builtinId="3"/>
    <cellStyle name="Millares [0]" xfId="2" builtinId="6"/>
    <cellStyle name="Millares [0] 2" xfId="7" xr:uid="{00000000-0005-0000-0000-000002000000}"/>
    <cellStyle name="Normal" xfId="0" builtinId="0"/>
    <cellStyle name="Normal 2 3" xfId="5" xr:uid="{00000000-0005-0000-0000-000004000000}"/>
    <cellStyle name="Normal 7" xfId="6" xr:uid="{00000000-0005-0000-0000-000005000000}"/>
    <cellStyle name="Porcentaje" xfId="3" builtinId="5"/>
    <cellStyle name="Porcentaje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923475</xdr:colOff>
      <xdr:row>0</xdr:row>
      <xdr:rowOff>0</xdr:rowOff>
    </xdr:from>
    <xdr:to>
      <xdr:col>7</xdr:col>
      <xdr:colOff>93911</xdr:colOff>
      <xdr:row>2</xdr:row>
      <xdr:rowOff>238125</xdr:rowOff>
    </xdr:to>
    <xdr:pic>
      <xdr:nvPicPr>
        <xdr:cNvPr id="2" name="2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075" y="0"/>
          <a:ext cx="3094736"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1592036</xdr:colOff>
      <xdr:row>0</xdr:row>
      <xdr:rowOff>0</xdr:rowOff>
    </xdr:from>
    <xdr:to>
      <xdr:col>15</xdr:col>
      <xdr:colOff>2204358</xdr:colOff>
      <xdr:row>2</xdr:row>
      <xdr:rowOff>200108</xdr:rowOff>
    </xdr:to>
    <xdr:pic>
      <xdr:nvPicPr>
        <xdr:cNvPr id="2" name="2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0893" y="0"/>
          <a:ext cx="2245179" cy="758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6123</xdr:colOff>
      <xdr:row>0</xdr:row>
      <xdr:rowOff>1</xdr:rowOff>
    </xdr:from>
    <xdr:to>
      <xdr:col>3</xdr:col>
      <xdr:colOff>281669</xdr:colOff>
      <xdr:row>3</xdr:row>
      <xdr:rowOff>47626</xdr:rowOff>
    </xdr:to>
    <xdr:pic>
      <xdr:nvPicPr>
        <xdr:cNvPr id="2" name="2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436" y="1"/>
          <a:ext cx="2263889"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923475</xdr:colOff>
      <xdr:row>0</xdr:row>
      <xdr:rowOff>95250</xdr:rowOff>
    </xdr:from>
    <xdr:to>
      <xdr:col>22</xdr:col>
      <xdr:colOff>1065911</xdr:colOff>
      <xdr:row>3</xdr:row>
      <xdr:rowOff>228600</xdr:rowOff>
    </xdr:to>
    <xdr:pic>
      <xdr:nvPicPr>
        <xdr:cNvPr id="2" name="2 Imag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95250"/>
          <a:ext cx="3856736" cy="1304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saludcol-my.sharepoint.com/Users/GERENTE/Desktop/MINSALUD%202021/PES/PLAN%20SECTORIAL%20SALUD%20Y%20PROTECCION%20SOCIAL%20para%202020%20CONSOLIDADO%20COVID%20Junio%202020%20actualizaci&#243;n%20Sinerg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4EF833CF-84AA-4CFE-9DFC-D9F4E6CF8D75}"/>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48576"/>
  <sheetViews>
    <sheetView topLeftCell="V7" zoomScale="80" zoomScaleNormal="80" workbookViewId="0">
      <pane ySplit="1" topLeftCell="A33" activePane="bottomLeft" state="frozen"/>
      <selection pane="bottomLeft" activeCell="V7" sqref="A1:XFD1048576"/>
    </sheetView>
  </sheetViews>
  <sheetFormatPr baseColWidth="10" defaultColWidth="11.42578125" defaultRowHeight="12.75" x14ac:dyDescent="0.25"/>
  <cols>
    <col min="1" max="1" width="1.7109375" style="1" customWidth="1"/>
    <col min="2" max="2" width="14" style="1" customWidth="1"/>
    <col min="3" max="3" width="17.28515625" style="1" customWidth="1"/>
    <col min="4" max="4" width="11" style="1" customWidth="1"/>
    <col min="5" max="5" width="25.42578125" style="1" customWidth="1"/>
    <col min="6" max="6" width="19.140625" style="1" customWidth="1"/>
    <col min="7" max="7" width="14.28515625" style="1" customWidth="1"/>
    <col min="8" max="8" width="15.42578125" style="1" customWidth="1"/>
    <col min="9" max="9" width="13.140625" style="1" customWidth="1"/>
    <col min="10" max="10" width="19.5703125" style="1" customWidth="1"/>
    <col min="11" max="11" width="22.42578125" style="1" customWidth="1"/>
    <col min="12" max="14" width="18.7109375" style="1" customWidth="1"/>
    <col min="15" max="15" width="33.42578125" style="1" customWidth="1"/>
    <col min="16" max="16" width="35" style="1" customWidth="1"/>
    <col min="17" max="17" width="18.42578125" style="1" customWidth="1"/>
    <col min="18" max="18" width="12.85546875" style="1" bestFit="1" customWidth="1"/>
    <col min="19" max="19" width="13.140625" style="1" customWidth="1"/>
    <col min="20" max="20" width="12.85546875" style="1" bestFit="1" customWidth="1"/>
    <col min="21" max="21" width="13.140625" style="1" customWidth="1"/>
    <col min="22" max="22" width="19.42578125" style="1" customWidth="1"/>
    <col min="23" max="23" width="28.7109375" style="2" customWidth="1"/>
    <col min="24" max="24" width="11.140625" style="2" customWidth="1"/>
    <col min="25" max="25" width="10.28515625" style="2" customWidth="1"/>
    <col min="26" max="26" width="24.85546875" style="2" customWidth="1"/>
    <col min="27" max="27" width="20.140625" style="1" customWidth="1"/>
    <col min="28" max="28" width="10.5703125" style="1" customWidth="1"/>
    <col min="29" max="29" width="47.7109375" style="88" customWidth="1"/>
    <col min="30" max="30" width="25.85546875" style="71" customWidth="1"/>
    <col min="31" max="31" width="35.140625" style="1" customWidth="1"/>
    <col min="32" max="32" width="18.42578125" style="1" customWidth="1"/>
    <col min="33" max="33" width="70" style="1" customWidth="1"/>
    <col min="34" max="34" width="23.5703125" style="1" customWidth="1"/>
    <col min="35" max="35" width="34.28515625" style="1" customWidth="1"/>
    <col min="36" max="37" width="46.5703125" style="1" customWidth="1"/>
    <col min="38" max="16384" width="11.42578125" style="1"/>
  </cols>
  <sheetData>
    <row r="1" spans="2:37" ht="37.5" customHeight="1" x14ac:dyDescent="0.25"/>
    <row r="2" spans="2:37" s="3" customFormat="1" ht="24" customHeight="1" x14ac:dyDescent="0.25">
      <c r="B2" s="507" t="s">
        <v>0</v>
      </c>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C2" s="88"/>
      <c r="AD2" s="72"/>
    </row>
    <row r="3" spans="2:37" ht="30.75" customHeight="1" x14ac:dyDescent="0.25">
      <c r="E3" s="4"/>
      <c r="F3" s="4"/>
      <c r="G3" s="4"/>
      <c r="H3" s="4"/>
      <c r="I3" s="4"/>
      <c r="J3" s="4"/>
      <c r="K3" s="4"/>
      <c r="L3" s="4"/>
      <c r="M3" s="4"/>
      <c r="N3" s="4"/>
      <c r="O3" s="4"/>
      <c r="P3" s="4"/>
      <c r="Q3" s="4"/>
      <c r="R3" s="4"/>
      <c r="S3" s="4"/>
      <c r="T3" s="4"/>
      <c r="U3" s="4"/>
      <c r="V3" s="4"/>
      <c r="W3" s="5"/>
      <c r="X3" s="5"/>
      <c r="Y3" s="5"/>
      <c r="Z3" s="5"/>
      <c r="AA3" s="4"/>
    </row>
    <row r="4" spans="2:37" ht="30" customHeight="1" x14ac:dyDescent="0.25">
      <c r="E4" s="6"/>
      <c r="F4" s="6"/>
      <c r="G4" s="6"/>
      <c r="H4" s="6"/>
      <c r="I4" s="6"/>
      <c r="J4" s="6"/>
      <c r="K4" s="6"/>
      <c r="L4" s="6"/>
      <c r="M4" s="6"/>
      <c r="N4" s="6"/>
      <c r="O4" s="7"/>
    </row>
    <row r="5" spans="2:37" ht="39" customHeight="1" x14ac:dyDescent="0.25">
      <c r="B5" s="509" t="s">
        <v>1</v>
      </c>
      <c r="C5" s="509"/>
      <c r="D5" s="509"/>
      <c r="E5" s="509"/>
      <c r="F5" s="509"/>
      <c r="G5" s="509"/>
      <c r="H5" s="509"/>
      <c r="I5" s="509"/>
      <c r="J5" s="509"/>
      <c r="K5" s="509"/>
      <c r="L5" s="509"/>
      <c r="M5" s="509"/>
      <c r="N5" s="509"/>
      <c r="O5" s="509"/>
      <c r="P5" s="509"/>
      <c r="Q5" s="509"/>
      <c r="R5" s="509"/>
      <c r="S5" s="509"/>
      <c r="T5" s="509"/>
      <c r="U5" s="509"/>
      <c r="V5" s="509"/>
      <c r="W5" s="509"/>
      <c r="X5" s="509"/>
      <c r="Y5" s="509"/>
      <c r="Z5" s="509"/>
      <c r="AA5" s="509"/>
    </row>
    <row r="6" spans="2:37" s="78" customFormat="1" ht="34.5" customHeight="1" x14ac:dyDescent="0.25">
      <c r="B6" s="506" t="s">
        <v>2</v>
      </c>
      <c r="C6" s="506" t="s">
        <v>3</v>
      </c>
      <c r="D6" s="506" t="s">
        <v>4</v>
      </c>
      <c r="E6" s="506" t="s">
        <v>5</v>
      </c>
      <c r="F6" s="506" t="s">
        <v>6</v>
      </c>
      <c r="G6" s="506" t="s">
        <v>7</v>
      </c>
      <c r="H6" s="506" t="s">
        <v>8</v>
      </c>
      <c r="I6" s="506" t="s">
        <v>9</v>
      </c>
      <c r="J6" s="506" t="s">
        <v>10</v>
      </c>
      <c r="K6" s="506" t="s">
        <v>11</v>
      </c>
      <c r="L6" s="506" t="s">
        <v>12</v>
      </c>
      <c r="M6" s="510" t="s">
        <v>13</v>
      </c>
      <c r="N6" s="506" t="s">
        <v>14</v>
      </c>
      <c r="O6" s="506" t="s">
        <v>15</v>
      </c>
      <c r="P6" s="506" t="s">
        <v>16</v>
      </c>
      <c r="Q6" s="515" t="s">
        <v>17</v>
      </c>
      <c r="R6" s="515" t="s">
        <v>18</v>
      </c>
      <c r="S6" s="515"/>
      <c r="T6" s="515"/>
      <c r="U6" s="515"/>
      <c r="V6" s="515"/>
      <c r="W6" s="516" t="s">
        <v>19</v>
      </c>
      <c r="X6" s="516"/>
      <c r="Y6" s="516"/>
      <c r="Z6" s="516"/>
      <c r="AA6" s="210" t="s">
        <v>20</v>
      </c>
      <c r="AB6" s="515" t="s">
        <v>21</v>
      </c>
      <c r="AC6" s="518" t="s">
        <v>22</v>
      </c>
      <c r="AD6" s="519"/>
      <c r="AE6" s="513" t="s">
        <v>23</v>
      </c>
      <c r="AF6" s="513"/>
      <c r="AG6" s="513"/>
      <c r="AH6" s="513"/>
      <c r="AI6" s="513"/>
      <c r="AJ6" s="513"/>
      <c r="AK6" s="513"/>
    </row>
    <row r="7" spans="2:37" s="78" customFormat="1" ht="54.75" customHeight="1" x14ac:dyDescent="0.25">
      <c r="B7" s="506"/>
      <c r="C7" s="506"/>
      <c r="D7" s="506"/>
      <c r="E7" s="506"/>
      <c r="F7" s="506"/>
      <c r="G7" s="506"/>
      <c r="H7" s="506"/>
      <c r="I7" s="506"/>
      <c r="J7" s="506"/>
      <c r="K7" s="506"/>
      <c r="L7" s="506"/>
      <c r="M7" s="510"/>
      <c r="N7" s="506"/>
      <c r="O7" s="506"/>
      <c r="P7" s="506"/>
      <c r="Q7" s="515"/>
      <c r="R7" s="211">
        <v>2019</v>
      </c>
      <c r="S7" s="211">
        <v>2020</v>
      </c>
      <c r="T7" s="211">
        <v>2021</v>
      </c>
      <c r="U7" s="211">
        <v>2022</v>
      </c>
      <c r="V7" s="8" t="s">
        <v>24</v>
      </c>
      <c r="W7" s="9" t="s">
        <v>25</v>
      </c>
      <c r="X7" s="9" t="s">
        <v>26</v>
      </c>
      <c r="Y7" s="9" t="s">
        <v>27</v>
      </c>
      <c r="Z7" s="9" t="s">
        <v>28</v>
      </c>
      <c r="AA7" s="211">
        <v>2021</v>
      </c>
      <c r="AB7" s="517"/>
      <c r="AC7" s="79" t="s">
        <v>29</v>
      </c>
      <c r="AD7" s="79" t="s">
        <v>30</v>
      </c>
      <c r="AE7" s="100" t="s">
        <v>31</v>
      </c>
      <c r="AF7" s="100" t="s">
        <v>32</v>
      </c>
      <c r="AG7" s="101" t="s">
        <v>29</v>
      </c>
      <c r="AH7" s="100" t="s">
        <v>33</v>
      </c>
      <c r="AI7" s="101" t="s">
        <v>34</v>
      </c>
      <c r="AJ7" s="100" t="s">
        <v>30</v>
      </c>
      <c r="AK7" s="100" t="s">
        <v>35</v>
      </c>
    </row>
    <row r="8" spans="2:37" s="2" customFormat="1" ht="102" x14ac:dyDescent="0.25">
      <c r="B8" s="10" t="s">
        <v>36</v>
      </c>
      <c r="C8" s="11" t="s">
        <v>37</v>
      </c>
      <c r="D8" s="11" t="s">
        <v>38</v>
      </c>
      <c r="E8" s="11" t="s">
        <v>39</v>
      </c>
      <c r="F8" s="11" t="s">
        <v>40</v>
      </c>
      <c r="G8" s="11" t="s">
        <v>41</v>
      </c>
      <c r="H8" s="11" t="s">
        <v>42</v>
      </c>
      <c r="I8" s="11" t="s">
        <v>43</v>
      </c>
      <c r="J8" s="11" t="s">
        <v>44</v>
      </c>
      <c r="K8" s="11" t="s">
        <v>45</v>
      </c>
      <c r="L8" s="11" t="s">
        <v>46</v>
      </c>
      <c r="M8" s="11" t="s">
        <v>45</v>
      </c>
      <c r="N8" s="11" t="s">
        <v>47</v>
      </c>
      <c r="O8" s="11" t="s">
        <v>48</v>
      </c>
      <c r="P8" s="11" t="s">
        <v>49</v>
      </c>
      <c r="Q8" s="12" t="s">
        <v>50</v>
      </c>
      <c r="R8" s="13"/>
      <c r="S8" s="13">
        <v>1</v>
      </c>
      <c r="T8" s="13"/>
      <c r="U8" s="13"/>
      <c r="V8" s="11">
        <v>1</v>
      </c>
      <c r="W8" s="14" t="s">
        <v>51</v>
      </c>
      <c r="X8" s="75"/>
      <c r="Y8" s="75"/>
      <c r="Z8" s="15" t="s">
        <v>52</v>
      </c>
      <c r="AA8" s="19">
        <f>+T8</f>
        <v>0</v>
      </c>
      <c r="AB8" s="62" t="s">
        <v>45</v>
      </c>
      <c r="AC8" s="89" t="s">
        <v>53</v>
      </c>
      <c r="AD8" s="80" t="s">
        <v>54</v>
      </c>
      <c r="AE8" s="18" t="s">
        <v>45</v>
      </c>
      <c r="AF8" s="18" t="s">
        <v>45</v>
      </c>
      <c r="AG8" s="105" t="s">
        <v>55</v>
      </c>
      <c r="AH8" s="18" t="s">
        <v>45</v>
      </c>
      <c r="AI8" s="18" t="s">
        <v>45</v>
      </c>
      <c r="AJ8" s="18"/>
      <c r="AK8" s="18"/>
    </row>
    <row r="9" spans="2:37" s="2" customFormat="1" ht="102" x14ac:dyDescent="0.25">
      <c r="B9" s="10" t="s">
        <v>36</v>
      </c>
      <c r="C9" s="11" t="s">
        <v>37</v>
      </c>
      <c r="D9" s="11" t="s">
        <v>38</v>
      </c>
      <c r="E9" s="11" t="s">
        <v>39</v>
      </c>
      <c r="F9" s="11" t="s">
        <v>40</v>
      </c>
      <c r="G9" s="11" t="s">
        <v>41</v>
      </c>
      <c r="H9" s="11" t="s">
        <v>42</v>
      </c>
      <c r="I9" s="11" t="s">
        <v>43</v>
      </c>
      <c r="J9" s="11" t="s">
        <v>44</v>
      </c>
      <c r="K9" s="11" t="s">
        <v>45</v>
      </c>
      <c r="L9" s="11" t="s">
        <v>46</v>
      </c>
      <c r="M9" s="11" t="s">
        <v>45</v>
      </c>
      <c r="N9" s="11" t="s">
        <v>47</v>
      </c>
      <c r="O9" s="11" t="s">
        <v>48</v>
      </c>
      <c r="P9" s="11" t="s">
        <v>49</v>
      </c>
      <c r="Q9" s="12" t="s">
        <v>50</v>
      </c>
      <c r="R9" s="13"/>
      <c r="S9" s="13"/>
      <c r="T9" s="13">
        <v>1</v>
      </c>
      <c r="U9" s="13"/>
      <c r="V9" s="11">
        <v>1</v>
      </c>
      <c r="W9" s="14" t="s">
        <v>56</v>
      </c>
      <c r="X9" s="75"/>
      <c r="Y9" s="75" t="s">
        <v>57</v>
      </c>
      <c r="Z9" s="15" t="s">
        <v>58</v>
      </c>
      <c r="AA9" s="19">
        <f t="shared" ref="AA9:AA15" si="0">+T9</f>
        <v>1</v>
      </c>
      <c r="AB9" s="62" t="s">
        <v>45</v>
      </c>
      <c r="AC9" s="89" t="s">
        <v>59</v>
      </c>
      <c r="AD9" s="80"/>
      <c r="AE9" s="18" t="s">
        <v>45</v>
      </c>
      <c r="AF9" s="18" t="s">
        <v>45</v>
      </c>
      <c r="AG9" s="105" t="s">
        <v>60</v>
      </c>
      <c r="AH9" s="18" t="s">
        <v>45</v>
      </c>
      <c r="AI9" s="18" t="s">
        <v>45</v>
      </c>
      <c r="AJ9" s="18"/>
      <c r="AK9" s="18"/>
    </row>
    <row r="10" spans="2:37" s="2" customFormat="1" ht="89.25" x14ac:dyDescent="0.25">
      <c r="B10" s="10" t="s">
        <v>36</v>
      </c>
      <c r="C10" s="11" t="s">
        <v>61</v>
      </c>
      <c r="D10" s="11" t="s">
        <v>62</v>
      </c>
      <c r="E10" s="11" t="s">
        <v>63</v>
      </c>
      <c r="F10" s="11" t="s">
        <v>40</v>
      </c>
      <c r="G10" s="11" t="s">
        <v>41</v>
      </c>
      <c r="H10" s="11" t="s">
        <v>42</v>
      </c>
      <c r="I10" s="11" t="s">
        <v>43</v>
      </c>
      <c r="J10" s="11" t="s">
        <v>44</v>
      </c>
      <c r="K10" s="11" t="s">
        <v>45</v>
      </c>
      <c r="L10" s="11" t="s">
        <v>46</v>
      </c>
      <c r="M10" s="11" t="s">
        <v>45</v>
      </c>
      <c r="N10" s="11" t="s">
        <v>47</v>
      </c>
      <c r="O10" s="11" t="s">
        <v>64</v>
      </c>
      <c r="P10" s="11" t="s">
        <v>65</v>
      </c>
      <c r="Q10" s="12" t="s">
        <v>50</v>
      </c>
      <c r="R10" s="13"/>
      <c r="S10" s="13">
        <v>1</v>
      </c>
      <c r="T10" s="13">
        <v>1</v>
      </c>
      <c r="U10" s="13"/>
      <c r="V10" s="11">
        <v>1</v>
      </c>
      <c r="W10" s="11" t="s">
        <v>66</v>
      </c>
      <c r="X10" s="75"/>
      <c r="Y10" s="75" t="s">
        <v>57</v>
      </c>
      <c r="Z10" s="15" t="s">
        <v>67</v>
      </c>
      <c r="AA10" s="19">
        <v>1</v>
      </c>
      <c r="AB10" s="73">
        <v>1</v>
      </c>
      <c r="AC10" s="89" t="s">
        <v>68</v>
      </c>
      <c r="AD10" s="80"/>
      <c r="AE10" s="18" t="s">
        <v>45</v>
      </c>
      <c r="AF10" s="18" t="s">
        <v>45</v>
      </c>
      <c r="AG10" s="105" t="s">
        <v>69</v>
      </c>
      <c r="AH10" s="18" t="s">
        <v>45</v>
      </c>
      <c r="AI10" s="18" t="s">
        <v>70</v>
      </c>
      <c r="AJ10" s="18"/>
      <c r="AK10" s="18"/>
    </row>
    <row r="11" spans="2:37" s="2" customFormat="1" ht="107.25" customHeight="1" x14ac:dyDescent="0.25">
      <c r="B11" s="10" t="s">
        <v>36</v>
      </c>
      <c r="C11" s="11" t="s">
        <v>37</v>
      </c>
      <c r="D11" s="11" t="s">
        <v>38</v>
      </c>
      <c r="E11" s="11" t="s">
        <v>39</v>
      </c>
      <c r="F11" s="11" t="s">
        <v>40</v>
      </c>
      <c r="G11" s="11" t="s">
        <v>41</v>
      </c>
      <c r="H11" s="11" t="s">
        <v>42</v>
      </c>
      <c r="I11" s="11" t="s">
        <v>43</v>
      </c>
      <c r="J11" s="11" t="s">
        <v>44</v>
      </c>
      <c r="K11" s="11" t="s">
        <v>45</v>
      </c>
      <c r="L11" s="11" t="s">
        <v>46</v>
      </c>
      <c r="M11" s="11" t="s">
        <v>45</v>
      </c>
      <c r="N11" s="11" t="s">
        <v>47</v>
      </c>
      <c r="O11" s="11" t="s">
        <v>64</v>
      </c>
      <c r="P11" s="11" t="s">
        <v>65</v>
      </c>
      <c r="Q11" s="12" t="s">
        <v>50</v>
      </c>
      <c r="R11" s="13"/>
      <c r="S11" s="13"/>
      <c r="T11" s="13"/>
      <c r="U11" s="13">
        <v>1</v>
      </c>
      <c r="V11" s="11">
        <v>1</v>
      </c>
      <c r="W11" s="11" t="s">
        <v>71</v>
      </c>
      <c r="X11" s="11"/>
      <c r="Y11" s="27"/>
      <c r="Z11" s="15" t="s">
        <v>72</v>
      </c>
      <c r="AA11" s="19">
        <f t="shared" si="0"/>
        <v>0</v>
      </c>
      <c r="AB11" s="62" t="s">
        <v>45</v>
      </c>
      <c r="AC11" s="89" t="s">
        <v>73</v>
      </c>
      <c r="AD11" s="80"/>
      <c r="AE11" s="18" t="s">
        <v>45</v>
      </c>
      <c r="AF11" s="18" t="s">
        <v>45</v>
      </c>
      <c r="AG11" s="105" t="s">
        <v>74</v>
      </c>
      <c r="AH11" s="18" t="s">
        <v>45</v>
      </c>
      <c r="AI11" s="18" t="s">
        <v>45</v>
      </c>
      <c r="AJ11" s="18"/>
      <c r="AK11" s="18"/>
    </row>
    <row r="12" spans="2:37" s="2" customFormat="1" ht="143.25" customHeight="1" x14ac:dyDescent="0.25">
      <c r="B12" s="10" t="s">
        <v>36</v>
      </c>
      <c r="C12" s="11" t="s">
        <v>61</v>
      </c>
      <c r="D12" s="11" t="s">
        <v>62</v>
      </c>
      <c r="E12" s="11" t="s">
        <v>63</v>
      </c>
      <c r="F12" s="11" t="s">
        <v>40</v>
      </c>
      <c r="G12" s="11" t="s">
        <v>41</v>
      </c>
      <c r="H12" s="11" t="s">
        <v>42</v>
      </c>
      <c r="I12" s="11" t="s">
        <v>43</v>
      </c>
      <c r="J12" s="11" t="s">
        <v>45</v>
      </c>
      <c r="K12" s="11" t="s">
        <v>45</v>
      </c>
      <c r="L12" s="11" t="s">
        <v>46</v>
      </c>
      <c r="M12" s="11" t="s">
        <v>75</v>
      </c>
      <c r="N12" s="11" t="s">
        <v>76</v>
      </c>
      <c r="O12" s="11" t="s">
        <v>77</v>
      </c>
      <c r="P12" s="11" t="s">
        <v>78</v>
      </c>
      <c r="Q12" s="12" t="s">
        <v>50</v>
      </c>
      <c r="R12" s="13"/>
      <c r="S12" s="13"/>
      <c r="T12" s="13">
        <v>1</v>
      </c>
      <c r="U12" s="13"/>
      <c r="V12" s="11">
        <v>1</v>
      </c>
      <c r="W12" s="11" t="s">
        <v>79</v>
      </c>
      <c r="X12" s="11"/>
      <c r="Y12" s="75" t="s">
        <v>57</v>
      </c>
      <c r="Z12" s="15" t="s">
        <v>80</v>
      </c>
      <c r="AA12" s="19">
        <f t="shared" si="0"/>
        <v>1</v>
      </c>
      <c r="AB12" s="62"/>
      <c r="AC12" s="89" t="s">
        <v>81</v>
      </c>
      <c r="AD12" s="80"/>
      <c r="AE12" s="18" t="s">
        <v>45</v>
      </c>
      <c r="AF12" s="18" t="s">
        <v>45</v>
      </c>
      <c r="AG12" s="18" t="s">
        <v>82</v>
      </c>
      <c r="AH12" s="18" t="s">
        <v>45</v>
      </c>
      <c r="AI12" s="18" t="s">
        <v>45</v>
      </c>
      <c r="AJ12" s="18"/>
      <c r="AK12" s="18"/>
    </row>
    <row r="13" spans="2:37" s="2" customFormat="1" ht="102" x14ac:dyDescent="0.25">
      <c r="B13" s="10" t="s">
        <v>36</v>
      </c>
      <c r="C13" s="11" t="s">
        <v>37</v>
      </c>
      <c r="D13" s="11" t="s">
        <v>38</v>
      </c>
      <c r="E13" s="11" t="s">
        <v>39</v>
      </c>
      <c r="F13" s="11" t="s">
        <v>40</v>
      </c>
      <c r="G13" s="11" t="s">
        <v>41</v>
      </c>
      <c r="H13" s="11" t="s">
        <v>42</v>
      </c>
      <c r="I13" s="11" t="s">
        <v>43</v>
      </c>
      <c r="J13" s="11" t="s">
        <v>45</v>
      </c>
      <c r="K13" s="11" t="s">
        <v>45</v>
      </c>
      <c r="L13" s="11" t="s">
        <v>46</v>
      </c>
      <c r="M13" s="11" t="s">
        <v>45</v>
      </c>
      <c r="N13" s="11" t="s">
        <v>47</v>
      </c>
      <c r="O13" s="11" t="s">
        <v>83</v>
      </c>
      <c r="P13" s="11" t="s">
        <v>84</v>
      </c>
      <c r="Q13" s="19">
        <v>0</v>
      </c>
      <c r="R13" s="13"/>
      <c r="S13" s="13">
        <v>1</v>
      </c>
      <c r="T13" s="13"/>
      <c r="U13" s="13"/>
      <c r="V13" s="11"/>
      <c r="W13" s="11" t="s">
        <v>85</v>
      </c>
      <c r="X13" s="11"/>
      <c r="Y13" s="11"/>
      <c r="Z13" s="15" t="s">
        <v>86</v>
      </c>
      <c r="AA13" s="19">
        <f t="shared" si="0"/>
        <v>0</v>
      </c>
      <c r="AB13" s="62"/>
      <c r="AC13" s="89" t="s">
        <v>87</v>
      </c>
      <c r="AD13" s="80"/>
      <c r="AE13" s="18" t="s">
        <v>45</v>
      </c>
      <c r="AF13" s="18" t="s">
        <v>45</v>
      </c>
      <c r="AG13" s="156" t="s">
        <v>87</v>
      </c>
      <c r="AH13" s="18" t="s">
        <v>45</v>
      </c>
      <c r="AI13" s="18" t="s">
        <v>45</v>
      </c>
      <c r="AJ13" s="18"/>
      <c r="AK13" s="18"/>
    </row>
    <row r="14" spans="2:37" s="2" customFormat="1" ht="108" x14ac:dyDescent="0.25">
      <c r="B14" s="10" t="s">
        <v>36</v>
      </c>
      <c r="C14" s="11" t="s">
        <v>37</v>
      </c>
      <c r="D14" s="11" t="s">
        <v>38</v>
      </c>
      <c r="E14" s="11" t="s">
        <v>39</v>
      </c>
      <c r="F14" s="11" t="s">
        <v>40</v>
      </c>
      <c r="G14" s="11" t="s">
        <v>41</v>
      </c>
      <c r="H14" s="11" t="s">
        <v>42</v>
      </c>
      <c r="I14" s="11" t="s">
        <v>43</v>
      </c>
      <c r="J14" s="11" t="s">
        <v>45</v>
      </c>
      <c r="K14" s="11" t="s">
        <v>45</v>
      </c>
      <c r="L14" s="11" t="s">
        <v>46</v>
      </c>
      <c r="M14" s="11" t="s">
        <v>45</v>
      </c>
      <c r="N14" s="11" t="s">
        <v>47</v>
      </c>
      <c r="O14" s="11" t="s">
        <v>83</v>
      </c>
      <c r="P14" s="11" t="s">
        <v>84</v>
      </c>
      <c r="Q14" s="20">
        <v>0</v>
      </c>
      <c r="R14" s="13"/>
      <c r="S14" s="21">
        <v>1</v>
      </c>
      <c r="T14" s="21">
        <v>1</v>
      </c>
      <c r="U14" s="21">
        <v>1</v>
      </c>
      <c r="V14" s="27">
        <v>1</v>
      </c>
      <c r="W14" s="11" t="s">
        <v>88</v>
      </c>
      <c r="X14" s="11"/>
      <c r="Y14" s="27" t="s">
        <v>57</v>
      </c>
      <c r="Z14" s="15" t="s">
        <v>89</v>
      </c>
      <c r="AA14" s="15">
        <v>1</v>
      </c>
      <c r="AB14" s="65">
        <v>0.44</v>
      </c>
      <c r="AC14" s="89" t="s">
        <v>90</v>
      </c>
      <c r="AD14" s="80"/>
      <c r="AE14" s="18" t="s">
        <v>45</v>
      </c>
      <c r="AF14" s="18" t="s">
        <v>45</v>
      </c>
      <c r="AG14" s="18" t="s">
        <v>91</v>
      </c>
      <c r="AH14" s="18"/>
      <c r="AI14" s="18"/>
      <c r="AJ14" s="18" t="s">
        <v>92</v>
      </c>
      <c r="AK14" s="18"/>
    </row>
    <row r="15" spans="2:37" s="2" customFormat="1" ht="111.75" customHeight="1" x14ac:dyDescent="0.25">
      <c r="B15" s="10" t="s">
        <v>36</v>
      </c>
      <c r="C15" s="11" t="s">
        <v>61</v>
      </c>
      <c r="D15" s="11" t="s">
        <v>62</v>
      </c>
      <c r="E15" s="11" t="s">
        <v>63</v>
      </c>
      <c r="F15" s="11" t="s">
        <v>40</v>
      </c>
      <c r="G15" s="11" t="s">
        <v>41</v>
      </c>
      <c r="H15" s="11" t="s">
        <v>42</v>
      </c>
      <c r="I15" s="11" t="s">
        <v>43</v>
      </c>
      <c r="J15" s="11" t="s">
        <v>45</v>
      </c>
      <c r="K15" s="11" t="s">
        <v>45</v>
      </c>
      <c r="L15" s="22" t="s">
        <v>93</v>
      </c>
      <c r="M15" s="22" t="s">
        <v>94</v>
      </c>
      <c r="N15" s="11" t="s">
        <v>76</v>
      </c>
      <c r="O15" s="11" t="s">
        <v>95</v>
      </c>
      <c r="P15" s="23" t="s">
        <v>96</v>
      </c>
      <c r="Q15" s="12" t="s">
        <v>50</v>
      </c>
      <c r="R15" s="13"/>
      <c r="S15" s="21"/>
      <c r="T15" s="21"/>
      <c r="U15" s="21">
        <v>1</v>
      </c>
      <c r="V15" s="27">
        <v>1</v>
      </c>
      <c r="W15" s="11" t="s">
        <v>97</v>
      </c>
      <c r="X15" s="11"/>
      <c r="Y15" s="11"/>
      <c r="Z15" s="15" t="s">
        <v>98</v>
      </c>
      <c r="AA15" s="19">
        <f t="shared" si="0"/>
        <v>0</v>
      </c>
      <c r="AB15" s="62"/>
      <c r="AC15" s="89" t="s">
        <v>99</v>
      </c>
      <c r="AD15" s="80"/>
      <c r="AE15" s="18" t="s">
        <v>45</v>
      </c>
      <c r="AF15" s="18" t="s">
        <v>45</v>
      </c>
      <c r="AG15" s="18" t="s">
        <v>100</v>
      </c>
      <c r="AH15" s="18" t="s">
        <v>45</v>
      </c>
      <c r="AI15" s="18"/>
      <c r="AJ15" s="18"/>
      <c r="AK15" s="18"/>
    </row>
    <row r="16" spans="2:37" s="2" customFormat="1" ht="99" customHeight="1" x14ac:dyDescent="0.25">
      <c r="B16" s="10" t="s">
        <v>36</v>
      </c>
      <c r="C16" s="11" t="s">
        <v>61</v>
      </c>
      <c r="D16" s="11" t="s">
        <v>62</v>
      </c>
      <c r="E16" s="11" t="s">
        <v>63</v>
      </c>
      <c r="F16" s="11" t="s">
        <v>40</v>
      </c>
      <c r="G16" s="11" t="s">
        <v>41</v>
      </c>
      <c r="H16" s="11" t="s">
        <v>42</v>
      </c>
      <c r="I16" s="11" t="s">
        <v>43</v>
      </c>
      <c r="J16" s="11" t="s">
        <v>45</v>
      </c>
      <c r="K16" s="11" t="s">
        <v>45</v>
      </c>
      <c r="L16" s="22" t="s">
        <v>93</v>
      </c>
      <c r="M16" s="22" t="s">
        <v>94</v>
      </c>
      <c r="N16" s="11" t="s">
        <v>76</v>
      </c>
      <c r="O16" s="11" t="s">
        <v>95</v>
      </c>
      <c r="P16" s="23" t="s">
        <v>96</v>
      </c>
      <c r="Q16" s="12" t="s">
        <v>50</v>
      </c>
      <c r="R16" s="13"/>
      <c r="S16" s="21"/>
      <c r="T16" s="21">
        <v>1</v>
      </c>
      <c r="U16" s="13"/>
      <c r="V16" s="11"/>
      <c r="W16" s="15" t="s">
        <v>101</v>
      </c>
      <c r="X16" s="11"/>
      <c r="Y16" s="27" t="s">
        <v>57</v>
      </c>
      <c r="Z16" s="15" t="s">
        <v>102</v>
      </c>
      <c r="AA16" s="15">
        <v>1</v>
      </c>
      <c r="AB16" s="62"/>
      <c r="AC16" s="89" t="s">
        <v>103</v>
      </c>
      <c r="AD16" s="80"/>
      <c r="AE16" s="18"/>
      <c r="AF16" s="18"/>
      <c r="AG16" s="18" t="s">
        <v>104</v>
      </c>
      <c r="AH16" s="18"/>
      <c r="AI16" s="18"/>
      <c r="AJ16" s="18"/>
      <c r="AK16" s="18"/>
    </row>
    <row r="17" spans="2:37" s="2" customFormat="1" ht="293.25" x14ac:dyDescent="0.25">
      <c r="B17" s="10" t="s">
        <v>36</v>
      </c>
      <c r="C17" s="11" t="s">
        <v>37</v>
      </c>
      <c r="D17" s="11" t="s">
        <v>38</v>
      </c>
      <c r="E17" s="11" t="s">
        <v>105</v>
      </c>
      <c r="F17" s="11" t="s">
        <v>40</v>
      </c>
      <c r="G17" s="11" t="s">
        <v>106</v>
      </c>
      <c r="H17" s="11" t="s">
        <v>42</v>
      </c>
      <c r="I17" s="11" t="s">
        <v>43</v>
      </c>
      <c r="J17" s="11" t="s">
        <v>45</v>
      </c>
      <c r="K17" s="11" t="s">
        <v>45</v>
      </c>
      <c r="L17" s="22" t="s">
        <v>93</v>
      </c>
      <c r="M17" s="22" t="s">
        <v>94</v>
      </c>
      <c r="N17" s="11" t="s">
        <v>107</v>
      </c>
      <c r="O17" s="11" t="s">
        <v>108</v>
      </c>
      <c r="P17" s="23" t="s">
        <v>109</v>
      </c>
      <c r="Q17" s="20">
        <v>0</v>
      </c>
      <c r="R17" s="23"/>
      <c r="S17" s="24">
        <v>1</v>
      </c>
      <c r="T17" s="23"/>
      <c r="U17" s="23"/>
      <c r="V17" s="24">
        <v>1</v>
      </c>
      <c r="W17" s="15" t="s">
        <v>110</v>
      </c>
      <c r="X17" s="11"/>
      <c r="Y17" s="27" t="s">
        <v>57</v>
      </c>
      <c r="Z17" s="15" t="s">
        <v>111</v>
      </c>
      <c r="AA17" s="15">
        <v>1</v>
      </c>
      <c r="AB17" s="62" t="s">
        <v>112</v>
      </c>
      <c r="AC17" s="89" t="s">
        <v>113</v>
      </c>
      <c r="AD17" s="80"/>
      <c r="AE17" s="18" t="s">
        <v>45</v>
      </c>
      <c r="AF17" s="18" t="s">
        <v>45</v>
      </c>
      <c r="AG17" s="18" t="s">
        <v>114</v>
      </c>
      <c r="AH17" s="18"/>
      <c r="AI17" s="18"/>
      <c r="AJ17" s="18"/>
      <c r="AK17" s="18"/>
    </row>
    <row r="18" spans="2:37" s="2" customFormat="1" ht="267.75" customHeight="1" x14ac:dyDescent="0.25">
      <c r="B18" s="10" t="s">
        <v>115</v>
      </c>
      <c r="C18" s="11" t="s">
        <v>37</v>
      </c>
      <c r="D18" s="11" t="s">
        <v>38</v>
      </c>
      <c r="E18" s="11" t="s">
        <v>116</v>
      </c>
      <c r="F18" s="11" t="s">
        <v>117</v>
      </c>
      <c r="G18" s="11" t="s">
        <v>118</v>
      </c>
      <c r="H18" s="11" t="s">
        <v>42</v>
      </c>
      <c r="I18" s="11" t="s">
        <v>43</v>
      </c>
      <c r="J18" s="11" t="s">
        <v>45</v>
      </c>
      <c r="K18" s="11" t="s">
        <v>45</v>
      </c>
      <c r="L18" s="11" t="s">
        <v>119</v>
      </c>
      <c r="M18" s="11" t="s">
        <v>119</v>
      </c>
      <c r="N18" s="11" t="s">
        <v>120</v>
      </c>
      <c r="O18" s="14" t="s">
        <v>121</v>
      </c>
      <c r="P18" s="14" t="s">
        <v>122</v>
      </c>
      <c r="Q18" s="21" t="s">
        <v>50</v>
      </c>
      <c r="R18" s="13" t="s">
        <v>123</v>
      </c>
      <c r="S18" s="13" t="s">
        <v>123</v>
      </c>
      <c r="T18" s="13" t="s">
        <v>124</v>
      </c>
      <c r="U18" s="13" t="s">
        <v>125</v>
      </c>
      <c r="V18" s="11" t="s">
        <v>126</v>
      </c>
      <c r="W18" s="14" t="s">
        <v>127</v>
      </c>
      <c r="X18" s="75" t="s">
        <v>57</v>
      </c>
      <c r="Y18" s="75"/>
      <c r="Z18" s="15" t="s">
        <v>128</v>
      </c>
      <c r="AA18" s="16" t="str">
        <f t="shared" ref="AA18:AA80" si="1">+T18</f>
        <v>implementación 40% escuela saludable</v>
      </c>
      <c r="AB18" s="74"/>
      <c r="AC18" s="89" t="s">
        <v>129</v>
      </c>
      <c r="AD18" s="80" t="s">
        <v>130</v>
      </c>
      <c r="AE18" s="18">
        <v>25</v>
      </c>
      <c r="AF18" s="74">
        <v>0.15</v>
      </c>
      <c r="AG18" s="18" t="s">
        <v>131</v>
      </c>
      <c r="AH18" s="18"/>
      <c r="AI18" s="18"/>
      <c r="AJ18" s="18"/>
      <c r="AK18" s="148" t="s">
        <v>132</v>
      </c>
    </row>
    <row r="19" spans="2:37" s="2" customFormat="1" ht="127.5" x14ac:dyDescent="0.25">
      <c r="B19" s="10" t="s">
        <v>115</v>
      </c>
      <c r="C19" s="11" t="s">
        <v>37</v>
      </c>
      <c r="D19" s="11" t="s">
        <v>38</v>
      </c>
      <c r="E19" s="11" t="s">
        <v>116</v>
      </c>
      <c r="F19" s="11" t="s">
        <v>117</v>
      </c>
      <c r="G19" s="11" t="s">
        <v>118</v>
      </c>
      <c r="H19" s="11" t="s">
        <v>42</v>
      </c>
      <c r="I19" s="11" t="s">
        <v>43</v>
      </c>
      <c r="J19" s="11" t="s">
        <v>45</v>
      </c>
      <c r="K19" s="11" t="s">
        <v>45</v>
      </c>
      <c r="L19" s="11" t="s">
        <v>46</v>
      </c>
      <c r="M19" s="11" t="s">
        <v>133</v>
      </c>
      <c r="N19" s="11" t="s">
        <v>120</v>
      </c>
      <c r="O19" s="14" t="s">
        <v>121</v>
      </c>
      <c r="P19" s="14" t="s">
        <v>134</v>
      </c>
      <c r="Q19" s="25" t="s">
        <v>45</v>
      </c>
      <c r="R19" s="13">
        <v>5</v>
      </c>
      <c r="S19" s="13">
        <v>8</v>
      </c>
      <c r="T19" s="13">
        <v>7</v>
      </c>
      <c r="U19" s="13">
        <v>6</v>
      </c>
      <c r="V19" s="11">
        <v>26</v>
      </c>
      <c r="W19" s="14" t="s">
        <v>135</v>
      </c>
      <c r="X19" s="20" t="s">
        <v>57</v>
      </c>
      <c r="Y19" s="20"/>
      <c r="Z19" s="11" t="s">
        <v>136</v>
      </c>
      <c r="AA19" s="16">
        <f t="shared" si="1"/>
        <v>7</v>
      </c>
      <c r="AB19" s="18"/>
      <c r="AC19" s="89" t="s">
        <v>137</v>
      </c>
      <c r="AD19" s="80" t="s">
        <v>130</v>
      </c>
      <c r="AE19" s="18">
        <v>11</v>
      </c>
      <c r="AF19" s="74">
        <v>1</v>
      </c>
      <c r="AG19" s="18" t="s">
        <v>138</v>
      </c>
      <c r="AH19" s="18"/>
      <c r="AI19" s="18"/>
      <c r="AJ19" s="18"/>
      <c r="AK19" s="160" t="s">
        <v>139</v>
      </c>
    </row>
    <row r="20" spans="2:37" s="2" customFormat="1" ht="127.5" x14ac:dyDescent="0.25">
      <c r="B20" s="10" t="s">
        <v>115</v>
      </c>
      <c r="C20" s="11" t="s">
        <v>37</v>
      </c>
      <c r="D20" s="11" t="s">
        <v>38</v>
      </c>
      <c r="E20" s="11" t="s">
        <v>140</v>
      </c>
      <c r="F20" s="11" t="s">
        <v>117</v>
      </c>
      <c r="G20" s="11" t="s">
        <v>118</v>
      </c>
      <c r="H20" s="11" t="s">
        <v>42</v>
      </c>
      <c r="I20" s="11" t="s">
        <v>43</v>
      </c>
      <c r="J20" s="11" t="s">
        <v>45</v>
      </c>
      <c r="K20" s="11" t="s">
        <v>45</v>
      </c>
      <c r="L20" s="11" t="s">
        <v>46</v>
      </c>
      <c r="M20" s="11" t="s">
        <v>141</v>
      </c>
      <c r="N20" s="11" t="s">
        <v>142</v>
      </c>
      <c r="O20" s="14" t="s">
        <v>121</v>
      </c>
      <c r="P20" s="14" t="s">
        <v>143</v>
      </c>
      <c r="Q20" s="21" t="s">
        <v>45</v>
      </c>
      <c r="R20" s="13">
        <v>2</v>
      </c>
      <c r="S20" s="13">
        <v>1</v>
      </c>
      <c r="T20" s="13">
        <v>1</v>
      </c>
      <c r="U20" s="13">
        <v>1</v>
      </c>
      <c r="V20" s="19">
        <v>5</v>
      </c>
      <c r="W20" s="14" t="s">
        <v>144</v>
      </c>
      <c r="X20" s="20" t="s">
        <v>57</v>
      </c>
      <c r="Y20" s="20"/>
      <c r="Z20" s="26" t="s">
        <v>145</v>
      </c>
      <c r="AA20" s="16">
        <f t="shared" si="1"/>
        <v>1</v>
      </c>
      <c r="AB20" s="18"/>
      <c r="AC20" s="89" t="s">
        <v>146</v>
      </c>
      <c r="AD20" s="80" t="s">
        <v>147</v>
      </c>
      <c r="AE20" s="18">
        <v>0</v>
      </c>
      <c r="AF20" s="74">
        <v>0</v>
      </c>
      <c r="AG20" s="18" t="s">
        <v>148</v>
      </c>
      <c r="AH20" s="18"/>
      <c r="AI20" s="18"/>
      <c r="AJ20" s="18"/>
      <c r="AK20" s="160" t="s">
        <v>149</v>
      </c>
    </row>
    <row r="21" spans="2:37" s="2" customFormat="1" ht="140.25" x14ac:dyDescent="0.25">
      <c r="B21" s="10" t="s">
        <v>115</v>
      </c>
      <c r="C21" s="11" t="s">
        <v>37</v>
      </c>
      <c r="D21" s="11" t="s">
        <v>38</v>
      </c>
      <c r="E21" s="11" t="s">
        <v>140</v>
      </c>
      <c r="F21" s="11" t="s">
        <v>117</v>
      </c>
      <c r="G21" s="11" t="s">
        <v>150</v>
      </c>
      <c r="H21" s="11" t="s">
        <v>42</v>
      </c>
      <c r="I21" s="11" t="s">
        <v>43</v>
      </c>
      <c r="J21" s="11" t="s">
        <v>45</v>
      </c>
      <c r="K21" s="11" t="s">
        <v>45</v>
      </c>
      <c r="L21" s="11" t="s">
        <v>46</v>
      </c>
      <c r="M21" s="11" t="s">
        <v>75</v>
      </c>
      <c r="N21" s="11" t="s">
        <v>142</v>
      </c>
      <c r="O21" s="14" t="s">
        <v>121</v>
      </c>
      <c r="P21" s="14" t="s">
        <v>151</v>
      </c>
      <c r="Q21" s="21" t="s">
        <v>45</v>
      </c>
      <c r="R21" s="13">
        <v>500</v>
      </c>
      <c r="S21" s="13">
        <v>1800</v>
      </c>
      <c r="T21" s="13" t="s">
        <v>152</v>
      </c>
      <c r="U21" s="13" t="s">
        <v>153</v>
      </c>
      <c r="V21" s="11" t="s">
        <v>154</v>
      </c>
      <c r="W21" s="14" t="s">
        <v>155</v>
      </c>
      <c r="X21" s="11" t="s">
        <v>57</v>
      </c>
      <c r="Y21" s="11"/>
      <c r="Z21" s="26" t="s">
        <v>156</v>
      </c>
      <c r="AA21" s="16" t="str">
        <f t="shared" si="1"/>
        <v xml:space="preserve">2000
</v>
      </c>
      <c r="AB21" s="18"/>
      <c r="AC21" s="89" t="s">
        <v>157</v>
      </c>
      <c r="AD21" s="80" t="s">
        <v>130</v>
      </c>
      <c r="AE21" s="18">
        <v>2604</v>
      </c>
      <c r="AF21" s="74">
        <v>1</v>
      </c>
      <c r="AG21" s="18" t="s">
        <v>158</v>
      </c>
      <c r="AH21" s="18"/>
      <c r="AI21" s="18"/>
      <c r="AJ21" s="18"/>
      <c r="AK21" s="160" t="s">
        <v>139</v>
      </c>
    </row>
    <row r="22" spans="2:37" s="2" customFormat="1" ht="213.75" customHeight="1" x14ac:dyDescent="0.25">
      <c r="B22" s="10" t="s">
        <v>115</v>
      </c>
      <c r="C22" s="11" t="s">
        <v>37</v>
      </c>
      <c r="D22" s="11" t="s">
        <v>38</v>
      </c>
      <c r="E22" s="11" t="s">
        <v>105</v>
      </c>
      <c r="F22" s="11" t="s">
        <v>117</v>
      </c>
      <c r="G22" s="11" t="s">
        <v>118</v>
      </c>
      <c r="H22" s="11" t="s">
        <v>42</v>
      </c>
      <c r="I22" s="11" t="s">
        <v>43</v>
      </c>
      <c r="J22" s="11" t="s">
        <v>45</v>
      </c>
      <c r="K22" s="11" t="s">
        <v>45</v>
      </c>
      <c r="L22" s="11" t="s">
        <v>93</v>
      </c>
      <c r="M22" s="11" t="s">
        <v>94</v>
      </c>
      <c r="N22" s="11" t="s">
        <v>107</v>
      </c>
      <c r="O22" s="14" t="s">
        <v>121</v>
      </c>
      <c r="P22" s="14" t="s">
        <v>159</v>
      </c>
      <c r="Q22" s="21">
        <v>1</v>
      </c>
      <c r="R22" s="21">
        <v>1</v>
      </c>
      <c r="S22" s="21">
        <v>1</v>
      </c>
      <c r="T22" s="21">
        <v>1</v>
      </c>
      <c r="U22" s="21">
        <v>1</v>
      </c>
      <c r="V22" s="27">
        <v>1</v>
      </c>
      <c r="W22" s="14" t="s">
        <v>160</v>
      </c>
      <c r="X22" s="27" t="s">
        <v>57</v>
      </c>
      <c r="Y22" s="27"/>
      <c r="Z22" s="26" t="s">
        <v>161</v>
      </c>
      <c r="AA22" s="16">
        <f t="shared" si="1"/>
        <v>1</v>
      </c>
      <c r="AB22" s="18"/>
      <c r="AC22" s="89" t="s">
        <v>162</v>
      </c>
      <c r="AD22" s="80" t="s">
        <v>130</v>
      </c>
      <c r="AE22" s="18">
        <v>4</v>
      </c>
      <c r="AF22" s="74">
        <v>1</v>
      </c>
      <c r="AG22" s="18" t="s">
        <v>163</v>
      </c>
      <c r="AH22" s="18"/>
      <c r="AI22" s="18"/>
      <c r="AJ22" s="18"/>
      <c r="AK22" s="160" t="s">
        <v>139</v>
      </c>
    </row>
    <row r="23" spans="2:37" s="2" customFormat="1" ht="191.25" x14ac:dyDescent="0.25">
      <c r="B23" s="10" t="s">
        <v>115</v>
      </c>
      <c r="C23" s="11" t="s">
        <v>37</v>
      </c>
      <c r="D23" s="11" t="s">
        <v>38</v>
      </c>
      <c r="E23" s="11" t="s">
        <v>164</v>
      </c>
      <c r="F23" s="11" t="s">
        <v>117</v>
      </c>
      <c r="G23" s="22" t="s">
        <v>106</v>
      </c>
      <c r="H23" s="11" t="s">
        <v>42</v>
      </c>
      <c r="I23" s="11" t="s">
        <v>43</v>
      </c>
      <c r="J23" s="11" t="s">
        <v>45</v>
      </c>
      <c r="K23" s="11" t="s">
        <v>45</v>
      </c>
      <c r="L23" s="22" t="s">
        <v>93</v>
      </c>
      <c r="M23" s="22" t="s">
        <v>94</v>
      </c>
      <c r="N23" s="22" t="s">
        <v>165</v>
      </c>
      <c r="O23" s="14" t="s">
        <v>166</v>
      </c>
      <c r="P23" s="14" t="s">
        <v>167</v>
      </c>
      <c r="Q23" s="28">
        <v>1</v>
      </c>
      <c r="R23" s="13">
        <v>1</v>
      </c>
      <c r="S23" s="13">
        <v>1</v>
      </c>
      <c r="T23" s="13">
        <v>1</v>
      </c>
      <c r="U23" s="13">
        <v>1</v>
      </c>
      <c r="V23" s="19" t="s">
        <v>168</v>
      </c>
      <c r="W23" s="14" t="s">
        <v>169</v>
      </c>
      <c r="X23" s="11" t="s">
        <v>57</v>
      </c>
      <c r="Y23" s="11"/>
      <c r="Z23" s="26" t="s">
        <v>170</v>
      </c>
      <c r="AA23" s="16">
        <f t="shared" si="1"/>
        <v>1</v>
      </c>
      <c r="AB23" s="18"/>
      <c r="AC23" s="89" t="s">
        <v>171</v>
      </c>
      <c r="AD23" s="80" t="s">
        <v>130</v>
      </c>
      <c r="AE23" s="18">
        <v>3</v>
      </c>
      <c r="AF23" s="74">
        <v>1</v>
      </c>
      <c r="AG23" s="18" t="s">
        <v>172</v>
      </c>
      <c r="AH23" s="18"/>
      <c r="AI23" s="18"/>
      <c r="AJ23" s="18"/>
      <c r="AK23" s="160" t="s">
        <v>139</v>
      </c>
    </row>
    <row r="24" spans="2:37" s="2" customFormat="1" ht="191.25" x14ac:dyDescent="0.25">
      <c r="B24" s="10" t="s">
        <v>115</v>
      </c>
      <c r="C24" s="11" t="s">
        <v>173</v>
      </c>
      <c r="D24" s="11" t="s">
        <v>174</v>
      </c>
      <c r="E24" s="11" t="s">
        <v>175</v>
      </c>
      <c r="F24" s="11" t="s">
        <v>40</v>
      </c>
      <c r="G24" s="22" t="s">
        <v>106</v>
      </c>
      <c r="H24" s="11" t="s">
        <v>42</v>
      </c>
      <c r="I24" s="11" t="s">
        <v>43</v>
      </c>
      <c r="J24" s="11" t="s">
        <v>45</v>
      </c>
      <c r="K24" s="11" t="s">
        <v>45</v>
      </c>
      <c r="L24" s="22" t="s">
        <v>46</v>
      </c>
      <c r="M24" s="22" t="s">
        <v>75</v>
      </c>
      <c r="N24" s="22" t="s">
        <v>76</v>
      </c>
      <c r="O24" s="14" t="s">
        <v>176</v>
      </c>
      <c r="P24" s="14" t="s">
        <v>177</v>
      </c>
      <c r="Q24" s="21" t="s">
        <v>45</v>
      </c>
      <c r="R24" s="13" t="s">
        <v>178</v>
      </c>
      <c r="S24" s="13" t="s">
        <v>179</v>
      </c>
      <c r="T24" s="13" t="s">
        <v>180</v>
      </c>
      <c r="U24" s="13" t="s">
        <v>180</v>
      </c>
      <c r="V24" s="19" t="s">
        <v>180</v>
      </c>
      <c r="W24" s="14" t="s">
        <v>181</v>
      </c>
      <c r="X24" s="11" t="s">
        <v>57</v>
      </c>
      <c r="Y24" s="11"/>
      <c r="Z24" s="26" t="s">
        <v>182</v>
      </c>
      <c r="AA24" s="16" t="str">
        <f t="shared" si="1"/>
        <v>Nivel 2</v>
      </c>
      <c r="AB24" s="18"/>
      <c r="AC24" s="89" t="s">
        <v>183</v>
      </c>
      <c r="AD24" s="80" t="s">
        <v>184</v>
      </c>
      <c r="AE24" s="18" t="s">
        <v>185</v>
      </c>
      <c r="AF24" s="74">
        <v>1</v>
      </c>
      <c r="AG24" s="18" t="s">
        <v>186</v>
      </c>
      <c r="AH24" s="18"/>
      <c r="AI24" s="18"/>
      <c r="AJ24" s="18"/>
      <c r="AK24" s="160" t="s">
        <v>139</v>
      </c>
    </row>
    <row r="25" spans="2:37" s="2" customFormat="1" ht="89.25" x14ac:dyDescent="0.25">
      <c r="B25" s="10" t="s">
        <v>115</v>
      </c>
      <c r="C25" s="11" t="s">
        <v>173</v>
      </c>
      <c r="D25" s="11" t="s">
        <v>38</v>
      </c>
      <c r="E25" s="11" t="s">
        <v>140</v>
      </c>
      <c r="F25" s="22" t="s">
        <v>117</v>
      </c>
      <c r="G25" s="22" t="s">
        <v>106</v>
      </c>
      <c r="H25" s="11" t="s">
        <v>42</v>
      </c>
      <c r="I25" s="11" t="s">
        <v>43</v>
      </c>
      <c r="J25" s="11" t="s">
        <v>45</v>
      </c>
      <c r="K25" s="11" t="s">
        <v>45</v>
      </c>
      <c r="L25" s="22" t="s">
        <v>46</v>
      </c>
      <c r="M25" s="23" t="s">
        <v>187</v>
      </c>
      <c r="N25" s="11" t="s">
        <v>142</v>
      </c>
      <c r="O25" s="14" t="s">
        <v>176</v>
      </c>
      <c r="P25" s="14" t="s">
        <v>188</v>
      </c>
      <c r="Q25" s="21" t="s">
        <v>189</v>
      </c>
      <c r="R25" s="13" t="s">
        <v>189</v>
      </c>
      <c r="S25" s="13" t="s">
        <v>190</v>
      </c>
      <c r="T25" s="13" t="s">
        <v>191</v>
      </c>
      <c r="U25" s="13" t="s">
        <v>192</v>
      </c>
      <c r="V25" s="19" t="s">
        <v>192</v>
      </c>
      <c r="W25" s="14" t="s">
        <v>193</v>
      </c>
      <c r="X25" s="27" t="s">
        <v>57</v>
      </c>
      <c r="Y25" s="15"/>
      <c r="Z25" s="26" t="s">
        <v>194</v>
      </c>
      <c r="AA25" s="16" t="str">
        <f t="shared" si="1"/>
        <v>40% de estándares implementados</v>
      </c>
      <c r="AB25" s="18"/>
      <c r="AC25" s="89" t="s">
        <v>195</v>
      </c>
      <c r="AD25" s="80" t="s">
        <v>184</v>
      </c>
      <c r="AE25" s="18" t="s">
        <v>195</v>
      </c>
      <c r="AF25" s="74">
        <v>1</v>
      </c>
      <c r="AG25" s="18" t="s">
        <v>186</v>
      </c>
      <c r="AH25" s="18"/>
      <c r="AI25" s="18"/>
      <c r="AJ25" s="18"/>
      <c r="AK25" s="160" t="s">
        <v>196</v>
      </c>
    </row>
    <row r="26" spans="2:37" s="2" customFormat="1" ht="127.5" x14ac:dyDescent="0.25">
      <c r="B26" s="10" t="s">
        <v>115</v>
      </c>
      <c r="C26" s="11" t="s">
        <v>37</v>
      </c>
      <c r="D26" s="11" t="s">
        <v>38</v>
      </c>
      <c r="E26" s="11" t="s">
        <v>140</v>
      </c>
      <c r="F26" s="22" t="s">
        <v>117</v>
      </c>
      <c r="G26" s="22" t="s">
        <v>106</v>
      </c>
      <c r="H26" s="11" t="s">
        <v>42</v>
      </c>
      <c r="I26" s="11" t="s">
        <v>43</v>
      </c>
      <c r="J26" s="11" t="s">
        <v>45</v>
      </c>
      <c r="K26" s="11" t="s">
        <v>45</v>
      </c>
      <c r="L26" s="22" t="s">
        <v>119</v>
      </c>
      <c r="M26" s="22" t="s">
        <v>119</v>
      </c>
      <c r="N26" s="22" t="s">
        <v>142</v>
      </c>
      <c r="O26" s="14" t="s">
        <v>121</v>
      </c>
      <c r="P26" s="14" t="s">
        <v>197</v>
      </c>
      <c r="Q26" s="28">
        <v>0</v>
      </c>
      <c r="R26" s="13">
        <v>0</v>
      </c>
      <c r="S26" s="13">
        <v>0</v>
      </c>
      <c r="T26" s="13">
        <v>1</v>
      </c>
      <c r="U26" s="13">
        <v>0</v>
      </c>
      <c r="V26" s="11">
        <v>1</v>
      </c>
      <c r="W26" s="14" t="s">
        <v>198</v>
      </c>
      <c r="X26" s="76" t="s">
        <v>57</v>
      </c>
      <c r="Y26" s="20"/>
      <c r="Z26" s="26" t="s">
        <v>199</v>
      </c>
      <c r="AA26" s="16">
        <f t="shared" si="1"/>
        <v>1</v>
      </c>
      <c r="AB26" s="18"/>
      <c r="AC26" s="89" t="s">
        <v>200</v>
      </c>
      <c r="AD26" s="80" t="s">
        <v>130</v>
      </c>
      <c r="AE26" s="18">
        <v>1</v>
      </c>
      <c r="AF26" s="74">
        <v>1</v>
      </c>
      <c r="AG26" s="18" t="s">
        <v>201</v>
      </c>
      <c r="AH26" s="18"/>
      <c r="AI26" s="18"/>
      <c r="AJ26" s="18"/>
      <c r="AK26" s="160" t="s">
        <v>139</v>
      </c>
    </row>
    <row r="27" spans="2:37" s="2" customFormat="1" ht="127.5" x14ac:dyDescent="0.25">
      <c r="B27" s="10" t="s">
        <v>115</v>
      </c>
      <c r="C27" s="11" t="s">
        <v>37</v>
      </c>
      <c r="D27" s="11" t="s">
        <v>38</v>
      </c>
      <c r="E27" s="11" t="s">
        <v>116</v>
      </c>
      <c r="F27" s="11" t="s">
        <v>117</v>
      </c>
      <c r="G27" s="22" t="s">
        <v>118</v>
      </c>
      <c r="H27" s="11" t="s">
        <v>42</v>
      </c>
      <c r="I27" s="11" t="s">
        <v>43</v>
      </c>
      <c r="J27" s="11" t="s">
        <v>45</v>
      </c>
      <c r="K27" s="11" t="s">
        <v>45</v>
      </c>
      <c r="L27" s="22" t="s">
        <v>202</v>
      </c>
      <c r="M27" s="22" t="s">
        <v>203</v>
      </c>
      <c r="N27" s="22" t="s">
        <v>120</v>
      </c>
      <c r="O27" s="14" t="s">
        <v>121</v>
      </c>
      <c r="P27" s="14" t="s">
        <v>204</v>
      </c>
      <c r="Q27" s="21">
        <v>1</v>
      </c>
      <c r="R27" s="21">
        <v>1</v>
      </c>
      <c r="S27" s="21">
        <v>1</v>
      </c>
      <c r="T27" s="21">
        <v>1</v>
      </c>
      <c r="U27" s="21">
        <v>1</v>
      </c>
      <c r="V27" s="27">
        <v>1</v>
      </c>
      <c r="W27" s="14" t="s">
        <v>205</v>
      </c>
      <c r="X27" s="27" t="s">
        <v>57</v>
      </c>
      <c r="Y27" s="27"/>
      <c r="Z27" s="26" t="s">
        <v>206</v>
      </c>
      <c r="AA27" s="16">
        <f t="shared" si="1"/>
        <v>1</v>
      </c>
      <c r="AB27" s="18"/>
      <c r="AC27" s="89" t="s">
        <v>207</v>
      </c>
      <c r="AD27" s="80" t="s">
        <v>130</v>
      </c>
      <c r="AE27" s="18">
        <v>11</v>
      </c>
      <c r="AF27" s="74">
        <v>1</v>
      </c>
      <c r="AG27" s="18" t="s">
        <v>208</v>
      </c>
      <c r="AH27" s="18"/>
      <c r="AI27" s="18"/>
      <c r="AJ27" s="18"/>
      <c r="AK27" s="160" t="s">
        <v>139</v>
      </c>
    </row>
    <row r="28" spans="2:37" s="2" customFormat="1" ht="191.25" x14ac:dyDescent="0.25">
      <c r="B28" s="10" t="s">
        <v>115</v>
      </c>
      <c r="C28" s="11" t="s">
        <v>209</v>
      </c>
      <c r="D28" s="11" t="s">
        <v>210</v>
      </c>
      <c r="E28" s="11" t="s">
        <v>211</v>
      </c>
      <c r="F28" s="11" t="s">
        <v>212</v>
      </c>
      <c r="G28" s="22" t="s">
        <v>150</v>
      </c>
      <c r="H28" s="11" t="s">
        <v>42</v>
      </c>
      <c r="I28" s="11" t="s">
        <v>43</v>
      </c>
      <c r="J28" s="11" t="s">
        <v>45</v>
      </c>
      <c r="K28" s="11" t="s">
        <v>45</v>
      </c>
      <c r="L28" s="22" t="s">
        <v>213</v>
      </c>
      <c r="M28" s="22" t="s">
        <v>214</v>
      </c>
      <c r="N28" s="22" t="s">
        <v>76</v>
      </c>
      <c r="O28" s="14" t="s">
        <v>121</v>
      </c>
      <c r="P28" s="14" t="s">
        <v>215</v>
      </c>
      <c r="Q28" s="28">
        <v>4</v>
      </c>
      <c r="R28" s="13">
        <v>0</v>
      </c>
      <c r="S28" s="13">
        <v>0</v>
      </c>
      <c r="T28" s="13">
        <v>1</v>
      </c>
      <c r="U28" s="13">
        <v>1</v>
      </c>
      <c r="V28" s="11">
        <v>2</v>
      </c>
      <c r="W28" s="14" t="s">
        <v>216</v>
      </c>
      <c r="X28" s="11" t="s">
        <v>57</v>
      </c>
      <c r="Y28" s="11"/>
      <c r="Z28" s="26" t="s">
        <v>217</v>
      </c>
      <c r="AA28" s="16">
        <f t="shared" si="1"/>
        <v>1</v>
      </c>
      <c r="AB28" s="18"/>
      <c r="AC28" s="89" t="s">
        <v>218</v>
      </c>
      <c r="AD28" s="80" t="s">
        <v>130</v>
      </c>
      <c r="AE28" s="18">
        <v>1</v>
      </c>
      <c r="AF28" s="74">
        <v>1</v>
      </c>
      <c r="AG28" s="18" t="s">
        <v>219</v>
      </c>
      <c r="AH28" s="18"/>
      <c r="AI28" s="18"/>
      <c r="AJ28" s="18"/>
      <c r="AK28" s="160" t="s">
        <v>139</v>
      </c>
    </row>
    <row r="29" spans="2:37" s="2" customFormat="1" ht="174" customHeight="1" x14ac:dyDescent="0.2">
      <c r="B29" s="29" t="s">
        <v>220</v>
      </c>
      <c r="C29" s="12" t="s">
        <v>37</v>
      </c>
      <c r="D29" s="11" t="s">
        <v>38</v>
      </c>
      <c r="E29" s="12" t="s">
        <v>140</v>
      </c>
      <c r="F29" s="12" t="s">
        <v>117</v>
      </c>
      <c r="G29" s="12" t="s">
        <v>150</v>
      </c>
      <c r="H29" s="12" t="s">
        <v>42</v>
      </c>
      <c r="I29" s="12" t="s">
        <v>43</v>
      </c>
      <c r="J29" s="11" t="s">
        <v>45</v>
      </c>
      <c r="K29" s="11" t="s">
        <v>45</v>
      </c>
      <c r="L29" s="12" t="s">
        <v>93</v>
      </c>
      <c r="M29" s="12" t="s">
        <v>94</v>
      </c>
      <c r="N29" s="11" t="s">
        <v>142</v>
      </c>
      <c r="O29" s="12" t="s">
        <v>221</v>
      </c>
      <c r="P29" s="12" t="s">
        <v>222</v>
      </c>
      <c r="Q29" s="30" t="s">
        <v>223</v>
      </c>
      <c r="R29" s="11" t="s">
        <v>224</v>
      </c>
      <c r="S29" s="11" t="s">
        <v>225</v>
      </c>
      <c r="T29" s="11" t="s">
        <v>226</v>
      </c>
      <c r="U29" s="11" t="s">
        <v>227</v>
      </c>
      <c r="V29" s="11">
        <v>1</v>
      </c>
      <c r="W29" s="11" t="s">
        <v>226</v>
      </c>
      <c r="X29" s="12" t="s">
        <v>228</v>
      </c>
      <c r="Y29" s="12" t="s">
        <v>228</v>
      </c>
      <c r="Z29" s="12" t="s">
        <v>229</v>
      </c>
      <c r="AA29" s="19" t="str">
        <f t="shared" si="1"/>
        <v>Implementar las redes integrales de salud priorizadas de conformidad con las necesidades de la población usuaria.</v>
      </c>
      <c r="AB29" s="62"/>
      <c r="AC29" s="90" t="s">
        <v>230</v>
      </c>
      <c r="AD29" s="80"/>
      <c r="AE29" s="18">
        <v>1</v>
      </c>
      <c r="AF29" s="74">
        <v>1</v>
      </c>
      <c r="AG29" s="161" t="s">
        <v>231</v>
      </c>
      <c r="AH29" s="18"/>
      <c r="AI29" s="18"/>
      <c r="AJ29" s="18" t="s">
        <v>232</v>
      </c>
      <c r="AK29" s="18"/>
    </row>
    <row r="30" spans="2:37" s="2" customFormat="1" ht="358.5" customHeight="1" x14ac:dyDescent="0.25">
      <c r="B30" s="29" t="s">
        <v>220</v>
      </c>
      <c r="C30" s="12" t="s">
        <v>61</v>
      </c>
      <c r="D30" s="12" t="s">
        <v>62</v>
      </c>
      <c r="E30" s="12" t="s">
        <v>63</v>
      </c>
      <c r="F30" s="12" t="s">
        <v>117</v>
      </c>
      <c r="G30" s="12" t="s">
        <v>150</v>
      </c>
      <c r="H30" s="12" t="s">
        <v>42</v>
      </c>
      <c r="I30" s="12" t="s">
        <v>43</v>
      </c>
      <c r="J30" s="11" t="s">
        <v>45</v>
      </c>
      <c r="K30" s="11" t="s">
        <v>45</v>
      </c>
      <c r="L30" s="12" t="s">
        <v>119</v>
      </c>
      <c r="M30" s="12" t="s">
        <v>119</v>
      </c>
      <c r="N30" s="12" t="s">
        <v>76</v>
      </c>
      <c r="O30" s="12" t="s">
        <v>233</v>
      </c>
      <c r="P30" s="12" t="s">
        <v>234</v>
      </c>
      <c r="Q30" s="30" t="s">
        <v>223</v>
      </c>
      <c r="R30" s="11" t="s">
        <v>235</v>
      </c>
      <c r="S30" s="11" t="s">
        <v>235</v>
      </c>
      <c r="T30" s="11" t="s">
        <v>236</v>
      </c>
      <c r="U30" s="11" t="s">
        <v>235</v>
      </c>
      <c r="V30" s="11">
        <v>1</v>
      </c>
      <c r="W30" s="12" t="s">
        <v>237</v>
      </c>
      <c r="X30" s="12" t="s">
        <v>228</v>
      </c>
      <c r="Y30" s="12" t="s">
        <v>228</v>
      </c>
      <c r="Z30" s="12" t="s">
        <v>238</v>
      </c>
      <c r="AA30" s="19" t="str">
        <f t="shared" si="1"/>
        <v xml:space="preserve">Consolidar la estrategia de la política SINAPSIS </v>
      </c>
      <c r="AB30" s="65">
        <v>0.12</v>
      </c>
      <c r="AC30" s="89" t="s">
        <v>239</v>
      </c>
      <c r="AD30" s="80"/>
      <c r="AE30" s="162">
        <v>3</v>
      </c>
      <c r="AF30" s="108">
        <v>1</v>
      </c>
      <c r="AG30" s="107" t="s">
        <v>240</v>
      </c>
      <c r="AH30" s="163">
        <v>1</v>
      </c>
      <c r="AI30" s="164" t="s">
        <v>241</v>
      </c>
      <c r="AJ30" s="18" t="s">
        <v>242</v>
      </c>
      <c r="AK30" s="18"/>
    </row>
    <row r="31" spans="2:37" s="2" customFormat="1" ht="264" customHeight="1" x14ac:dyDescent="0.25">
      <c r="B31" s="29" t="s">
        <v>220</v>
      </c>
      <c r="C31" s="12" t="s">
        <v>61</v>
      </c>
      <c r="D31" s="12" t="s">
        <v>62</v>
      </c>
      <c r="E31" s="12" t="s">
        <v>243</v>
      </c>
      <c r="F31" s="12" t="s">
        <v>117</v>
      </c>
      <c r="G31" s="12" t="s">
        <v>150</v>
      </c>
      <c r="H31" s="12" t="s">
        <v>42</v>
      </c>
      <c r="I31" s="12" t="s">
        <v>43</v>
      </c>
      <c r="J31" s="11" t="s">
        <v>45</v>
      </c>
      <c r="K31" s="11" t="s">
        <v>45</v>
      </c>
      <c r="L31" s="12" t="s">
        <v>119</v>
      </c>
      <c r="M31" s="12" t="s">
        <v>119</v>
      </c>
      <c r="N31" s="12" t="s">
        <v>76</v>
      </c>
      <c r="O31" s="12" t="s">
        <v>233</v>
      </c>
      <c r="P31" s="12" t="s">
        <v>234</v>
      </c>
      <c r="Q31" s="30" t="s">
        <v>223</v>
      </c>
      <c r="R31" s="11" t="s">
        <v>244</v>
      </c>
      <c r="S31" s="11" t="s">
        <v>245</v>
      </c>
      <c r="T31" s="11" t="s">
        <v>245</v>
      </c>
      <c r="U31" s="11" t="s">
        <v>245</v>
      </c>
      <c r="V31" s="11">
        <v>1</v>
      </c>
      <c r="W31" s="12" t="s">
        <v>246</v>
      </c>
      <c r="X31" s="12" t="s">
        <v>228</v>
      </c>
      <c r="Y31" s="12" t="s">
        <v>228</v>
      </c>
      <c r="Z31" s="12" t="s">
        <v>247</v>
      </c>
      <c r="AA31" s="19" t="str">
        <f t="shared" si="1"/>
        <v xml:space="preserve">Consolidar la estrategia de Los Mejores por Colombia  </v>
      </c>
      <c r="AB31" s="62"/>
      <c r="AC31" s="89" t="s">
        <v>248</v>
      </c>
      <c r="AD31" s="80"/>
      <c r="AE31" s="162">
        <v>2</v>
      </c>
      <c r="AF31" s="108">
        <v>1</v>
      </c>
      <c r="AG31" s="109" t="s">
        <v>249</v>
      </c>
      <c r="AH31" s="162"/>
      <c r="AI31" s="18"/>
      <c r="AJ31" s="18" t="s">
        <v>250</v>
      </c>
      <c r="AK31" s="18"/>
    </row>
    <row r="32" spans="2:37" s="2" customFormat="1" ht="140.25" x14ac:dyDescent="0.2">
      <c r="B32" s="29" t="s">
        <v>220</v>
      </c>
      <c r="C32" s="12" t="s">
        <v>61</v>
      </c>
      <c r="D32" s="12" t="s">
        <v>251</v>
      </c>
      <c r="E32" s="12" t="s">
        <v>252</v>
      </c>
      <c r="F32" s="12" t="s">
        <v>40</v>
      </c>
      <c r="G32" s="12" t="s">
        <v>41</v>
      </c>
      <c r="H32" s="12" t="s">
        <v>42</v>
      </c>
      <c r="I32" s="12" t="s">
        <v>253</v>
      </c>
      <c r="J32" s="11" t="s">
        <v>45</v>
      </c>
      <c r="K32" s="11" t="s">
        <v>45</v>
      </c>
      <c r="L32" s="12" t="s">
        <v>46</v>
      </c>
      <c r="M32" s="12" t="s">
        <v>254</v>
      </c>
      <c r="N32" s="12" t="s">
        <v>76</v>
      </c>
      <c r="O32" s="12" t="s">
        <v>255</v>
      </c>
      <c r="P32" s="12" t="s">
        <v>256</v>
      </c>
      <c r="Q32" s="30" t="s">
        <v>223</v>
      </c>
      <c r="R32" s="11" t="s">
        <v>257</v>
      </c>
      <c r="S32" s="11" t="s">
        <v>258</v>
      </c>
      <c r="T32" s="11" t="s">
        <v>258</v>
      </c>
      <c r="U32" s="11" t="s">
        <v>258</v>
      </c>
      <c r="V32" s="11" t="s">
        <v>258</v>
      </c>
      <c r="W32" s="12" t="s">
        <v>259</v>
      </c>
      <c r="X32" s="12" t="s">
        <v>228</v>
      </c>
      <c r="Y32" s="12" t="s">
        <v>228</v>
      </c>
      <c r="Z32" s="12" t="s">
        <v>260</v>
      </c>
      <c r="AA32" s="19" t="str">
        <f t="shared" si="1"/>
        <v>100 % Gestión y aplicación del Recaudo</v>
      </c>
      <c r="AB32" s="62"/>
      <c r="AC32" s="90" t="s">
        <v>261</v>
      </c>
      <c r="AD32" s="81" t="s">
        <v>262</v>
      </c>
      <c r="AE32" s="162">
        <v>1</v>
      </c>
      <c r="AF32" s="165">
        <v>0.72</v>
      </c>
      <c r="AG32" s="111" t="s">
        <v>263</v>
      </c>
      <c r="AH32" s="110"/>
      <c r="AI32" s="110"/>
      <c r="AJ32" s="162" t="s">
        <v>264</v>
      </c>
      <c r="AK32" s="18"/>
    </row>
    <row r="33" spans="2:37" s="2" customFormat="1" ht="191.25" x14ac:dyDescent="0.25">
      <c r="B33" s="10" t="s">
        <v>265</v>
      </c>
      <c r="C33" s="11" t="s">
        <v>61</v>
      </c>
      <c r="D33" s="11" t="s">
        <v>62</v>
      </c>
      <c r="E33" s="11" t="s">
        <v>63</v>
      </c>
      <c r="F33" s="11" t="s">
        <v>40</v>
      </c>
      <c r="G33" s="11" t="s">
        <v>41</v>
      </c>
      <c r="H33" s="11" t="s">
        <v>42</v>
      </c>
      <c r="I33" s="11" t="s">
        <v>45</v>
      </c>
      <c r="J33" s="11" t="s">
        <v>45</v>
      </c>
      <c r="K33" s="11" t="s">
        <v>45</v>
      </c>
      <c r="L33" s="11" t="s">
        <v>46</v>
      </c>
      <c r="M33" s="11" t="s">
        <v>254</v>
      </c>
      <c r="N33" s="11" t="s">
        <v>76</v>
      </c>
      <c r="O33" s="11" t="s">
        <v>266</v>
      </c>
      <c r="P33" s="11" t="s">
        <v>267</v>
      </c>
      <c r="Q33" s="20">
        <v>0</v>
      </c>
      <c r="R33" s="13" t="s">
        <v>268</v>
      </c>
      <c r="S33" s="13" t="s">
        <v>269</v>
      </c>
      <c r="T33" s="13" t="s">
        <v>269</v>
      </c>
      <c r="U33" s="13" t="s">
        <v>269</v>
      </c>
      <c r="V33" s="11" t="s">
        <v>270</v>
      </c>
      <c r="W33" s="14" t="s">
        <v>271</v>
      </c>
      <c r="X33" s="14" t="s">
        <v>57</v>
      </c>
      <c r="Y33" s="14" t="s">
        <v>57</v>
      </c>
      <c r="Z33" s="15" t="s">
        <v>272</v>
      </c>
      <c r="AA33" s="19" t="str">
        <f t="shared" si="1"/>
        <v>$50 mil millones</v>
      </c>
      <c r="AB33" s="62"/>
      <c r="AC33" s="89" t="s">
        <v>273</v>
      </c>
      <c r="AD33" s="80"/>
      <c r="AE33" s="102">
        <v>26492648340.759998</v>
      </c>
      <c r="AF33" s="103">
        <v>0.52990000000000004</v>
      </c>
      <c r="AG33" s="18" t="s">
        <v>274</v>
      </c>
      <c r="AH33" s="18"/>
      <c r="AI33" s="18"/>
      <c r="AJ33" s="18"/>
      <c r="AK33" s="18"/>
    </row>
    <row r="34" spans="2:37" s="2" customFormat="1" ht="336" x14ac:dyDescent="0.25">
      <c r="B34" s="10" t="s">
        <v>265</v>
      </c>
      <c r="C34" s="11" t="s">
        <v>61</v>
      </c>
      <c r="D34" s="11" t="s">
        <v>62</v>
      </c>
      <c r="E34" s="11" t="s">
        <v>63</v>
      </c>
      <c r="F34" s="11" t="s">
        <v>40</v>
      </c>
      <c r="G34" s="11" t="s">
        <v>106</v>
      </c>
      <c r="H34" s="11" t="s">
        <v>42</v>
      </c>
      <c r="I34" s="11" t="s">
        <v>45</v>
      </c>
      <c r="J34" s="11" t="s">
        <v>45</v>
      </c>
      <c r="K34" s="11" t="s">
        <v>45</v>
      </c>
      <c r="L34" s="11" t="s">
        <v>119</v>
      </c>
      <c r="M34" s="11" t="s">
        <v>119</v>
      </c>
      <c r="N34" s="11" t="s">
        <v>76</v>
      </c>
      <c r="O34" s="11" t="s">
        <v>275</v>
      </c>
      <c r="P34" s="11" t="s">
        <v>276</v>
      </c>
      <c r="Q34" s="15" t="s">
        <v>277</v>
      </c>
      <c r="R34" s="13" t="s">
        <v>278</v>
      </c>
      <c r="S34" s="13" t="s">
        <v>279</v>
      </c>
      <c r="T34" s="13" t="s">
        <v>280</v>
      </c>
      <c r="U34" s="13" t="s">
        <v>280</v>
      </c>
      <c r="V34" s="11" t="s">
        <v>281</v>
      </c>
      <c r="W34" s="11" t="s">
        <v>282</v>
      </c>
      <c r="X34" s="11" t="s">
        <v>57</v>
      </c>
      <c r="Y34" s="11" t="s">
        <v>57</v>
      </c>
      <c r="Z34" s="15" t="s">
        <v>283</v>
      </c>
      <c r="AA34" s="19" t="str">
        <f t="shared" si="1"/>
        <v>Tres Subprocesos con gestión del conocimiento implementado</v>
      </c>
      <c r="AB34" s="62"/>
      <c r="AC34" s="89" t="s">
        <v>284</v>
      </c>
      <c r="AD34" s="80"/>
      <c r="AE34" s="18">
        <v>3</v>
      </c>
      <c r="AF34" s="103">
        <v>1</v>
      </c>
      <c r="AG34" s="104" t="s">
        <v>285</v>
      </c>
      <c r="AH34" s="18"/>
      <c r="AI34" s="18"/>
      <c r="AJ34" s="18" t="s">
        <v>286</v>
      </c>
      <c r="AK34" s="18"/>
    </row>
    <row r="35" spans="2:37" s="2" customFormat="1" ht="191.25" x14ac:dyDescent="0.25">
      <c r="B35" s="10" t="s">
        <v>265</v>
      </c>
      <c r="C35" s="11" t="s">
        <v>61</v>
      </c>
      <c r="D35" s="11" t="s">
        <v>62</v>
      </c>
      <c r="E35" s="11" t="s">
        <v>63</v>
      </c>
      <c r="F35" s="11" t="s">
        <v>40</v>
      </c>
      <c r="G35" s="11" t="s">
        <v>106</v>
      </c>
      <c r="H35" s="11" t="s">
        <v>42</v>
      </c>
      <c r="I35" s="11" t="s">
        <v>45</v>
      </c>
      <c r="J35" s="11" t="s">
        <v>45</v>
      </c>
      <c r="K35" s="11" t="s">
        <v>45</v>
      </c>
      <c r="L35" s="11" t="s">
        <v>46</v>
      </c>
      <c r="M35" s="11" t="s">
        <v>75</v>
      </c>
      <c r="N35" s="11" t="s">
        <v>76</v>
      </c>
      <c r="O35" s="11" t="s">
        <v>287</v>
      </c>
      <c r="P35" s="11" t="s">
        <v>288</v>
      </c>
      <c r="Q35" s="15" t="s">
        <v>289</v>
      </c>
      <c r="R35" s="13" t="s">
        <v>290</v>
      </c>
      <c r="S35" s="13" t="s">
        <v>291</v>
      </c>
      <c r="T35" s="13" t="s">
        <v>292</v>
      </c>
      <c r="U35" s="13" t="s">
        <v>293</v>
      </c>
      <c r="V35" s="11" t="s">
        <v>294</v>
      </c>
      <c r="W35" s="11" t="s">
        <v>295</v>
      </c>
      <c r="X35" s="11" t="s">
        <v>57</v>
      </c>
      <c r="Y35" s="11" t="s">
        <v>57</v>
      </c>
      <c r="Z35" s="15" t="s">
        <v>296</v>
      </c>
      <c r="AA35" s="19" t="str">
        <f t="shared" si="1"/>
        <v>Iniciar la alineación de los servicios de TI con los procesos</v>
      </c>
      <c r="AB35" s="62"/>
      <c r="AC35" s="89" t="s">
        <v>297</v>
      </c>
      <c r="AD35" s="80"/>
      <c r="AE35" s="18">
        <v>3</v>
      </c>
      <c r="AF35" s="74">
        <v>0.5</v>
      </c>
      <c r="AG35" s="104" t="s">
        <v>298</v>
      </c>
      <c r="AH35" s="18"/>
      <c r="AI35" s="18"/>
      <c r="AJ35" s="18" t="s">
        <v>299</v>
      </c>
      <c r="AK35" s="18"/>
    </row>
    <row r="36" spans="2:37" s="2" customFormat="1" ht="384" x14ac:dyDescent="0.2">
      <c r="B36" s="10" t="s">
        <v>265</v>
      </c>
      <c r="C36" s="11" t="s">
        <v>61</v>
      </c>
      <c r="D36" s="11" t="s">
        <v>62</v>
      </c>
      <c r="E36" s="11" t="s">
        <v>63</v>
      </c>
      <c r="F36" s="11" t="s">
        <v>40</v>
      </c>
      <c r="G36" s="11" t="s">
        <v>150</v>
      </c>
      <c r="H36" s="11" t="s">
        <v>42</v>
      </c>
      <c r="I36" s="11" t="s">
        <v>45</v>
      </c>
      <c r="J36" s="11" t="s">
        <v>45</v>
      </c>
      <c r="K36" s="11" t="s">
        <v>45</v>
      </c>
      <c r="L36" s="11" t="s">
        <v>46</v>
      </c>
      <c r="M36" s="11" t="s">
        <v>133</v>
      </c>
      <c r="N36" s="11" t="s">
        <v>76</v>
      </c>
      <c r="O36" s="11" t="s">
        <v>300</v>
      </c>
      <c r="P36" s="11" t="s">
        <v>301</v>
      </c>
      <c r="Q36" s="15" t="s">
        <v>302</v>
      </c>
      <c r="R36" s="13" t="s">
        <v>303</v>
      </c>
      <c r="S36" s="13" t="s">
        <v>304</v>
      </c>
      <c r="T36" s="13" t="s">
        <v>305</v>
      </c>
      <c r="U36" s="13" t="s">
        <v>306</v>
      </c>
      <c r="V36" s="11" t="s">
        <v>307</v>
      </c>
      <c r="W36" s="11" t="s">
        <v>308</v>
      </c>
      <c r="X36" s="11" t="s">
        <v>57</v>
      </c>
      <c r="Y36" s="11" t="s">
        <v>57</v>
      </c>
      <c r="Z36" s="11" t="s">
        <v>308</v>
      </c>
      <c r="AA36" s="19" t="str">
        <f t="shared" si="1"/>
        <v xml:space="preserve">Cumplimiento del componente de Cobertura (ventanilla hacia afuera) </v>
      </c>
      <c r="AB36" s="62"/>
      <c r="AC36" s="91" t="s">
        <v>309</v>
      </c>
      <c r="AD36" s="80"/>
      <c r="AE36" s="18">
        <v>4</v>
      </c>
      <c r="AF36" s="74">
        <v>0.5</v>
      </c>
      <c r="AG36" s="104" t="s">
        <v>310</v>
      </c>
      <c r="AH36" s="18"/>
      <c r="AI36" s="18"/>
      <c r="AJ36" s="18" t="s">
        <v>311</v>
      </c>
      <c r="AK36" s="18"/>
    </row>
    <row r="37" spans="2:37" s="2" customFormat="1" ht="89.25" x14ac:dyDescent="0.2">
      <c r="B37" s="10" t="s">
        <v>312</v>
      </c>
      <c r="C37" s="11" t="s">
        <v>37</v>
      </c>
      <c r="D37" s="11" t="s">
        <v>38</v>
      </c>
      <c r="E37" s="12" t="s">
        <v>140</v>
      </c>
      <c r="F37" s="11" t="s">
        <v>45</v>
      </c>
      <c r="G37" s="11" t="s">
        <v>106</v>
      </c>
      <c r="H37" s="11" t="s">
        <v>42</v>
      </c>
      <c r="I37" s="11" t="s">
        <v>43</v>
      </c>
      <c r="J37" s="11" t="s">
        <v>45</v>
      </c>
      <c r="K37" s="11" t="s">
        <v>45</v>
      </c>
      <c r="L37" s="11" t="s">
        <v>93</v>
      </c>
      <c r="M37" s="11" t="s">
        <v>94</v>
      </c>
      <c r="N37" s="11" t="s">
        <v>142</v>
      </c>
      <c r="O37" s="11" t="s">
        <v>313</v>
      </c>
      <c r="P37" s="11" t="s">
        <v>314</v>
      </c>
      <c r="Q37" s="12" t="s">
        <v>50</v>
      </c>
      <c r="R37" s="11"/>
      <c r="S37" s="11"/>
      <c r="T37" s="11">
        <v>1</v>
      </c>
      <c r="U37" s="11"/>
      <c r="V37" s="11">
        <v>1</v>
      </c>
      <c r="W37" s="14" t="s">
        <v>315</v>
      </c>
      <c r="X37" s="14"/>
      <c r="Y37" s="14" t="s">
        <v>228</v>
      </c>
      <c r="Z37" s="15" t="s">
        <v>316</v>
      </c>
      <c r="AA37" s="16">
        <f t="shared" si="1"/>
        <v>1</v>
      </c>
      <c r="AB37" s="18"/>
      <c r="AC37" s="89" t="s">
        <v>317</v>
      </c>
      <c r="AD37" s="80"/>
      <c r="AE37" s="18" t="s">
        <v>318</v>
      </c>
      <c r="AF37" s="18" t="s">
        <v>318</v>
      </c>
      <c r="AG37" s="115" t="s">
        <v>319</v>
      </c>
      <c r="AH37" s="18"/>
      <c r="AI37" s="18"/>
      <c r="AJ37" s="18"/>
      <c r="AK37" s="157" t="s">
        <v>320</v>
      </c>
    </row>
    <row r="38" spans="2:37" s="2" customFormat="1" ht="138.75" customHeight="1" x14ac:dyDescent="0.2">
      <c r="B38" s="10" t="s">
        <v>312</v>
      </c>
      <c r="C38" s="12" t="s">
        <v>61</v>
      </c>
      <c r="D38" s="11" t="s">
        <v>62</v>
      </c>
      <c r="E38" s="12" t="s">
        <v>63</v>
      </c>
      <c r="F38" s="11" t="s">
        <v>45</v>
      </c>
      <c r="G38" s="11" t="s">
        <v>106</v>
      </c>
      <c r="H38" s="11" t="s">
        <v>42</v>
      </c>
      <c r="I38" s="11" t="s">
        <v>43</v>
      </c>
      <c r="J38" s="11" t="s">
        <v>45</v>
      </c>
      <c r="K38" s="11" t="s">
        <v>45</v>
      </c>
      <c r="L38" s="11" t="s">
        <v>93</v>
      </c>
      <c r="M38" s="11" t="s">
        <v>94</v>
      </c>
      <c r="N38" s="11" t="s">
        <v>76</v>
      </c>
      <c r="O38" s="11" t="s">
        <v>321</v>
      </c>
      <c r="P38" s="11" t="s">
        <v>322</v>
      </c>
      <c r="Q38" s="28">
        <v>74</v>
      </c>
      <c r="R38" s="13">
        <v>76</v>
      </c>
      <c r="S38" s="13">
        <v>81</v>
      </c>
      <c r="T38" s="31">
        <v>83</v>
      </c>
      <c r="U38" s="13">
        <v>85</v>
      </c>
      <c r="V38" s="11">
        <v>85</v>
      </c>
      <c r="W38" s="11" t="s">
        <v>323</v>
      </c>
      <c r="X38" s="11"/>
      <c r="Y38" s="11" t="s">
        <v>228</v>
      </c>
      <c r="Z38" s="15" t="s">
        <v>324</v>
      </c>
      <c r="AA38" s="16">
        <f t="shared" si="1"/>
        <v>83</v>
      </c>
      <c r="AB38" s="18" t="s">
        <v>325</v>
      </c>
      <c r="AC38" s="89" t="s">
        <v>326</v>
      </c>
      <c r="AD38" s="80"/>
      <c r="AE38" s="18" t="s">
        <v>327</v>
      </c>
      <c r="AF38" s="74">
        <v>1</v>
      </c>
      <c r="AG38" s="106" t="s">
        <v>328</v>
      </c>
      <c r="AH38" s="18"/>
      <c r="AI38" s="18" t="s">
        <v>329</v>
      </c>
      <c r="AJ38" s="18"/>
      <c r="AK38" s="158" t="s">
        <v>330</v>
      </c>
    </row>
    <row r="39" spans="2:37" s="2" customFormat="1" ht="296.25" customHeight="1" x14ac:dyDescent="0.2">
      <c r="B39" s="10" t="s">
        <v>312</v>
      </c>
      <c r="C39" s="12" t="s">
        <v>61</v>
      </c>
      <c r="D39" s="11" t="s">
        <v>62</v>
      </c>
      <c r="E39" s="12" t="s">
        <v>63</v>
      </c>
      <c r="F39" s="11" t="s">
        <v>45</v>
      </c>
      <c r="G39" s="11" t="s">
        <v>150</v>
      </c>
      <c r="H39" s="11" t="s">
        <v>42</v>
      </c>
      <c r="I39" s="11" t="s">
        <v>43</v>
      </c>
      <c r="J39" s="11" t="s">
        <v>45</v>
      </c>
      <c r="K39" s="11" t="s">
        <v>45</v>
      </c>
      <c r="L39" s="11" t="s">
        <v>93</v>
      </c>
      <c r="M39" s="11" t="s">
        <v>94</v>
      </c>
      <c r="N39" s="11" t="s">
        <v>76</v>
      </c>
      <c r="O39" s="11" t="s">
        <v>331</v>
      </c>
      <c r="P39" s="11" t="s">
        <v>332</v>
      </c>
      <c r="Q39" s="32" t="s">
        <v>333</v>
      </c>
      <c r="R39" s="13"/>
      <c r="S39" s="13" t="s">
        <v>334</v>
      </c>
      <c r="T39" s="13" t="s">
        <v>334</v>
      </c>
      <c r="U39" s="13" t="s">
        <v>334</v>
      </c>
      <c r="V39" s="11" t="s">
        <v>334</v>
      </c>
      <c r="W39" s="11" t="s">
        <v>335</v>
      </c>
      <c r="X39" s="11" t="s">
        <v>228</v>
      </c>
      <c r="Y39" s="11" t="s">
        <v>228</v>
      </c>
      <c r="Z39" s="15" t="s">
        <v>336</v>
      </c>
      <c r="AA39" s="16" t="str">
        <f t="shared" si="1"/>
        <v>&gt;=90%</v>
      </c>
      <c r="AB39" s="18"/>
      <c r="AC39" s="89" t="s">
        <v>337</v>
      </c>
      <c r="AD39" s="80"/>
      <c r="AE39" s="74">
        <v>1</v>
      </c>
      <c r="AF39" s="74">
        <v>1</v>
      </c>
      <c r="AG39" s="106" t="s">
        <v>338</v>
      </c>
      <c r="AH39" s="18" t="s">
        <v>318</v>
      </c>
      <c r="AI39" s="18" t="s">
        <v>318</v>
      </c>
      <c r="AJ39" s="18"/>
      <c r="AK39" s="158" t="s">
        <v>330</v>
      </c>
    </row>
    <row r="40" spans="2:37" s="2" customFormat="1" ht="312" x14ac:dyDescent="0.2">
      <c r="B40" s="10" t="s">
        <v>312</v>
      </c>
      <c r="C40" s="11" t="s">
        <v>37</v>
      </c>
      <c r="D40" s="11" t="s">
        <v>38</v>
      </c>
      <c r="E40" s="11" t="s">
        <v>140</v>
      </c>
      <c r="F40" s="11" t="s">
        <v>117</v>
      </c>
      <c r="G40" s="11" t="s">
        <v>150</v>
      </c>
      <c r="H40" s="11" t="s">
        <v>42</v>
      </c>
      <c r="I40" s="11" t="s">
        <v>43</v>
      </c>
      <c r="J40" s="11" t="s">
        <v>45</v>
      </c>
      <c r="K40" s="11" t="s">
        <v>45</v>
      </c>
      <c r="L40" s="11" t="s">
        <v>46</v>
      </c>
      <c r="M40" s="11" t="s">
        <v>133</v>
      </c>
      <c r="N40" s="11" t="s">
        <v>142</v>
      </c>
      <c r="O40" s="11" t="s">
        <v>339</v>
      </c>
      <c r="P40" s="11" t="s">
        <v>340</v>
      </c>
      <c r="Q40" s="15" t="s">
        <v>341</v>
      </c>
      <c r="R40" s="13" t="s">
        <v>342</v>
      </c>
      <c r="S40" s="31" t="s">
        <v>342</v>
      </c>
      <c r="T40" s="13" t="s">
        <v>342</v>
      </c>
      <c r="U40" s="13" t="s">
        <v>342</v>
      </c>
      <c r="V40" s="11" t="s">
        <v>342</v>
      </c>
      <c r="W40" s="112" t="s">
        <v>343</v>
      </c>
      <c r="X40" s="11" t="s">
        <v>228</v>
      </c>
      <c r="Y40" s="11" t="s">
        <v>228</v>
      </c>
      <c r="Z40" s="113" t="s">
        <v>344</v>
      </c>
      <c r="AA40" s="16" t="str">
        <f t="shared" si="1"/>
        <v>&lt;=55 días</v>
      </c>
      <c r="AB40" s="18"/>
      <c r="AC40" s="89" t="s">
        <v>345</v>
      </c>
      <c r="AD40" s="80"/>
      <c r="AE40" s="18">
        <v>45.3</v>
      </c>
      <c r="AF40" s="74">
        <v>1</v>
      </c>
      <c r="AG40" s="106" t="s">
        <v>346</v>
      </c>
      <c r="AH40" s="18"/>
      <c r="AI40" s="18"/>
      <c r="AJ40" s="18"/>
      <c r="AK40" s="158" t="s">
        <v>347</v>
      </c>
    </row>
    <row r="41" spans="2:37" s="2" customFormat="1" ht="267" customHeight="1" x14ac:dyDescent="0.2">
      <c r="B41" s="10" t="s">
        <v>312</v>
      </c>
      <c r="C41" s="11" t="s">
        <v>37</v>
      </c>
      <c r="D41" s="11" t="s">
        <v>38</v>
      </c>
      <c r="E41" s="11" t="s">
        <v>140</v>
      </c>
      <c r="F41" s="11" t="s">
        <v>212</v>
      </c>
      <c r="G41" s="11" t="s">
        <v>150</v>
      </c>
      <c r="H41" s="11" t="s">
        <v>42</v>
      </c>
      <c r="I41" s="11" t="s">
        <v>43</v>
      </c>
      <c r="J41" s="11" t="s">
        <v>45</v>
      </c>
      <c r="K41" s="11" t="s">
        <v>45</v>
      </c>
      <c r="L41" s="11" t="s">
        <v>46</v>
      </c>
      <c r="M41" s="11" t="s">
        <v>133</v>
      </c>
      <c r="N41" s="11" t="s">
        <v>142</v>
      </c>
      <c r="O41" s="11" t="s">
        <v>348</v>
      </c>
      <c r="P41" s="11" t="s">
        <v>349</v>
      </c>
      <c r="Q41" s="12" t="s">
        <v>50</v>
      </c>
      <c r="R41" s="11"/>
      <c r="S41" s="13" t="s">
        <v>350</v>
      </c>
      <c r="T41" s="13" t="s">
        <v>350</v>
      </c>
      <c r="U41" s="13" t="s">
        <v>350</v>
      </c>
      <c r="V41" s="11" t="s">
        <v>350</v>
      </c>
      <c r="W41" s="11" t="s">
        <v>351</v>
      </c>
      <c r="X41" s="11" t="s">
        <v>228</v>
      </c>
      <c r="Y41" s="11" t="s">
        <v>228</v>
      </c>
      <c r="Z41" s="15" t="s">
        <v>352</v>
      </c>
      <c r="AA41" s="16" t="str">
        <f t="shared" si="1"/>
        <v>&gt;=80%</v>
      </c>
      <c r="AB41" s="18" t="s">
        <v>353</v>
      </c>
      <c r="AC41" s="89" t="s">
        <v>354</v>
      </c>
      <c r="AD41" s="80"/>
      <c r="AE41" s="74">
        <f>(7/9)</f>
        <v>0.77777777777777779</v>
      </c>
      <c r="AF41" s="74">
        <f>AE41/80%</f>
        <v>0.97222222222222221</v>
      </c>
      <c r="AG41" s="106" t="s">
        <v>355</v>
      </c>
      <c r="AH41" s="18"/>
      <c r="AI41" s="18" t="s">
        <v>356</v>
      </c>
      <c r="AJ41" s="18"/>
      <c r="AK41" s="158" t="s">
        <v>357</v>
      </c>
    </row>
    <row r="42" spans="2:37" s="2" customFormat="1" ht="304.5" customHeight="1" x14ac:dyDescent="0.2">
      <c r="B42" s="10" t="s">
        <v>312</v>
      </c>
      <c r="C42" s="11" t="s">
        <v>37</v>
      </c>
      <c r="D42" s="11" t="s">
        <v>38</v>
      </c>
      <c r="E42" s="22" t="s">
        <v>140</v>
      </c>
      <c r="F42" s="22" t="s">
        <v>212</v>
      </c>
      <c r="G42" s="22" t="s">
        <v>150</v>
      </c>
      <c r="H42" s="11" t="s">
        <v>42</v>
      </c>
      <c r="I42" s="22" t="s">
        <v>43</v>
      </c>
      <c r="J42" s="11" t="s">
        <v>45</v>
      </c>
      <c r="K42" s="11" t="s">
        <v>45</v>
      </c>
      <c r="L42" s="11" t="s">
        <v>46</v>
      </c>
      <c r="M42" s="11" t="s">
        <v>133</v>
      </c>
      <c r="N42" s="11" t="s">
        <v>142</v>
      </c>
      <c r="O42" s="11" t="s">
        <v>358</v>
      </c>
      <c r="P42" s="11" t="s">
        <v>359</v>
      </c>
      <c r="Q42" s="26">
        <v>0.8</v>
      </c>
      <c r="R42" s="13" t="s">
        <v>350</v>
      </c>
      <c r="S42" s="13" t="s">
        <v>350</v>
      </c>
      <c r="T42" s="13" t="s">
        <v>350</v>
      </c>
      <c r="U42" s="13" t="s">
        <v>350</v>
      </c>
      <c r="V42" s="11" t="s">
        <v>350</v>
      </c>
      <c r="W42" s="11" t="s">
        <v>360</v>
      </c>
      <c r="X42" s="11"/>
      <c r="Y42" s="11" t="s">
        <v>228</v>
      </c>
      <c r="Z42" s="15" t="s">
        <v>361</v>
      </c>
      <c r="AA42" s="16" t="str">
        <f t="shared" si="1"/>
        <v>&gt;=80%</v>
      </c>
      <c r="AB42" s="18"/>
      <c r="AC42" s="89" t="s">
        <v>362</v>
      </c>
      <c r="AD42" s="80"/>
      <c r="AE42" s="18" t="s">
        <v>318</v>
      </c>
      <c r="AF42" s="18" t="s">
        <v>318</v>
      </c>
      <c r="AG42" s="106" t="s">
        <v>363</v>
      </c>
      <c r="AH42" s="18"/>
      <c r="AI42" s="18" t="s">
        <v>364</v>
      </c>
      <c r="AJ42" s="18"/>
      <c r="AK42" s="158" t="s">
        <v>365</v>
      </c>
    </row>
    <row r="43" spans="2:37" s="2" customFormat="1" ht="114.75" x14ac:dyDescent="0.2">
      <c r="B43" s="10" t="s">
        <v>312</v>
      </c>
      <c r="C43" s="11" t="s">
        <v>37</v>
      </c>
      <c r="D43" s="11" t="s">
        <v>38</v>
      </c>
      <c r="E43" s="22" t="s">
        <v>140</v>
      </c>
      <c r="F43" s="22" t="s">
        <v>117</v>
      </c>
      <c r="G43" s="22" t="s">
        <v>150</v>
      </c>
      <c r="H43" s="11" t="s">
        <v>42</v>
      </c>
      <c r="I43" s="22" t="s">
        <v>43</v>
      </c>
      <c r="J43" s="11" t="s">
        <v>45</v>
      </c>
      <c r="K43" s="11" t="s">
        <v>45</v>
      </c>
      <c r="L43" s="11" t="s">
        <v>46</v>
      </c>
      <c r="M43" s="11" t="s">
        <v>133</v>
      </c>
      <c r="N43" s="11" t="s">
        <v>142</v>
      </c>
      <c r="O43" s="11" t="s">
        <v>366</v>
      </c>
      <c r="P43" s="11" t="s">
        <v>367</v>
      </c>
      <c r="Q43" s="12" t="s">
        <v>50</v>
      </c>
      <c r="R43" s="13"/>
      <c r="S43" s="13" t="s">
        <v>17</v>
      </c>
      <c r="T43" s="13"/>
      <c r="U43" s="13" t="s">
        <v>17</v>
      </c>
      <c r="V43" s="11" t="s">
        <v>17</v>
      </c>
      <c r="W43" s="11" t="s">
        <v>368</v>
      </c>
      <c r="X43" s="11"/>
      <c r="Y43" s="11"/>
      <c r="Z43" s="15" t="s">
        <v>368</v>
      </c>
      <c r="AA43" s="16">
        <f t="shared" si="1"/>
        <v>0</v>
      </c>
      <c r="AB43" s="18"/>
      <c r="AC43" s="89"/>
      <c r="AD43" s="80"/>
      <c r="AE43" s="18"/>
      <c r="AF43" s="18"/>
      <c r="AG43" s="106"/>
      <c r="AH43" s="18"/>
      <c r="AI43" s="18"/>
      <c r="AJ43" s="18"/>
      <c r="AK43" s="158" t="s">
        <v>369</v>
      </c>
    </row>
    <row r="44" spans="2:37" s="2" customFormat="1" ht="76.5" x14ac:dyDescent="0.2">
      <c r="B44" s="10" t="s">
        <v>312</v>
      </c>
      <c r="C44" s="11" t="s">
        <v>37</v>
      </c>
      <c r="D44" s="11" t="s">
        <v>38</v>
      </c>
      <c r="E44" s="22" t="s">
        <v>140</v>
      </c>
      <c r="F44" s="22" t="s">
        <v>45</v>
      </c>
      <c r="G44" s="22" t="s">
        <v>150</v>
      </c>
      <c r="H44" s="11" t="s">
        <v>42</v>
      </c>
      <c r="I44" s="22" t="s">
        <v>43</v>
      </c>
      <c r="J44" s="11" t="s">
        <v>45</v>
      </c>
      <c r="K44" s="11" t="s">
        <v>45</v>
      </c>
      <c r="L44" s="11" t="s">
        <v>93</v>
      </c>
      <c r="M44" s="11" t="s">
        <v>94</v>
      </c>
      <c r="N44" s="11" t="s">
        <v>142</v>
      </c>
      <c r="O44" s="11" t="s">
        <v>370</v>
      </c>
      <c r="P44" s="11" t="s">
        <v>371</v>
      </c>
      <c r="Q44" s="12" t="s">
        <v>50</v>
      </c>
      <c r="R44" s="11"/>
      <c r="S44" s="11"/>
      <c r="T44" s="11">
        <v>0</v>
      </c>
      <c r="U44" s="11">
        <v>1</v>
      </c>
      <c r="V44" s="11">
        <v>1</v>
      </c>
      <c r="W44" s="11" t="s">
        <v>372</v>
      </c>
      <c r="X44" s="11"/>
      <c r="Y44" s="11"/>
      <c r="Z44" s="15" t="s">
        <v>372</v>
      </c>
      <c r="AA44" s="16">
        <v>0</v>
      </c>
      <c r="AB44" s="18"/>
      <c r="AC44" s="89"/>
      <c r="AD44" s="80"/>
      <c r="AE44" s="18"/>
      <c r="AF44" s="18"/>
      <c r="AG44" s="106"/>
      <c r="AH44" s="18"/>
      <c r="AI44" s="18"/>
      <c r="AJ44" s="18"/>
      <c r="AK44" s="158" t="s">
        <v>369</v>
      </c>
    </row>
    <row r="45" spans="2:37" s="2" customFormat="1" ht="76.5" x14ac:dyDescent="0.2">
      <c r="B45" s="10" t="s">
        <v>312</v>
      </c>
      <c r="C45" s="11" t="s">
        <v>37</v>
      </c>
      <c r="D45" s="11" t="s">
        <v>38</v>
      </c>
      <c r="E45" s="22" t="s">
        <v>140</v>
      </c>
      <c r="F45" s="22" t="s">
        <v>45</v>
      </c>
      <c r="G45" s="22" t="s">
        <v>150</v>
      </c>
      <c r="H45" s="11" t="s">
        <v>42</v>
      </c>
      <c r="I45" s="22" t="s">
        <v>43</v>
      </c>
      <c r="J45" s="11" t="s">
        <v>45</v>
      </c>
      <c r="K45" s="11" t="s">
        <v>45</v>
      </c>
      <c r="L45" s="11" t="s">
        <v>119</v>
      </c>
      <c r="M45" s="11" t="s">
        <v>119</v>
      </c>
      <c r="N45" s="11" t="s">
        <v>142</v>
      </c>
      <c r="O45" s="11" t="s">
        <v>373</v>
      </c>
      <c r="P45" s="11" t="s">
        <v>374</v>
      </c>
      <c r="Q45" s="12" t="s">
        <v>50</v>
      </c>
      <c r="R45" s="31"/>
      <c r="S45" s="13"/>
      <c r="T45" s="13"/>
      <c r="U45" s="13" t="s">
        <v>375</v>
      </c>
      <c r="V45" s="11" t="s">
        <v>375</v>
      </c>
      <c r="W45" s="11" t="s">
        <v>376</v>
      </c>
      <c r="X45" s="11"/>
      <c r="Y45" s="11"/>
      <c r="Z45" s="15" t="s">
        <v>377</v>
      </c>
      <c r="AA45" s="16">
        <f t="shared" si="1"/>
        <v>0</v>
      </c>
      <c r="AB45" s="18"/>
      <c r="AC45" s="89"/>
      <c r="AD45" s="80"/>
      <c r="AE45" s="18"/>
      <c r="AF45" s="18"/>
      <c r="AG45" s="106"/>
      <c r="AH45" s="18"/>
      <c r="AI45" s="18"/>
      <c r="AJ45" s="18"/>
      <c r="AK45" s="158" t="s">
        <v>369</v>
      </c>
    </row>
    <row r="46" spans="2:37" s="2" customFormat="1" ht="153.75" customHeight="1" x14ac:dyDescent="0.2">
      <c r="B46" s="10" t="s">
        <v>312</v>
      </c>
      <c r="C46" s="11" t="s">
        <v>37</v>
      </c>
      <c r="D46" s="11" t="s">
        <v>38</v>
      </c>
      <c r="E46" s="22" t="s">
        <v>140</v>
      </c>
      <c r="F46" s="22" t="s">
        <v>45</v>
      </c>
      <c r="G46" s="22" t="s">
        <v>150</v>
      </c>
      <c r="H46" s="11" t="s">
        <v>42</v>
      </c>
      <c r="I46" s="22" t="s">
        <v>43</v>
      </c>
      <c r="J46" s="11" t="s">
        <v>45</v>
      </c>
      <c r="K46" s="11" t="s">
        <v>45</v>
      </c>
      <c r="L46" s="11" t="s">
        <v>119</v>
      </c>
      <c r="M46" s="11" t="s">
        <v>119</v>
      </c>
      <c r="N46" s="11" t="s">
        <v>142</v>
      </c>
      <c r="O46" s="11" t="s">
        <v>373</v>
      </c>
      <c r="P46" s="11" t="s">
        <v>374</v>
      </c>
      <c r="Q46" s="12" t="s">
        <v>50</v>
      </c>
      <c r="R46" s="13"/>
      <c r="S46" s="13"/>
      <c r="T46" s="13" t="s">
        <v>375</v>
      </c>
      <c r="U46" s="13"/>
      <c r="V46" s="11" t="s">
        <v>375</v>
      </c>
      <c r="W46" s="112" t="s">
        <v>376</v>
      </c>
      <c r="X46" s="11"/>
      <c r="Y46" s="11" t="s">
        <v>228</v>
      </c>
      <c r="Z46" s="15" t="s">
        <v>378</v>
      </c>
      <c r="AA46" s="16" t="str">
        <f t="shared" si="1"/>
        <v>&gt;=1</v>
      </c>
      <c r="AB46" s="18"/>
      <c r="AC46" s="89" t="s">
        <v>379</v>
      </c>
      <c r="AD46" s="80"/>
      <c r="AE46" s="18" t="s">
        <v>318</v>
      </c>
      <c r="AF46" s="18" t="s">
        <v>318</v>
      </c>
      <c r="AG46" s="117" t="s">
        <v>380</v>
      </c>
      <c r="AH46" s="18"/>
      <c r="AI46" s="18"/>
      <c r="AJ46" s="18"/>
      <c r="AK46" s="158" t="s">
        <v>365</v>
      </c>
    </row>
    <row r="47" spans="2:37" s="2" customFormat="1" ht="76.5" x14ac:dyDescent="0.2">
      <c r="B47" s="10" t="s">
        <v>312</v>
      </c>
      <c r="C47" s="11" t="s">
        <v>37</v>
      </c>
      <c r="D47" s="11" t="s">
        <v>38</v>
      </c>
      <c r="E47" s="22" t="s">
        <v>140</v>
      </c>
      <c r="F47" s="22" t="s">
        <v>40</v>
      </c>
      <c r="G47" s="22" t="s">
        <v>150</v>
      </c>
      <c r="H47" s="11" t="s">
        <v>42</v>
      </c>
      <c r="I47" s="22" t="s">
        <v>43</v>
      </c>
      <c r="J47" s="11" t="s">
        <v>45</v>
      </c>
      <c r="K47" s="11" t="s">
        <v>45</v>
      </c>
      <c r="L47" s="11" t="s">
        <v>119</v>
      </c>
      <c r="M47" s="11" t="s">
        <v>119</v>
      </c>
      <c r="N47" s="11" t="s">
        <v>142</v>
      </c>
      <c r="O47" s="11" t="s">
        <v>373</v>
      </c>
      <c r="P47" s="11" t="s">
        <v>381</v>
      </c>
      <c r="Q47" s="12" t="s">
        <v>50</v>
      </c>
      <c r="R47" s="13"/>
      <c r="S47" s="13"/>
      <c r="T47" s="13"/>
      <c r="U47" s="13" t="s">
        <v>375</v>
      </c>
      <c r="V47" s="11" t="s">
        <v>375</v>
      </c>
      <c r="W47" s="11" t="s">
        <v>382</v>
      </c>
      <c r="X47" s="11"/>
      <c r="Y47" s="11"/>
      <c r="Z47" s="15" t="s">
        <v>383</v>
      </c>
      <c r="AA47" s="16">
        <f t="shared" si="1"/>
        <v>0</v>
      </c>
      <c r="AB47" s="18"/>
      <c r="AC47" s="89"/>
      <c r="AD47" s="80"/>
      <c r="AE47" s="18"/>
      <c r="AF47" s="18"/>
      <c r="AG47" s="106"/>
      <c r="AH47" s="18"/>
      <c r="AI47" s="18"/>
      <c r="AJ47" s="18"/>
      <c r="AK47" s="158" t="s">
        <v>369</v>
      </c>
    </row>
    <row r="48" spans="2:37" s="2" customFormat="1" ht="89.25" x14ac:dyDescent="0.2">
      <c r="B48" s="10" t="s">
        <v>312</v>
      </c>
      <c r="C48" s="11" t="s">
        <v>37</v>
      </c>
      <c r="D48" s="11" t="s">
        <v>38</v>
      </c>
      <c r="E48" s="11" t="s">
        <v>116</v>
      </c>
      <c r="F48" s="22" t="s">
        <v>117</v>
      </c>
      <c r="G48" s="22" t="s">
        <v>118</v>
      </c>
      <c r="H48" s="11" t="s">
        <v>42</v>
      </c>
      <c r="I48" s="22" t="s">
        <v>43</v>
      </c>
      <c r="J48" s="11" t="s">
        <v>45</v>
      </c>
      <c r="K48" s="11" t="s">
        <v>45</v>
      </c>
      <c r="L48" s="11" t="s">
        <v>119</v>
      </c>
      <c r="M48" s="11" t="s">
        <v>119</v>
      </c>
      <c r="N48" s="11" t="s">
        <v>120</v>
      </c>
      <c r="O48" s="11" t="s">
        <v>384</v>
      </c>
      <c r="P48" s="11" t="s">
        <v>385</v>
      </c>
      <c r="Q48" s="12" t="s">
        <v>50</v>
      </c>
      <c r="R48" s="13"/>
      <c r="S48" s="13">
        <v>1</v>
      </c>
      <c r="T48" s="13"/>
      <c r="U48" s="13"/>
      <c r="V48" s="11">
        <v>1</v>
      </c>
      <c r="W48" s="11" t="s">
        <v>386</v>
      </c>
      <c r="X48" s="11"/>
      <c r="Y48" s="11"/>
      <c r="Z48" s="15" t="s">
        <v>387</v>
      </c>
      <c r="AA48" s="16">
        <f t="shared" si="1"/>
        <v>0</v>
      </c>
      <c r="AB48" s="18"/>
      <c r="AC48" s="89"/>
      <c r="AD48" s="80"/>
      <c r="AE48" s="18"/>
      <c r="AF48" s="18"/>
      <c r="AG48" s="106"/>
      <c r="AH48" s="18"/>
      <c r="AI48" s="18"/>
      <c r="AJ48" s="18"/>
      <c r="AK48" s="158" t="s">
        <v>369</v>
      </c>
    </row>
    <row r="49" spans="2:37" s="2" customFormat="1" ht="300" x14ac:dyDescent="0.2">
      <c r="B49" s="10" t="s">
        <v>312</v>
      </c>
      <c r="C49" s="11" t="s">
        <v>37</v>
      </c>
      <c r="D49" s="11" t="s">
        <v>38</v>
      </c>
      <c r="E49" s="11" t="s">
        <v>116</v>
      </c>
      <c r="F49" s="22" t="s">
        <v>117</v>
      </c>
      <c r="G49" s="22" t="s">
        <v>118</v>
      </c>
      <c r="H49" s="11" t="s">
        <v>42</v>
      </c>
      <c r="I49" s="22" t="s">
        <v>43</v>
      </c>
      <c r="J49" s="11" t="s">
        <v>45</v>
      </c>
      <c r="K49" s="11" t="s">
        <v>45</v>
      </c>
      <c r="L49" s="11" t="s">
        <v>119</v>
      </c>
      <c r="M49" s="11" t="s">
        <v>119</v>
      </c>
      <c r="N49" s="11" t="s">
        <v>120</v>
      </c>
      <c r="O49" s="11" t="s">
        <v>384</v>
      </c>
      <c r="P49" s="11" t="s">
        <v>385</v>
      </c>
      <c r="Q49" s="12" t="s">
        <v>50</v>
      </c>
      <c r="R49" s="13"/>
      <c r="S49" s="13"/>
      <c r="T49" s="13">
        <v>1</v>
      </c>
      <c r="U49" s="13">
        <v>1</v>
      </c>
      <c r="V49" s="11">
        <v>1</v>
      </c>
      <c r="W49" s="11" t="s">
        <v>388</v>
      </c>
      <c r="X49" s="11"/>
      <c r="Y49" s="11" t="s">
        <v>228</v>
      </c>
      <c r="Z49" s="15" t="s">
        <v>389</v>
      </c>
      <c r="AA49" s="16">
        <f t="shared" si="1"/>
        <v>1</v>
      </c>
      <c r="AB49" s="18"/>
      <c r="AC49" s="89" t="s">
        <v>390</v>
      </c>
      <c r="AD49" s="80"/>
      <c r="AE49" s="74" t="s">
        <v>318</v>
      </c>
      <c r="AF49" s="74" t="s">
        <v>318</v>
      </c>
      <c r="AG49" s="106" t="s">
        <v>391</v>
      </c>
      <c r="AH49" s="18"/>
      <c r="AI49" s="18"/>
      <c r="AJ49" s="18"/>
      <c r="AK49" s="158" t="s">
        <v>392</v>
      </c>
    </row>
    <row r="50" spans="2:37" s="2" customFormat="1" ht="298.5" customHeight="1" x14ac:dyDescent="0.2">
      <c r="B50" s="10" t="s">
        <v>312</v>
      </c>
      <c r="C50" s="11" t="s">
        <v>37</v>
      </c>
      <c r="D50" s="11" t="s">
        <v>38</v>
      </c>
      <c r="E50" s="11" t="s">
        <v>116</v>
      </c>
      <c r="F50" s="22" t="s">
        <v>117</v>
      </c>
      <c r="G50" s="22" t="s">
        <v>118</v>
      </c>
      <c r="H50" s="11" t="s">
        <v>42</v>
      </c>
      <c r="I50" s="22" t="s">
        <v>43</v>
      </c>
      <c r="J50" s="11" t="s">
        <v>45</v>
      </c>
      <c r="K50" s="11" t="s">
        <v>45</v>
      </c>
      <c r="L50" s="11" t="s">
        <v>119</v>
      </c>
      <c r="M50" s="11" t="s">
        <v>119</v>
      </c>
      <c r="N50" s="11" t="s">
        <v>120</v>
      </c>
      <c r="O50" s="11" t="s">
        <v>393</v>
      </c>
      <c r="P50" s="11" t="s">
        <v>394</v>
      </c>
      <c r="Q50" s="12" t="s">
        <v>50</v>
      </c>
      <c r="R50" s="13"/>
      <c r="S50" s="13" t="s">
        <v>395</v>
      </c>
      <c r="T50" s="13" t="s">
        <v>395</v>
      </c>
      <c r="U50" s="13" t="s">
        <v>395</v>
      </c>
      <c r="V50" s="11" t="s">
        <v>396</v>
      </c>
      <c r="W50" s="11" t="s">
        <v>397</v>
      </c>
      <c r="X50" s="11"/>
      <c r="Y50" s="11" t="s">
        <v>228</v>
      </c>
      <c r="Z50" s="15" t="s">
        <v>398</v>
      </c>
      <c r="AA50" s="16" t="str">
        <f t="shared" si="1"/>
        <v>&gt;=2</v>
      </c>
      <c r="AB50" s="18"/>
      <c r="AC50" s="89" t="s">
        <v>399</v>
      </c>
      <c r="AD50" s="80"/>
      <c r="AE50" s="18" t="s">
        <v>318</v>
      </c>
      <c r="AF50" s="18" t="s">
        <v>318</v>
      </c>
      <c r="AG50" s="106" t="s">
        <v>400</v>
      </c>
      <c r="AH50" s="18"/>
      <c r="AI50" s="18"/>
      <c r="AJ50" s="18"/>
      <c r="AK50" s="158" t="s">
        <v>392</v>
      </c>
    </row>
    <row r="51" spans="2:37" s="2" customFormat="1" ht="186" customHeight="1" x14ac:dyDescent="0.2">
      <c r="B51" s="10" t="s">
        <v>312</v>
      </c>
      <c r="C51" s="11" t="s">
        <v>37</v>
      </c>
      <c r="D51" s="11" t="s">
        <v>38</v>
      </c>
      <c r="E51" s="11" t="s">
        <v>116</v>
      </c>
      <c r="F51" s="22" t="s">
        <v>117</v>
      </c>
      <c r="G51" s="22" t="s">
        <v>118</v>
      </c>
      <c r="H51" s="11" t="s">
        <v>42</v>
      </c>
      <c r="I51" s="22" t="s">
        <v>43</v>
      </c>
      <c r="J51" s="11" t="s">
        <v>45</v>
      </c>
      <c r="K51" s="11" t="s">
        <v>45</v>
      </c>
      <c r="L51" s="11" t="s">
        <v>119</v>
      </c>
      <c r="M51" s="11" t="s">
        <v>119</v>
      </c>
      <c r="N51" s="11" t="s">
        <v>120</v>
      </c>
      <c r="O51" s="11" t="s">
        <v>401</v>
      </c>
      <c r="P51" s="11" t="s">
        <v>402</v>
      </c>
      <c r="Q51" s="12" t="s">
        <v>50</v>
      </c>
      <c r="R51" s="13"/>
      <c r="S51" s="13">
        <v>1</v>
      </c>
      <c r="T51" s="13">
        <v>1</v>
      </c>
      <c r="U51" s="13">
        <v>1</v>
      </c>
      <c r="V51" s="11">
        <v>4</v>
      </c>
      <c r="W51" s="112" t="s">
        <v>403</v>
      </c>
      <c r="X51" s="11"/>
      <c r="Y51" s="11" t="s">
        <v>228</v>
      </c>
      <c r="Z51" s="15" t="s">
        <v>403</v>
      </c>
      <c r="AA51" s="16">
        <f t="shared" si="1"/>
        <v>1</v>
      </c>
      <c r="AB51" s="18"/>
      <c r="AC51" s="89" t="s">
        <v>404</v>
      </c>
      <c r="AD51" s="80"/>
      <c r="AE51" s="18" t="s">
        <v>318</v>
      </c>
      <c r="AF51" s="18" t="s">
        <v>318</v>
      </c>
      <c r="AG51" s="105" t="s">
        <v>405</v>
      </c>
      <c r="AH51" s="18"/>
      <c r="AI51" s="18"/>
      <c r="AJ51" s="18"/>
      <c r="AK51" s="158" t="s">
        <v>392</v>
      </c>
    </row>
    <row r="52" spans="2:37" s="2" customFormat="1" ht="89.25" x14ac:dyDescent="0.2">
      <c r="B52" s="10" t="s">
        <v>312</v>
      </c>
      <c r="C52" s="11" t="s">
        <v>37</v>
      </c>
      <c r="D52" s="11" t="s">
        <v>38</v>
      </c>
      <c r="E52" s="11" t="s">
        <v>116</v>
      </c>
      <c r="F52" s="22" t="s">
        <v>117</v>
      </c>
      <c r="G52" s="22" t="s">
        <v>118</v>
      </c>
      <c r="H52" s="11" t="s">
        <v>42</v>
      </c>
      <c r="I52" s="22" t="s">
        <v>43</v>
      </c>
      <c r="J52" s="11" t="s">
        <v>45</v>
      </c>
      <c r="K52" s="11" t="s">
        <v>45</v>
      </c>
      <c r="L52" s="11" t="s">
        <v>119</v>
      </c>
      <c r="M52" s="11" t="s">
        <v>119</v>
      </c>
      <c r="N52" s="11" t="s">
        <v>120</v>
      </c>
      <c r="O52" s="11" t="s">
        <v>406</v>
      </c>
      <c r="P52" s="11" t="s">
        <v>407</v>
      </c>
      <c r="Q52" s="12" t="s">
        <v>50</v>
      </c>
      <c r="R52" s="13"/>
      <c r="S52" s="13"/>
      <c r="T52" s="13">
        <v>0.5</v>
      </c>
      <c r="U52" s="13">
        <v>1</v>
      </c>
      <c r="V52" s="11">
        <v>1</v>
      </c>
      <c r="W52" s="11" t="s">
        <v>408</v>
      </c>
      <c r="X52" s="11"/>
      <c r="Y52" s="11" t="s">
        <v>228</v>
      </c>
      <c r="Z52" s="15" t="s">
        <v>408</v>
      </c>
      <c r="AA52" s="16">
        <f t="shared" si="1"/>
        <v>0.5</v>
      </c>
      <c r="AB52" s="18"/>
      <c r="AC52" s="89" t="s">
        <v>409</v>
      </c>
      <c r="AD52" s="80"/>
      <c r="AE52" s="18" t="s">
        <v>318</v>
      </c>
      <c r="AF52" s="18" t="s">
        <v>318</v>
      </c>
      <c r="AG52" s="105" t="s">
        <v>409</v>
      </c>
      <c r="AH52" s="18"/>
      <c r="AI52" s="18"/>
      <c r="AJ52" s="18"/>
      <c r="AK52" s="158" t="s">
        <v>392</v>
      </c>
    </row>
    <row r="53" spans="2:37" s="2" customFormat="1" ht="409.5" x14ac:dyDescent="0.2">
      <c r="B53" s="10" t="s">
        <v>312</v>
      </c>
      <c r="C53" s="11" t="s">
        <v>37</v>
      </c>
      <c r="D53" s="11" t="s">
        <v>38</v>
      </c>
      <c r="E53" s="11" t="s">
        <v>116</v>
      </c>
      <c r="F53" s="22" t="s">
        <v>117</v>
      </c>
      <c r="G53" s="22" t="s">
        <v>118</v>
      </c>
      <c r="H53" s="11" t="s">
        <v>42</v>
      </c>
      <c r="I53" s="22" t="s">
        <v>43</v>
      </c>
      <c r="J53" s="11" t="s">
        <v>45</v>
      </c>
      <c r="K53" s="11" t="s">
        <v>45</v>
      </c>
      <c r="L53" s="11" t="s">
        <v>119</v>
      </c>
      <c r="M53" s="11" t="s">
        <v>119</v>
      </c>
      <c r="N53" s="11" t="s">
        <v>120</v>
      </c>
      <c r="O53" s="11" t="s">
        <v>410</v>
      </c>
      <c r="P53" s="11" t="s">
        <v>411</v>
      </c>
      <c r="Q53" s="12" t="s">
        <v>50</v>
      </c>
      <c r="R53" s="13"/>
      <c r="S53" s="13"/>
      <c r="T53" s="13">
        <v>1</v>
      </c>
      <c r="U53" s="13"/>
      <c r="V53" s="11">
        <v>1</v>
      </c>
      <c r="W53" s="11" t="s">
        <v>412</v>
      </c>
      <c r="X53" s="11"/>
      <c r="Y53" s="11" t="s">
        <v>228</v>
      </c>
      <c r="Z53" s="15" t="s">
        <v>412</v>
      </c>
      <c r="AA53" s="16">
        <f t="shared" si="1"/>
        <v>1</v>
      </c>
      <c r="AB53" s="18"/>
      <c r="AC53" s="89" t="s">
        <v>413</v>
      </c>
      <c r="AD53" s="80"/>
      <c r="AE53" s="18" t="s">
        <v>318</v>
      </c>
      <c r="AF53" s="18" t="s">
        <v>318</v>
      </c>
      <c r="AG53" s="105" t="s">
        <v>414</v>
      </c>
      <c r="AH53" s="18"/>
      <c r="AI53" s="18"/>
      <c r="AJ53" s="18"/>
      <c r="AK53" s="158" t="s">
        <v>392</v>
      </c>
    </row>
    <row r="54" spans="2:37" s="2" customFormat="1" ht="89.25" x14ac:dyDescent="0.2">
      <c r="B54" s="10" t="s">
        <v>312</v>
      </c>
      <c r="C54" s="11" t="s">
        <v>37</v>
      </c>
      <c r="D54" s="11" t="s">
        <v>38</v>
      </c>
      <c r="E54" s="11" t="s">
        <v>116</v>
      </c>
      <c r="F54" s="22" t="s">
        <v>117</v>
      </c>
      <c r="G54" s="22" t="s">
        <v>118</v>
      </c>
      <c r="H54" s="11" t="s">
        <v>42</v>
      </c>
      <c r="I54" s="22" t="s">
        <v>43</v>
      </c>
      <c r="J54" s="11" t="s">
        <v>45</v>
      </c>
      <c r="K54" s="11" t="s">
        <v>45</v>
      </c>
      <c r="L54" s="11" t="s">
        <v>119</v>
      </c>
      <c r="M54" s="11" t="s">
        <v>119</v>
      </c>
      <c r="N54" s="11" t="s">
        <v>120</v>
      </c>
      <c r="O54" s="11" t="s">
        <v>410</v>
      </c>
      <c r="P54" s="11" t="s">
        <v>415</v>
      </c>
      <c r="Q54" s="12" t="s">
        <v>50</v>
      </c>
      <c r="R54" s="13"/>
      <c r="S54" s="13"/>
      <c r="T54" s="13"/>
      <c r="U54" s="13">
        <v>1</v>
      </c>
      <c r="V54" s="11">
        <v>1</v>
      </c>
      <c r="W54" s="11" t="s">
        <v>416</v>
      </c>
      <c r="X54" s="11"/>
      <c r="Y54" s="11"/>
      <c r="Z54" s="11" t="s">
        <v>416</v>
      </c>
      <c r="AA54" s="16">
        <f t="shared" si="1"/>
        <v>0</v>
      </c>
      <c r="AB54" s="18"/>
      <c r="AC54" s="89"/>
      <c r="AD54" s="80"/>
      <c r="AE54" s="18"/>
      <c r="AF54" s="18"/>
      <c r="AG54" s="18"/>
      <c r="AH54" s="18"/>
      <c r="AI54" s="18"/>
      <c r="AJ54" s="18"/>
      <c r="AK54" s="158" t="s">
        <v>369</v>
      </c>
    </row>
    <row r="55" spans="2:37" s="2" customFormat="1" ht="216" x14ac:dyDescent="0.2">
      <c r="B55" s="10" t="s">
        <v>312</v>
      </c>
      <c r="C55" s="11" t="s">
        <v>37</v>
      </c>
      <c r="D55" s="11" t="s">
        <v>38</v>
      </c>
      <c r="E55" s="22" t="s">
        <v>39</v>
      </c>
      <c r="F55" s="22" t="s">
        <v>40</v>
      </c>
      <c r="G55" s="22" t="s">
        <v>41</v>
      </c>
      <c r="H55" s="11" t="s">
        <v>42</v>
      </c>
      <c r="I55" s="22" t="s">
        <v>43</v>
      </c>
      <c r="J55" s="11" t="s">
        <v>45</v>
      </c>
      <c r="K55" s="11" t="s">
        <v>45</v>
      </c>
      <c r="L55" s="11" t="s">
        <v>93</v>
      </c>
      <c r="M55" s="11" t="s">
        <v>254</v>
      </c>
      <c r="N55" s="11" t="s">
        <v>47</v>
      </c>
      <c r="O55" s="11" t="s">
        <v>417</v>
      </c>
      <c r="P55" s="11" t="s">
        <v>418</v>
      </c>
      <c r="Q55" s="15">
        <v>0.95</v>
      </c>
      <c r="R55" s="13" t="s">
        <v>419</v>
      </c>
      <c r="S55" s="13" t="s">
        <v>419</v>
      </c>
      <c r="T55" s="13" t="s">
        <v>419</v>
      </c>
      <c r="U55" s="13" t="s">
        <v>419</v>
      </c>
      <c r="V55" s="11" t="s">
        <v>419</v>
      </c>
      <c r="W55" s="112" t="s">
        <v>420</v>
      </c>
      <c r="X55" s="11" t="s">
        <v>228</v>
      </c>
      <c r="Y55" s="11" t="s">
        <v>228</v>
      </c>
      <c r="Z55" s="15" t="s">
        <v>421</v>
      </c>
      <c r="AA55" s="16" t="str">
        <f t="shared" si="1"/>
        <v>&gt;=95%</v>
      </c>
      <c r="AB55" s="18"/>
      <c r="AC55" s="89" t="s">
        <v>422</v>
      </c>
      <c r="AD55" s="80"/>
      <c r="AE55" s="74">
        <v>1.1299999999999999</v>
      </c>
      <c r="AF55" s="74">
        <v>1</v>
      </c>
      <c r="AG55" s="105" t="s">
        <v>423</v>
      </c>
      <c r="AH55" s="18"/>
      <c r="AI55" s="18"/>
      <c r="AJ55" s="18"/>
      <c r="AK55" s="158" t="s">
        <v>424</v>
      </c>
    </row>
    <row r="56" spans="2:37" s="2" customFormat="1" ht="114.75" x14ac:dyDescent="0.2">
      <c r="B56" s="10" t="s">
        <v>312</v>
      </c>
      <c r="C56" s="11" t="s">
        <v>37</v>
      </c>
      <c r="D56" s="11" t="s">
        <v>38</v>
      </c>
      <c r="E56" s="11" t="s">
        <v>140</v>
      </c>
      <c r="F56" s="22" t="s">
        <v>40</v>
      </c>
      <c r="G56" s="22" t="s">
        <v>41</v>
      </c>
      <c r="H56" s="11" t="s">
        <v>42</v>
      </c>
      <c r="I56" s="22" t="s">
        <v>43</v>
      </c>
      <c r="J56" s="11" t="s">
        <v>45</v>
      </c>
      <c r="K56" s="11" t="s">
        <v>45</v>
      </c>
      <c r="L56" s="11" t="s">
        <v>93</v>
      </c>
      <c r="M56" s="11" t="s">
        <v>254</v>
      </c>
      <c r="N56" s="11" t="s">
        <v>47</v>
      </c>
      <c r="O56" s="11" t="s">
        <v>417</v>
      </c>
      <c r="P56" s="11" t="s">
        <v>425</v>
      </c>
      <c r="Q56" s="12" t="s">
        <v>50</v>
      </c>
      <c r="R56" s="13"/>
      <c r="S56" s="13">
        <v>1</v>
      </c>
      <c r="T56" s="13"/>
      <c r="U56" s="13"/>
      <c r="V56" s="11">
        <v>1</v>
      </c>
      <c r="W56" s="11" t="s">
        <v>426</v>
      </c>
      <c r="X56" s="11" t="s">
        <v>228</v>
      </c>
      <c r="Y56" s="11"/>
      <c r="Z56" s="15" t="s">
        <v>427</v>
      </c>
      <c r="AA56" s="16">
        <f t="shared" si="1"/>
        <v>0</v>
      </c>
      <c r="AB56" s="18" t="s">
        <v>428</v>
      </c>
      <c r="AC56" s="89" t="s">
        <v>429</v>
      </c>
      <c r="AD56" s="80"/>
      <c r="AE56" s="74">
        <v>1</v>
      </c>
      <c r="AF56" s="74">
        <v>1</v>
      </c>
      <c r="AG56" s="105" t="s">
        <v>429</v>
      </c>
      <c r="AH56" s="18"/>
      <c r="AI56" s="18" t="s">
        <v>429</v>
      </c>
      <c r="AJ56" s="18"/>
      <c r="AK56" s="158" t="s">
        <v>430</v>
      </c>
    </row>
    <row r="57" spans="2:37" s="2" customFormat="1" ht="140.25" x14ac:dyDescent="0.2">
      <c r="B57" s="10" t="s">
        <v>312</v>
      </c>
      <c r="C57" s="11" t="s">
        <v>37</v>
      </c>
      <c r="D57" s="11" t="s">
        <v>38</v>
      </c>
      <c r="E57" s="22" t="s">
        <v>39</v>
      </c>
      <c r="F57" s="22" t="s">
        <v>40</v>
      </c>
      <c r="G57" s="22" t="s">
        <v>41</v>
      </c>
      <c r="H57" s="11" t="s">
        <v>42</v>
      </c>
      <c r="I57" s="22" t="s">
        <v>43</v>
      </c>
      <c r="J57" s="11" t="s">
        <v>45</v>
      </c>
      <c r="K57" s="11" t="s">
        <v>45</v>
      </c>
      <c r="L57" s="11" t="s">
        <v>93</v>
      </c>
      <c r="M57" s="11" t="s">
        <v>254</v>
      </c>
      <c r="N57" s="11" t="s">
        <v>47</v>
      </c>
      <c r="O57" s="11" t="s">
        <v>417</v>
      </c>
      <c r="P57" s="11" t="s">
        <v>431</v>
      </c>
      <c r="Q57" s="15">
        <v>0.95</v>
      </c>
      <c r="R57" s="13" t="s">
        <v>419</v>
      </c>
      <c r="S57" s="13" t="s">
        <v>419</v>
      </c>
      <c r="T57" s="13" t="s">
        <v>419</v>
      </c>
      <c r="U57" s="13" t="s">
        <v>419</v>
      </c>
      <c r="V57" s="11" t="s">
        <v>419</v>
      </c>
      <c r="W57" s="112" t="s">
        <v>432</v>
      </c>
      <c r="X57" s="11" t="s">
        <v>228</v>
      </c>
      <c r="Y57" s="11" t="s">
        <v>228</v>
      </c>
      <c r="Z57" s="15" t="s">
        <v>433</v>
      </c>
      <c r="AA57" s="16" t="str">
        <f t="shared" si="1"/>
        <v>&gt;=95%</v>
      </c>
      <c r="AB57" s="18" t="s">
        <v>434</v>
      </c>
      <c r="AC57" s="89" t="s">
        <v>435</v>
      </c>
      <c r="AD57" s="80"/>
      <c r="AE57" s="74">
        <v>1.1399999999999999</v>
      </c>
      <c r="AF57" s="74">
        <v>1</v>
      </c>
      <c r="AG57" s="105" t="s">
        <v>436</v>
      </c>
      <c r="AH57" s="18"/>
      <c r="AI57" s="18"/>
      <c r="AJ57" s="18"/>
      <c r="AK57" s="158" t="s">
        <v>437</v>
      </c>
    </row>
    <row r="58" spans="2:37" s="2" customFormat="1" ht="191.25" x14ac:dyDescent="0.2">
      <c r="B58" s="10" t="s">
        <v>312</v>
      </c>
      <c r="C58" s="11" t="s">
        <v>173</v>
      </c>
      <c r="D58" s="11" t="s">
        <v>174</v>
      </c>
      <c r="E58" s="11" t="s">
        <v>175</v>
      </c>
      <c r="F58" s="22" t="s">
        <v>45</v>
      </c>
      <c r="G58" s="22" t="s">
        <v>45</v>
      </c>
      <c r="H58" s="11" t="s">
        <v>42</v>
      </c>
      <c r="I58" s="22" t="s">
        <v>438</v>
      </c>
      <c r="J58" s="11" t="s">
        <v>45</v>
      </c>
      <c r="K58" s="11" t="s">
        <v>45</v>
      </c>
      <c r="L58" s="11" t="s">
        <v>46</v>
      </c>
      <c r="M58" s="11" t="s">
        <v>75</v>
      </c>
      <c r="N58" s="11" t="s">
        <v>76</v>
      </c>
      <c r="O58" s="11" t="s">
        <v>439</v>
      </c>
      <c r="P58" s="11" t="s">
        <v>440</v>
      </c>
      <c r="Q58" s="12" t="s">
        <v>50</v>
      </c>
      <c r="R58" s="21">
        <v>1</v>
      </c>
      <c r="S58" s="21">
        <v>1</v>
      </c>
      <c r="T58" s="21">
        <v>1</v>
      </c>
      <c r="U58" s="21">
        <v>1</v>
      </c>
      <c r="V58" s="27">
        <v>1</v>
      </c>
      <c r="W58" s="11" t="s">
        <v>441</v>
      </c>
      <c r="X58" s="11" t="s">
        <v>228</v>
      </c>
      <c r="Y58" s="11" t="s">
        <v>228</v>
      </c>
      <c r="Z58" s="15" t="s">
        <v>442</v>
      </c>
      <c r="AA58" s="16">
        <f t="shared" si="1"/>
        <v>1</v>
      </c>
      <c r="AB58" s="18" t="s">
        <v>443</v>
      </c>
      <c r="AC58" s="89" t="s">
        <v>444</v>
      </c>
      <c r="AD58" s="80"/>
      <c r="AE58" s="74">
        <v>0.61</v>
      </c>
      <c r="AF58" s="74">
        <v>1</v>
      </c>
      <c r="AG58" s="105" t="s">
        <v>445</v>
      </c>
      <c r="AH58" s="18" t="s">
        <v>318</v>
      </c>
      <c r="AI58" s="18" t="s">
        <v>318</v>
      </c>
      <c r="AJ58" s="18" t="s">
        <v>318</v>
      </c>
      <c r="AK58" s="158" t="s">
        <v>424</v>
      </c>
    </row>
    <row r="59" spans="2:37" s="2" customFormat="1" ht="340.5" customHeight="1" x14ac:dyDescent="0.2">
      <c r="B59" s="10" t="s">
        <v>312</v>
      </c>
      <c r="C59" s="11" t="s">
        <v>37</v>
      </c>
      <c r="D59" s="11" t="s">
        <v>38</v>
      </c>
      <c r="E59" s="22" t="s">
        <v>446</v>
      </c>
      <c r="F59" s="22" t="s">
        <v>40</v>
      </c>
      <c r="G59" s="22" t="s">
        <v>41</v>
      </c>
      <c r="H59" s="11" t="s">
        <v>42</v>
      </c>
      <c r="I59" s="22" t="s">
        <v>43</v>
      </c>
      <c r="J59" s="11" t="s">
        <v>45</v>
      </c>
      <c r="K59" s="11" t="s">
        <v>45</v>
      </c>
      <c r="L59" s="11" t="s">
        <v>93</v>
      </c>
      <c r="M59" s="11" t="s">
        <v>254</v>
      </c>
      <c r="N59" s="11" t="s">
        <v>447</v>
      </c>
      <c r="O59" s="11" t="s">
        <v>448</v>
      </c>
      <c r="P59" s="11" t="s">
        <v>449</v>
      </c>
      <c r="Q59" s="15">
        <v>0.8</v>
      </c>
      <c r="R59" s="13" t="s">
        <v>350</v>
      </c>
      <c r="S59" s="13" t="s">
        <v>350</v>
      </c>
      <c r="T59" s="13" t="s">
        <v>350</v>
      </c>
      <c r="U59" s="13" t="s">
        <v>350</v>
      </c>
      <c r="V59" s="11" t="s">
        <v>350</v>
      </c>
      <c r="W59" s="11" t="s">
        <v>450</v>
      </c>
      <c r="X59" s="11" t="s">
        <v>228</v>
      </c>
      <c r="Y59" s="11" t="s">
        <v>228</v>
      </c>
      <c r="Z59" s="15" t="s">
        <v>451</v>
      </c>
      <c r="AA59" s="16" t="str">
        <f t="shared" si="1"/>
        <v>&gt;=80%</v>
      </c>
      <c r="AB59" s="18" t="s">
        <v>452</v>
      </c>
      <c r="AC59" s="89" t="s">
        <v>453</v>
      </c>
      <c r="AD59" s="80"/>
      <c r="AE59" s="74">
        <v>0.31</v>
      </c>
      <c r="AF59" s="74">
        <f>AE59/40%</f>
        <v>0.77499999999999991</v>
      </c>
      <c r="AG59" s="105" t="s">
        <v>454</v>
      </c>
      <c r="AH59" s="18"/>
      <c r="AI59" s="18"/>
      <c r="AJ59" s="18"/>
      <c r="AK59" s="158" t="s">
        <v>424</v>
      </c>
    </row>
    <row r="60" spans="2:37" s="2" customFormat="1" ht="331.5" x14ac:dyDescent="0.25">
      <c r="B60" s="10" t="s">
        <v>455</v>
      </c>
      <c r="C60" s="11" t="s">
        <v>37</v>
      </c>
      <c r="D60" s="11" t="s">
        <v>38</v>
      </c>
      <c r="E60" s="11" t="s">
        <v>116</v>
      </c>
      <c r="F60" s="11" t="s">
        <v>117</v>
      </c>
      <c r="G60" s="11" t="s">
        <v>118</v>
      </c>
      <c r="H60" s="11" t="s">
        <v>42</v>
      </c>
      <c r="I60" s="11" t="s">
        <v>43</v>
      </c>
      <c r="J60" s="11" t="s">
        <v>45</v>
      </c>
      <c r="K60" s="11" t="s">
        <v>45</v>
      </c>
      <c r="L60" s="11" t="s">
        <v>119</v>
      </c>
      <c r="M60" s="11" t="s">
        <v>119</v>
      </c>
      <c r="N60" s="11" t="s">
        <v>120</v>
      </c>
      <c r="O60" s="11" t="s">
        <v>456</v>
      </c>
      <c r="P60" s="11" t="s">
        <v>457</v>
      </c>
      <c r="Q60" s="33">
        <v>3</v>
      </c>
      <c r="R60" s="34">
        <v>3</v>
      </c>
      <c r="S60" s="34">
        <v>3</v>
      </c>
      <c r="T60" s="34">
        <v>3</v>
      </c>
      <c r="U60" s="34">
        <v>3</v>
      </c>
      <c r="V60" s="11" t="s">
        <v>458</v>
      </c>
      <c r="W60" s="14" t="s">
        <v>459</v>
      </c>
      <c r="X60" s="75" t="s">
        <v>57</v>
      </c>
      <c r="Y60" s="75" t="s">
        <v>57</v>
      </c>
      <c r="Z60" s="15" t="s">
        <v>460</v>
      </c>
      <c r="AA60" s="16">
        <f t="shared" si="1"/>
        <v>3</v>
      </c>
      <c r="AB60" s="18"/>
      <c r="AC60" s="89" t="s">
        <v>461</v>
      </c>
      <c r="AD60" s="80"/>
      <c r="AE60" s="18">
        <v>3</v>
      </c>
      <c r="AF60" s="18">
        <v>100</v>
      </c>
      <c r="AG60" s="18" t="s">
        <v>462</v>
      </c>
      <c r="AH60" s="18"/>
      <c r="AI60" s="18"/>
      <c r="AJ60" s="18" t="s">
        <v>463</v>
      </c>
      <c r="AK60" s="18"/>
    </row>
    <row r="61" spans="2:37" s="2" customFormat="1" ht="102" x14ac:dyDescent="0.25">
      <c r="B61" s="10" t="s">
        <v>455</v>
      </c>
      <c r="C61" s="11" t="s">
        <v>37</v>
      </c>
      <c r="D61" s="11" t="s">
        <v>38</v>
      </c>
      <c r="E61" s="11" t="s">
        <v>116</v>
      </c>
      <c r="F61" s="11" t="s">
        <v>117</v>
      </c>
      <c r="G61" s="11" t="s">
        <v>118</v>
      </c>
      <c r="H61" s="11" t="s">
        <v>42</v>
      </c>
      <c r="I61" s="11" t="s">
        <v>43</v>
      </c>
      <c r="J61" s="11" t="s">
        <v>45</v>
      </c>
      <c r="K61" s="11" t="s">
        <v>45</v>
      </c>
      <c r="L61" s="11" t="s">
        <v>46</v>
      </c>
      <c r="M61" s="11" t="s">
        <v>214</v>
      </c>
      <c r="N61" s="11" t="s">
        <v>120</v>
      </c>
      <c r="O61" s="11" t="s">
        <v>456</v>
      </c>
      <c r="P61" s="11" t="s">
        <v>464</v>
      </c>
      <c r="Q61" s="15">
        <v>0</v>
      </c>
      <c r="R61" s="21">
        <v>1</v>
      </c>
      <c r="S61" s="21">
        <v>1</v>
      </c>
      <c r="T61" s="21">
        <v>1</v>
      </c>
      <c r="U61" s="21">
        <v>1</v>
      </c>
      <c r="V61" s="11" t="s">
        <v>465</v>
      </c>
      <c r="W61" s="11" t="s">
        <v>466</v>
      </c>
      <c r="X61" s="75"/>
      <c r="Y61" s="75" t="s">
        <v>57</v>
      </c>
      <c r="Z61" s="15" t="s">
        <v>467</v>
      </c>
      <c r="AA61" s="16">
        <f t="shared" si="1"/>
        <v>1</v>
      </c>
      <c r="AB61" s="18"/>
      <c r="AC61" s="89" t="s">
        <v>468</v>
      </c>
      <c r="AD61" s="80"/>
      <c r="AE61" s="18">
        <v>1</v>
      </c>
      <c r="AF61" s="18">
        <v>100</v>
      </c>
      <c r="AG61" s="18" t="s">
        <v>469</v>
      </c>
      <c r="AH61" s="18"/>
      <c r="AI61" s="18"/>
      <c r="AJ61" s="18" t="s">
        <v>470</v>
      </c>
      <c r="AK61" s="18"/>
    </row>
    <row r="62" spans="2:37" s="2" customFormat="1" ht="140.25" x14ac:dyDescent="0.25">
      <c r="B62" s="10" t="s">
        <v>455</v>
      </c>
      <c r="C62" s="11" t="s">
        <v>37</v>
      </c>
      <c r="D62" s="11" t="s">
        <v>38</v>
      </c>
      <c r="E62" s="11" t="s">
        <v>116</v>
      </c>
      <c r="F62" s="11" t="s">
        <v>117</v>
      </c>
      <c r="G62" s="11" t="s">
        <v>150</v>
      </c>
      <c r="H62" s="11" t="s">
        <v>42</v>
      </c>
      <c r="I62" s="11" t="s">
        <v>43</v>
      </c>
      <c r="J62" s="11" t="s">
        <v>45</v>
      </c>
      <c r="K62" s="11" t="s">
        <v>45</v>
      </c>
      <c r="L62" s="11" t="s">
        <v>93</v>
      </c>
      <c r="M62" s="11" t="s">
        <v>471</v>
      </c>
      <c r="N62" s="11" t="s">
        <v>120</v>
      </c>
      <c r="O62" s="11" t="s">
        <v>472</v>
      </c>
      <c r="P62" s="11" t="s">
        <v>473</v>
      </c>
      <c r="Q62" s="15">
        <v>0</v>
      </c>
      <c r="R62" s="21">
        <v>1</v>
      </c>
      <c r="S62" s="21">
        <v>1</v>
      </c>
      <c r="T62" s="21">
        <v>1</v>
      </c>
      <c r="U62" s="21">
        <v>1</v>
      </c>
      <c r="V62" s="11">
        <v>1</v>
      </c>
      <c r="W62" s="11" t="s">
        <v>474</v>
      </c>
      <c r="X62" s="75" t="s">
        <v>57</v>
      </c>
      <c r="Y62" s="75" t="s">
        <v>57</v>
      </c>
      <c r="Z62" s="15" t="s">
        <v>475</v>
      </c>
      <c r="AA62" s="16">
        <f t="shared" si="1"/>
        <v>1</v>
      </c>
      <c r="AB62" s="18"/>
      <c r="AC62" s="89" t="s">
        <v>476</v>
      </c>
      <c r="AD62" s="80"/>
      <c r="AE62" s="18">
        <v>1</v>
      </c>
      <c r="AF62" s="18">
        <v>100</v>
      </c>
      <c r="AG62" s="18" t="s">
        <v>477</v>
      </c>
      <c r="AH62" s="18"/>
      <c r="AI62" s="18"/>
      <c r="AJ62" s="18" t="s">
        <v>478</v>
      </c>
      <c r="AK62" s="18"/>
    </row>
    <row r="63" spans="2:37" s="2" customFormat="1" ht="140.25" x14ac:dyDescent="0.25">
      <c r="B63" s="10" t="s">
        <v>455</v>
      </c>
      <c r="C63" s="11" t="s">
        <v>37</v>
      </c>
      <c r="D63" s="11" t="s">
        <v>38</v>
      </c>
      <c r="E63" s="11" t="s">
        <v>116</v>
      </c>
      <c r="F63" s="11" t="s">
        <v>117</v>
      </c>
      <c r="G63" s="11" t="s">
        <v>150</v>
      </c>
      <c r="H63" s="11" t="s">
        <v>42</v>
      </c>
      <c r="I63" s="11" t="s">
        <v>43</v>
      </c>
      <c r="J63" s="11" t="s">
        <v>45</v>
      </c>
      <c r="K63" s="11" t="s">
        <v>45</v>
      </c>
      <c r="L63" s="11" t="s">
        <v>119</v>
      </c>
      <c r="M63" s="11" t="s">
        <v>119</v>
      </c>
      <c r="N63" s="11" t="s">
        <v>120</v>
      </c>
      <c r="O63" s="11" t="s">
        <v>479</v>
      </c>
      <c r="P63" s="11" t="s">
        <v>480</v>
      </c>
      <c r="Q63" s="15">
        <v>0</v>
      </c>
      <c r="R63" s="13">
        <v>0</v>
      </c>
      <c r="S63" s="35">
        <v>0.3</v>
      </c>
      <c r="T63" s="35">
        <v>0.5</v>
      </c>
      <c r="U63" s="13">
        <v>1</v>
      </c>
      <c r="V63" s="11">
        <v>1</v>
      </c>
      <c r="W63" s="11" t="s">
        <v>481</v>
      </c>
      <c r="X63" s="75"/>
      <c r="Y63" s="75" t="s">
        <v>57</v>
      </c>
      <c r="Z63" s="15" t="s">
        <v>482</v>
      </c>
      <c r="AA63" s="16">
        <f t="shared" si="1"/>
        <v>0.5</v>
      </c>
      <c r="AB63" s="18"/>
      <c r="AC63" s="89" t="s">
        <v>483</v>
      </c>
      <c r="AD63" s="80"/>
      <c r="AE63" s="18" t="s">
        <v>484</v>
      </c>
      <c r="AF63" s="18">
        <v>60</v>
      </c>
      <c r="AG63" s="18" t="s">
        <v>485</v>
      </c>
      <c r="AH63" s="18"/>
      <c r="AI63" s="18"/>
      <c r="AJ63" s="18" t="s">
        <v>486</v>
      </c>
      <c r="AK63" s="18"/>
    </row>
    <row r="64" spans="2:37" s="2" customFormat="1" ht="76.5" x14ac:dyDescent="0.25">
      <c r="B64" s="10" t="s">
        <v>455</v>
      </c>
      <c r="C64" s="11" t="s">
        <v>37</v>
      </c>
      <c r="D64" s="11" t="s">
        <v>38</v>
      </c>
      <c r="E64" s="11" t="s">
        <v>140</v>
      </c>
      <c r="F64" s="11" t="s">
        <v>117</v>
      </c>
      <c r="G64" s="11" t="s">
        <v>118</v>
      </c>
      <c r="H64" s="11" t="s">
        <v>42</v>
      </c>
      <c r="I64" s="11" t="s">
        <v>43</v>
      </c>
      <c r="J64" s="11" t="s">
        <v>45</v>
      </c>
      <c r="K64" s="11" t="s">
        <v>45</v>
      </c>
      <c r="L64" s="11" t="s">
        <v>46</v>
      </c>
      <c r="M64" s="11" t="s">
        <v>119</v>
      </c>
      <c r="N64" s="11" t="s">
        <v>142</v>
      </c>
      <c r="O64" s="11" t="s">
        <v>456</v>
      </c>
      <c r="P64" s="11" t="s">
        <v>487</v>
      </c>
      <c r="Q64" s="15">
        <v>0.6</v>
      </c>
      <c r="R64" s="21">
        <v>0.6</v>
      </c>
      <c r="S64" s="21">
        <v>0.8</v>
      </c>
      <c r="T64" s="21">
        <v>1</v>
      </c>
      <c r="U64" s="21">
        <v>1</v>
      </c>
      <c r="V64" s="11">
        <v>1</v>
      </c>
      <c r="W64" s="11" t="s">
        <v>488</v>
      </c>
      <c r="X64" s="11" t="s">
        <v>57</v>
      </c>
      <c r="Y64" s="11" t="s">
        <v>57</v>
      </c>
      <c r="Z64" s="15" t="s">
        <v>489</v>
      </c>
      <c r="AA64" s="16">
        <f t="shared" si="1"/>
        <v>1</v>
      </c>
      <c r="AB64" s="18"/>
      <c r="AC64" s="89" t="s">
        <v>490</v>
      </c>
      <c r="AD64" s="80"/>
      <c r="AE64" s="18">
        <v>1</v>
      </c>
      <c r="AF64" s="18">
        <v>100</v>
      </c>
      <c r="AG64" s="18" t="s">
        <v>491</v>
      </c>
      <c r="AH64" s="18"/>
      <c r="AI64" s="18"/>
      <c r="AJ64" s="18" t="s">
        <v>492</v>
      </c>
      <c r="AK64" s="18"/>
    </row>
    <row r="65" spans="2:37" s="2" customFormat="1" ht="76.5" x14ac:dyDescent="0.25">
      <c r="B65" s="10" t="s">
        <v>455</v>
      </c>
      <c r="C65" s="11" t="s">
        <v>37</v>
      </c>
      <c r="D65" s="11" t="s">
        <v>38</v>
      </c>
      <c r="E65" s="11" t="s">
        <v>140</v>
      </c>
      <c r="F65" s="11" t="s">
        <v>117</v>
      </c>
      <c r="G65" s="11" t="s">
        <v>118</v>
      </c>
      <c r="H65" s="11" t="s">
        <v>42</v>
      </c>
      <c r="I65" s="11" t="s">
        <v>43</v>
      </c>
      <c r="J65" s="11" t="s">
        <v>45</v>
      </c>
      <c r="K65" s="11" t="s">
        <v>45</v>
      </c>
      <c r="L65" s="22" t="s">
        <v>119</v>
      </c>
      <c r="M65" s="22" t="s">
        <v>94</v>
      </c>
      <c r="N65" s="11" t="s">
        <v>142</v>
      </c>
      <c r="O65" s="11" t="s">
        <v>456</v>
      </c>
      <c r="P65" s="11" t="s">
        <v>493</v>
      </c>
      <c r="Q65" s="15">
        <v>0</v>
      </c>
      <c r="R65" s="13">
        <v>0</v>
      </c>
      <c r="S65" s="35">
        <v>0.3</v>
      </c>
      <c r="T65" s="35">
        <v>0.5</v>
      </c>
      <c r="U65" s="13">
        <v>1</v>
      </c>
      <c r="V65" s="11">
        <v>1</v>
      </c>
      <c r="W65" s="15" t="s">
        <v>494</v>
      </c>
      <c r="X65" s="11"/>
      <c r="Y65" s="11" t="s">
        <v>57</v>
      </c>
      <c r="Z65" s="15" t="s">
        <v>495</v>
      </c>
      <c r="AA65" s="16">
        <f t="shared" si="1"/>
        <v>0.5</v>
      </c>
      <c r="AB65" s="74">
        <v>0.34</v>
      </c>
      <c r="AC65" s="89" t="s">
        <v>496</v>
      </c>
      <c r="AD65" s="80"/>
      <c r="AE65" s="18" t="s">
        <v>497</v>
      </c>
      <c r="AF65" s="18">
        <v>80</v>
      </c>
      <c r="AG65" s="18" t="s">
        <v>498</v>
      </c>
      <c r="AH65" s="18"/>
      <c r="AI65" s="18"/>
      <c r="AJ65" s="18" t="s">
        <v>499</v>
      </c>
      <c r="AK65" s="18"/>
    </row>
    <row r="66" spans="2:37" s="2" customFormat="1" ht="191.25" x14ac:dyDescent="0.25">
      <c r="B66" s="10" t="s">
        <v>455</v>
      </c>
      <c r="C66" s="11" t="s">
        <v>61</v>
      </c>
      <c r="D66" s="11" t="s">
        <v>62</v>
      </c>
      <c r="E66" s="11" t="s">
        <v>63</v>
      </c>
      <c r="F66" s="11" t="s">
        <v>40</v>
      </c>
      <c r="G66" s="11" t="s">
        <v>106</v>
      </c>
      <c r="H66" s="11" t="s">
        <v>42</v>
      </c>
      <c r="I66" s="11" t="s">
        <v>45</v>
      </c>
      <c r="J66" s="11" t="s">
        <v>45</v>
      </c>
      <c r="K66" s="11" t="s">
        <v>45</v>
      </c>
      <c r="L66" s="11" t="s">
        <v>46</v>
      </c>
      <c r="M66" s="11" t="s">
        <v>94</v>
      </c>
      <c r="N66" s="11" t="s">
        <v>76</v>
      </c>
      <c r="O66" s="14" t="s">
        <v>500</v>
      </c>
      <c r="P66" s="14" t="s">
        <v>501</v>
      </c>
      <c r="Q66" s="15">
        <v>0</v>
      </c>
      <c r="R66" s="21">
        <v>0</v>
      </c>
      <c r="S66" s="21">
        <v>0.8</v>
      </c>
      <c r="T66" s="21">
        <v>0.83</v>
      </c>
      <c r="U66" s="21">
        <v>0.85</v>
      </c>
      <c r="V66" s="11">
        <v>0.85</v>
      </c>
      <c r="W66" s="14" t="s">
        <v>502</v>
      </c>
      <c r="X66" s="75" t="s">
        <v>57</v>
      </c>
      <c r="Y66" s="75"/>
      <c r="Z66" s="15" t="s">
        <v>503</v>
      </c>
      <c r="AA66" s="16">
        <f t="shared" si="1"/>
        <v>0.83</v>
      </c>
      <c r="AB66" s="18"/>
      <c r="AC66" s="89" t="s">
        <v>504</v>
      </c>
      <c r="AD66" s="80"/>
      <c r="AE66" s="18" t="s">
        <v>505</v>
      </c>
      <c r="AF66" s="18">
        <v>100</v>
      </c>
      <c r="AG66" s="18" t="s">
        <v>506</v>
      </c>
      <c r="AH66" s="18"/>
      <c r="AI66" s="18"/>
      <c r="AJ66" s="18" t="s">
        <v>507</v>
      </c>
      <c r="AK66" s="18"/>
    </row>
    <row r="67" spans="2:37" s="2" customFormat="1" ht="360" x14ac:dyDescent="0.2">
      <c r="B67" s="10" t="s">
        <v>508</v>
      </c>
      <c r="C67" s="11" t="s">
        <v>37</v>
      </c>
      <c r="D67" s="11" t="s">
        <v>38</v>
      </c>
      <c r="E67" s="11" t="s">
        <v>116</v>
      </c>
      <c r="F67" s="11" t="s">
        <v>117</v>
      </c>
      <c r="G67" s="11" t="s">
        <v>118</v>
      </c>
      <c r="H67" s="11" t="s">
        <v>42</v>
      </c>
      <c r="I67" s="11" t="s">
        <v>43</v>
      </c>
      <c r="J67" s="11" t="s">
        <v>45</v>
      </c>
      <c r="K67" s="11" t="s">
        <v>509</v>
      </c>
      <c r="L67" s="11" t="s">
        <v>46</v>
      </c>
      <c r="M67" s="23" t="s">
        <v>187</v>
      </c>
      <c r="N67" s="11" t="s">
        <v>120</v>
      </c>
      <c r="O67" s="11" t="s">
        <v>510</v>
      </c>
      <c r="P67" s="11" t="s">
        <v>511</v>
      </c>
      <c r="Q67" s="36">
        <v>15809</v>
      </c>
      <c r="R67" s="37">
        <v>13953</v>
      </c>
      <c r="S67" s="37">
        <v>16761</v>
      </c>
      <c r="T67" s="37">
        <v>15881</v>
      </c>
      <c r="U67" s="37">
        <v>16040</v>
      </c>
      <c r="V67" s="38">
        <f>+R67+S67+T67+U67</f>
        <v>62635</v>
      </c>
      <c r="W67" s="14" t="s">
        <v>512</v>
      </c>
      <c r="X67" s="14" t="s">
        <v>228</v>
      </c>
      <c r="Y67" s="14" t="s">
        <v>228</v>
      </c>
      <c r="Z67" s="15" t="s">
        <v>513</v>
      </c>
      <c r="AA67" s="16">
        <f t="shared" si="1"/>
        <v>15881</v>
      </c>
      <c r="AB67" s="62" t="s">
        <v>514</v>
      </c>
      <c r="AC67" s="92" t="s">
        <v>515</v>
      </c>
      <c r="AD67" s="82"/>
      <c r="AE67" s="18">
        <v>9060</v>
      </c>
      <c r="AF67" s="103">
        <f>AE67/AA67</f>
        <v>0.57049304199987405</v>
      </c>
      <c r="AG67" s="105" t="s">
        <v>516</v>
      </c>
      <c r="AH67" s="18">
        <v>672</v>
      </c>
      <c r="AI67" s="105" t="s">
        <v>517</v>
      </c>
      <c r="AJ67" s="18" t="s">
        <v>518</v>
      </c>
      <c r="AK67" s="18"/>
    </row>
    <row r="68" spans="2:37" s="2" customFormat="1" ht="409.5" x14ac:dyDescent="0.2">
      <c r="B68" s="10" t="s">
        <v>508</v>
      </c>
      <c r="C68" s="11" t="s">
        <v>37</v>
      </c>
      <c r="D68" s="11" t="s">
        <v>38</v>
      </c>
      <c r="E68" s="11" t="s">
        <v>116</v>
      </c>
      <c r="F68" s="11" t="s">
        <v>117</v>
      </c>
      <c r="G68" s="11" t="s">
        <v>118</v>
      </c>
      <c r="H68" s="11" t="s">
        <v>42</v>
      </c>
      <c r="I68" s="11" t="s">
        <v>519</v>
      </c>
      <c r="J68" s="11" t="s">
        <v>520</v>
      </c>
      <c r="K68" s="39" t="s">
        <v>509</v>
      </c>
      <c r="L68" s="11" t="s">
        <v>46</v>
      </c>
      <c r="M68" s="23" t="s">
        <v>187</v>
      </c>
      <c r="N68" s="11" t="s">
        <v>120</v>
      </c>
      <c r="O68" s="11" t="s">
        <v>510</v>
      </c>
      <c r="P68" s="11" t="s">
        <v>521</v>
      </c>
      <c r="Q68" s="36">
        <v>2097</v>
      </c>
      <c r="R68" s="40">
        <v>1810</v>
      </c>
      <c r="S68" s="40">
        <v>1767</v>
      </c>
      <c r="T68" s="40">
        <v>2087</v>
      </c>
      <c r="U68" s="40">
        <v>2108</v>
      </c>
      <c r="V68" s="38">
        <f>+U68+T68+S68+R68</f>
        <v>7772</v>
      </c>
      <c r="W68" s="11" t="s">
        <v>522</v>
      </c>
      <c r="X68" s="11" t="s">
        <v>228</v>
      </c>
      <c r="Y68" s="11" t="s">
        <v>228</v>
      </c>
      <c r="Z68" s="15" t="s">
        <v>523</v>
      </c>
      <c r="AA68" s="16">
        <f t="shared" si="1"/>
        <v>2087</v>
      </c>
      <c r="AB68" s="62" t="s">
        <v>524</v>
      </c>
      <c r="AC68" s="92" t="s">
        <v>525</v>
      </c>
      <c r="AD68" s="82"/>
      <c r="AE68" s="18">
        <v>0</v>
      </c>
      <c r="AF68" s="103">
        <f>AE68/AA68</f>
        <v>0</v>
      </c>
      <c r="AG68" s="105" t="s">
        <v>526</v>
      </c>
      <c r="AH68" s="18">
        <v>628</v>
      </c>
      <c r="AI68" s="105" t="s">
        <v>527</v>
      </c>
      <c r="AJ68" s="18" t="s">
        <v>528</v>
      </c>
      <c r="AK68" s="18"/>
    </row>
    <row r="69" spans="2:37" s="2" customFormat="1" ht="288" x14ac:dyDescent="0.2">
      <c r="B69" s="10" t="s">
        <v>508</v>
      </c>
      <c r="C69" s="11" t="s">
        <v>37</v>
      </c>
      <c r="D69" s="11" t="s">
        <v>38</v>
      </c>
      <c r="E69" s="11" t="s">
        <v>116</v>
      </c>
      <c r="F69" s="11" t="s">
        <v>117</v>
      </c>
      <c r="G69" s="11" t="s">
        <v>118</v>
      </c>
      <c r="H69" s="11" t="s">
        <v>42</v>
      </c>
      <c r="I69" s="11" t="s">
        <v>519</v>
      </c>
      <c r="J69" s="11" t="s">
        <v>520</v>
      </c>
      <c r="K69" s="39" t="s">
        <v>509</v>
      </c>
      <c r="L69" s="11" t="s">
        <v>46</v>
      </c>
      <c r="M69" s="23" t="s">
        <v>187</v>
      </c>
      <c r="N69" s="11" t="s">
        <v>120</v>
      </c>
      <c r="O69" s="11" t="s">
        <v>510</v>
      </c>
      <c r="P69" s="11" t="s">
        <v>529</v>
      </c>
      <c r="Q69" s="36">
        <v>46834.014770036971</v>
      </c>
      <c r="R69" s="40">
        <v>43659</v>
      </c>
      <c r="S69" s="40">
        <v>54780</v>
      </c>
      <c r="T69" s="40">
        <v>46317</v>
      </c>
      <c r="U69" s="40">
        <v>47707</v>
      </c>
      <c r="V69" s="38">
        <f>+R69+S69+T69+U69</f>
        <v>192463</v>
      </c>
      <c r="W69" s="11" t="s">
        <v>530</v>
      </c>
      <c r="X69" s="11" t="s">
        <v>228</v>
      </c>
      <c r="Y69" s="11" t="s">
        <v>228</v>
      </c>
      <c r="Z69" s="15" t="s">
        <v>531</v>
      </c>
      <c r="AA69" s="16">
        <f t="shared" si="1"/>
        <v>46317</v>
      </c>
      <c r="AB69" s="62" t="s">
        <v>532</v>
      </c>
      <c r="AC69" s="92" t="s">
        <v>533</v>
      </c>
      <c r="AD69" s="82"/>
      <c r="AE69" s="18">
        <v>42293</v>
      </c>
      <c r="AF69" s="103">
        <f>AE69/AA69</f>
        <v>0.91312045253362695</v>
      </c>
      <c r="AG69" s="105" t="s">
        <v>534</v>
      </c>
      <c r="AH69" s="18" t="s">
        <v>535</v>
      </c>
      <c r="AI69" s="18" t="s">
        <v>535</v>
      </c>
      <c r="AJ69" s="18" t="s">
        <v>536</v>
      </c>
      <c r="AK69" s="18"/>
    </row>
    <row r="70" spans="2:37" s="2" customFormat="1" ht="288" x14ac:dyDescent="0.2">
      <c r="B70" s="10" t="s">
        <v>508</v>
      </c>
      <c r="C70" s="11" t="s">
        <v>37</v>
      </c>
      <c r="D70" s="11" t="s">
        <v>38</v>
      </c>
      <c r="E70" s="11" t="s">
        <v>105</v>
      </c>
      <c r="F70" s="11" t="s">
        <v>117</v>
      </c>
      <c r="G70" s="11" t="s">
        <v>118</v>
      </c>
      <c r="H70" s="11" t="s">
        <v>42</v>
      </c>
      <c r="I70" s="11" t="s">
        <v>43</v>
      </c>
      <c r="J70" s="11" t="s">
        <v>45</v>
      </c>
      <c r="K70" s="39" t="s">
        <v>509</v>
      </c>
      <c r="L70" s="11" t="s">
        <v>93</v>
      </c>
      <c r="M70" s="23" t="s">
        <v>187</v>
      </c>
      <c r="N70" s="23" t="s">
        <v>107</v>
      </c>
      <c r="O70" s="11" t="s">
        <v>510</v>
      </c>
      <c r="P70" s="11" t="s">
        <v>511</v>
      </c>
      <c r="Q70" s="41">
        <v>0.24</v>
      </c>
      <c r="R70" s="21">
        <v>0.24</v>
      </c>
      <c r="S70" s="21">
        <v>0.59</v>
      </c>
      <c r="T70" s="21">
        <v>0.17</v>
      </c>
      <c r="U70" s="21">
        <v>0</v>
      </c>
      <c r="V70" s="41">
        <f>SUBTOTAL(9,R70:U70)</f>
        <v>1</v>
      </c>
      <c r="W70" s="11" t="s">
        <v>537</v>
      </c>
      <c r="X70" s="11" t="s">
        <v>228</v>
      </c>
      <c r="Y70" s="11" t="s">
        <v>228</v>
      </c>
      <c r="Z70" s="15" t="s">
        <v>538</v>
      </c>
      <c r="AA70" s="16">
        <f t="shared" si="1"/>
        <v>0.17</v>
      </c>
      <c r="AB70" s="62" t="s">
        <v>532</v>
      </c>
      <c r="AC70" s="92" t="s">
        <v>539</v>
      </c>
      <c r="AD70" s="82" t="s">
        <v>540</v>
      </c>
      <c r="AE70" s="18">
        <v>8.5000000000000006E-2</v>
      </c>
      <c r="AF70" s="103">
        <v>8.5000000000000006E-2</v>
      </c>
      <c r="AG70" s="105" t="s">
        <v>541</v>
      </c>
      <c r="AH70" s="18" t="s">
        <v>535</v>
      </c>
      <c r="AI70" s="18" t="s">
        <v>535</v>
      </c>
      <c r="AJ70" s="18" t="s">
        <v>542</v>
      </c>
      <c r="AK70" s="18"/>
    </row>
    <row r="71" spans="2:37" s="2" customFormat="1" ht="191.25" x14ac:dyDescent="0.2">
      <c r="B71" s="10" t="s">
        <v>508</v>
      </c>
      <c r="C71" s="11" t="s">
        <v>61</v>
      </c>
      <c r="D71" s="11" t="s">
        <v>62</v>
      </c>
      <c r="E71" s="11" t="s">
        <v>63</v>
      </c>
      <c r="F71" s="11" t="s">
        <v>117</v>
      </c>
      <c r="G71" s="11" t="s">
        <v>150</v>
      </c>
      <c r="H71" s="11" t="s">
        <v>42</v>
      </c>
      <c r="I71" s="11" t="s">
        <v>438</v>
      </c>
      <c r="J71" s="11" t="s">
        <v>45</v>
      </c>
      <c r="K71" s="39" t="s">
        <v>509</v>
      </c>
      <c r="L71" s="11" t="s">
        <v>46</v>
      </c>
      <c r="M71" s="23" t="s">
        <v>141</v>
      </c>
      <c r="N71" s="23" t="s">
        <v>76</v>
      </c>
      <c r="O71" s="11" t="s">
        <v>543</v>
      </c>
      <c r="P71" s="11" t="s">
        <v>544</v>
      </c>
      <c r="Q71" s="42">
        <v>4</v>
      </c>
      <c r="R71" s="13">
        <v>0</v>
      </c>
      <c r="S71" s="13">
        <v>2</v>
      </c>
      <c r="T71" s="13">
        <v>1</v>
      </c>
      <c r="U71" s="13">
        <v>1</v>
      </c>
      <c r="V71" s="11">
        <v>4</v>
      </c>
      <c r="W71" s="11" t="s">
        <v>545</v>
      </c>
      <c r="X71" s="11"/>
      <c r="Y71" s="11" t="s">
        <v>228</v>
      </c>
      <c r="Z71" s="15" t="s">
        <v>546</v>
      </c>
      <c r="AA71" s="16">
        <f t="shared" si="1"/>
        <v>1</v>
      </c>
      <c r="AB71" s="62" t="s">
        <v>535</v>
      </c>
      <c r="AC71" s="90" t="s">
        <v>547</v>
      </c>
      <c r="AD71" s="82" t="s">
        <v>540</v>
      </c>
      <c r="AE71" s="18">
        <v>0.5</v>
      </c>
      <c r="AF71" s="103">
        <v>0.5</v>
      </c>
      <c r="AG71" s="105" t="s">
        <v>548</v>
      </c>
      <c r="AH71" s="18" t="s">
        <v>535</v>
      </c>
      <c r="AI71" s="18" t="s">
        <v>535</v>
      </c>
      <c r="AJ71" s="18" t="s">
        <v>540</v>
      </c>
      <c r="AK71" s="18"/>
    </row>
    <row r="72" spans="2:37" s="2" customFormat="1" ht="166.5" customHeight="1" x14ac:dyDescent="0.2">
      <c r="B72" s="10" t="s">
        <v>508</v>
      </c>
      <c r="C72" s="11" t="s">
        <v>61</v>
      </c>
      <c r="D72" s="11" t="s">
        <v>62</v>
      </c>
      <c r="E72" s="11" t="s">
        <v>243</v>
      </c>
      <c r="F72" s="11" t="s">
        <v>40</v>
      </c>
      <c r="G72" s="11" t="s">
        <v>150</v>
      </c>
      <c r="H72" s="11" t="s">
        <v>42</v>
      </c>
      <c r="I72" s="11" t="s">
        <v>549</v>
      </c>
      <c r="J72" s="11" t="s">
        <v>45</v>
      </c>
      <c r="K72" s="39" t="s">
        <v>509</v>
      </c>
      <c r="L72" s="11" t="s">
        <v>202</v>
      </c>
      <c r="M72" s="23" t="s">
        <v>203</v>
      </c>
      <c r="N72" s="23" t="s">
        <v>76</v>
      </c>
      <c r="O72" s="11" t="s">
        <v>550</v>
      </c>
      <c r="P72" s="11" t="s">
        <v>551</v>
      </c>
      <c r="Q72" s="42">
        <v>872</v>
      </c>
      <c r="R72" s="13">
        <v>899</v>
      </c>
      <c r="S72" s="13">
        <v>899</v>
      </c>
      <c r="T72" s="13">
        <v>954</v>
      </c>
      <c r="U72" s="13">
        <v>983</v>
      </c>
      <c r="V72" s="19">
        <f>SUBTOTAL(9,R72:U72)</f>
        <v>3735</v>
      </c>
      <c r="W72" s="11" t="s">
        <v>552</v>
      </c>
      <c r="X72" s="11" t="s">
        <v>228</v>
      </c>
      <c r="Y72" s="11" t="s">
        <v>228</v>
      </c>
      <c r="Z72" s="15" t="s">
        <v>553</v>
      </c>
      <c r="AA72" s="16">
        <f t="shared" si="1"/>
        <v>954</v>
      </c>
      <c r="AB72" s="62" t="s">
        <v>532</v>
      </c>
      <c r="AC72" s="90" t="s">
        <v>554</v>
      </c>
      <c r="AD72" s="82" t="s">
        <v>540</v>
      </c>
      <c r="AE72" s="18">
        <v>0</v>
      </c>
      <c r="AF72" s="103">
        <v>0</v>
      </c>
      <c r="AG72" s="105" t="s">
        <v>555</v>
      </c>
      <c r="AH72" s="18" t="s">
        <v>535</v>
      </c>
      <c r="AI72" s="18" t="s">
        <v>535</v>
      </c>
      <c r="AJ72" s="18" t="s">
        <v>556</v>
      </c>
      <c r="AK72" s="18"/>
    </row>
    <row r="73" spans="2:37" s="2" customFormat="1" ht="264" x14ac:dyDescent="0.2">
      <c r="B73" s="10" t="s">
        <v>508</v>
      </c>
      <c r="C73" s="11" t="s">
        <v>37</v>
      </c>
      <c r="D73" s="11" t="s">
        <v>38</v>
      </c>
      <c r="E73" s="11" t="s">
        <v>140</v>
      </c>
      <c r="F73" s="11" t="s">
        <v>117</v>
      </c>
      <c r="G73" s="11" t="s">
        <v>118</v>
      </c>
      <c r="H73" s="11" t="s">
        <v>42</v>
      </c>
      <c r="I73" s="11" t="s">
        <v>557</v>
      </c>
      <c r="J73" s="11" t="s">
        <v>45</v>
      </c>
      <c r="K73" s="39" t="s">
        <v>509</v>
      </c>
      <c r="L73" s="11" t="s">
        <v>46</v>
      </c>
      <c r="M73" s="23" t="s">
        <v>214</v>
      </c>
      <c r="N73" s="11" t="s">
        <v>142</v>
      </c>
      <c r="O73" s="11" t="s">
        <v>558</v>
      </c>
      <c r="P73" s="11" t="s">
        <v>559</v>
      </c>
      <c r="Q73" s="43">
        <v>4</v>
      </c>
      <c r="R73" s="13">
        <v>4</v>
      </c>
      <c r="S73" s="13">
        <v>1</v>
      </c>
      <c r="T73" s="13">
        <v>1</v>
      </c>
      <c r="U73" s="13">
        <v>1</v>
      </c>
      <c r="V73" s="44">
        <f>SUBTOTAL(9,R73:U73)</f>
        <v>7</v>
      </c>
      <c r="W73" s="11" t="s">
        <v>560</v>
      </c>
      <c r="X73" s="11" t="s">
        <v>228</v>
      </c>
      <c r="Y73" s="11" t="s">
        <v>228</v>
      </c>
      <c r="Z73" s="15" t="s">
        <v>561</v>
      </c>
      <c r="AA73" s="16">
        <f t="shared" si="1"/>
        <v>1</v>
      </c>
      <c r="AB73" s="62" t="s">
        <v>562</v>
      </c>
      <c r="AC73" s="92" t="s">
        <v>563</v>
      </c>
      <c r="AD73" s="82" t="s">
        <v>540</v>
      </c>
      <c r="AE73" s="18">
        <v>0</v>
      </c>
      <c r="AF73" s="103">
        <v>0</v>
      </c>
      <c r="AG73" s="105" t="s">
        <v>564</v>
      </c>
      <c r="AH73" s="18">
        <v>0</v>
      </c>
      <c r="AI73" s="105" t="s">
        <v>565</v>
      </c>
      <c r="AJ73" s="18"/>
      <c r="AK73" s="18"/>
    </row>
    <row r="74" spans="2:37" s="2" customFormat="1" ht="127.5" x14ac:dyDescent="0.2">
      <c r="B74" s="10" t="s">
        <v>508</v>
      </c>
      <c r="C74" s="11" t="s">
        <v>37</v>
      </c>
      <c r="D74" s="11" t="s">
        <v>38</v>
      </c>
      <c r="E74" s="11" t="s">
        <v>140</v>
      </c>
      <c r="F74" s="11" t="s">
        <v>117</v>
      </c>
      <c r="G74" s="11" t="s">
        <v>118</v>
      </c>
      <c r="H74" s="11" t="s">
        <v>42</v>
      </c>
      <c r="I74" s="11" t="s">
        <v>557</v>
      </c>
      <c r="J74" s="11" t="s">
        <v>45</v>
      </c>
      <c r="K74" s="39" t="s">
        <v>509</v>
      </c>
      <c r="L74" s="11" t="s">
        <v>46</v>
      </c>
      <c r="M74" s="23" t="s">
        <v>214</v>
      </c>
      <c r="N74" s="11" t="s">
        <v>142</v>
      </c>
      <c r="O74" s="11" t="s">
        <v>558</v>
      </c>
      <c r="P74" s="11" t="s">
        <v>559</v>
      </c>
      <c r="Q74" s="41">
        <v>0</v>
      </c>
      <c r="R74" s="13">
        <v>0</v>
      </c>
      <c r="S74" s="45">
        <v>0.5714285714285714</v>
      </c>
      <c r="T74" s="45">
        <v>0.42857142857142855</v>
      </c>
      <c r="U74" s="13" t="s">
        <v>566</v>
      </c>
      <c r="V74" s="41">
        <v>1</v>
      </c>
      <c r="W74" s="11" t="s">
        <v>567</v>
      </c>
      <c r="X74" s="11"/>
      <c r="Y74" s="11" t="s">
        <v>228</v>
      </c>
      <c r="Z74" s="15" t="s">
        <v>568</v>
      </c>
      <c r="AA74" s="16">
        <f t="shared" si="1"/>
        <v>0.42857142857142855</v>
      </c>
      <c r="AB74" s="62" t="s">
        <v>535</v>
      </c>
      <c r="AC74" s="90" t="s">
        <v>569</v>
      </c>
      <c r="AD74" s="80"/>
      <c r="AE74" s="18">
        <v>0.35</v>
      </c>
      <c r="AF74" s="103">
        <v>0.35</v>
      </c>
      <c r="AG74" s="105" t="s">
        <v>570</v>
      </c>
      <c r="AH74" s="18" t="s">
        <v>535</v>
      </c>
      <c r="AI74" s="18" t="s">
        <v>535</v>
      </c>
      <c r="AJ74" s="18" t="s">
        <v>571</v>
      </c>
      <c r="AK74" s="18"/>
    </row>
    <row r="75" spans="2:37" s="2" customFormat="1" ht="408" x14ac:dyDescent="0.2">
      <c r="B75" s="10" t="s">
        <v>508</v>
      </c>
      <c r="C75" s="11" t="s">
        <v>37</v>
      </c>
      <c r="D75" s="11" t="s">
        <v>38</v>
      </c>
      <c r="E75" s="11" t="s">
        <v>116</v>
      </c>
      <c r="F75" s="11" t="s">
        <v>117</v>
      </c>
      <c r="G75" s="11" t="s">
        <v>118</v>
      </c>
      <c r="H75" s="11" t="s">
        <v>42</v>
      </c>
      <c r="I75" s="11" t="s">
        <v>43</v>
      </c>
      <c r="J75" s="11" t="s">
        <v>45</v>
      </c>
      <c r="K75" s="11" t="s">
        <v>509</v>
      </c>
      <c r="L75" s="11" t="s">
        <v>46</v>
      </c>
      <c r="M75" s="23" t="s">
        <v>187</v>
      </c>
      <c r="N75" s="11" t="s">
        <v>120</v>
      </c>
      <c r="O75" s="11" t="s">
        <v>510</v>
      </c>
      <c r="P75" s="11" t="s">
        <v>511</v>
      </c>
      <c r="Q75" s="13">
        <v>0</v>
      </c>
      <c r="R75" s="13">
        <v>0</v>
      </c>
      <c r="S75" s="13">
        <v>1390</v>
      </c>
      <c r="T75" s="13">
        <v>0</v>
      </c>
      <c r="U75" s="13">
        <v>0</v>
      </c>
      <c r="V75" s="11">
        <f>SUM(R75:U75)</f>
        <v>1390</v>
      </c>
      <c r="W75" s="11" t="s">
        <v>572</v>
      </c>
      <c r="X75" s="11" t="s">
        <v>228</v>
      </c>
      <c r="Y75" s="11" t="s">
        <v>228</v>
      </c>
      <c r="Z75" s="15" t="s">
        <v>573</v>
      </c>
      <c r="AA75" s="16">
        <v>1000</v>
      </c>
      <c r="AB75" s="62" t="s">
        <v>532</v>
      </c>
      <c r="AC75" s="90" t="s">
        <v>574</v>
      </c>
      <c r="AD75" s="80"/>
      <c r="AE75" s="18">
        <v>98</v>
      </c>
      <c r="AF75" s="103">
        <f>AE75/AA75</f>
        <v>9.8000000000000004E-2</v>
      </c>
      <c r="AG75" s="105" t="s">
        <v>575</v>
      </c>
      <c r="AH75" s="18" t="s">
        <v>535</v>
      </c>
      <c r="AI75" s="18" t="s">
        <v>535</v>
      </c>
      <c r="AJ75" s="18"/>
      <c r="AK75" s="18"/>
    </row>
    <row r="76" spans="2:37" s="2" customFormat="1" ht="114.75" x14ac:dyDescent="0.2">
      <c r="B76" s="10" t="s">
        <v>508</v>
      </c>
      <c r="C76" s="11" t="s">
        <v>37</v>
      </c>
      <c r="D76" s="11" t="s">
        <v>38</v>
      </c>
      <c r="E76" s="11" t="s">
        <v>116</v>
      </c>
      <c r="F76" s="11" t="s">
        <v>117</v>
      </c>
      <c r="G76" s="11" t="s">
        <v>118</v>
      </c>
      <c r="H76" s="11" t="s">
        <v>42</v>
      </c>
      <c r="I76" s="11" t="s">
        <v>43</v>
      </c>
      <c r="J76" s="11" t="s">
        <v>45</v>
      </c>
      <c r="K76" s="11" t="s">
        <v>509</v>
      </c>
      <c r="L76" s="11" t="s">
        <v>46</v>
      </c>
      <c r="M76" s="23" t="s">
        <v>187</v>
      </c>
      <c r="N76" s="11" t="s">
        <v>120</v>
      </c>
      <c r="O76" s="11" t="s">
        <v>510</v>
      </c>
      <c r="P76" s="11" t="s">
        <v>511</v>
      </c>
      <c r="Q76" s="13">
        <v>0</v>
      </c>
      <c r="R76" s="13">
        <v>0</v>
      </c>
      <c r="S76" s="13">
        <v>600</v>
      </c>
      <c r="T76" s="13">
        <v>0</v>
      </c>
      <c r="U76" s="13">
        <v>0</v>
      </c>
      <c r="V76" s="11">
        <f>SUM(R76:U76)</f>
        <v>600</v>
      </c>
      <c r="W76" s="15" t="s">
        <v>576</v>
      </c>
      <c r="X76" s="11" t="s">
        <v>228</v>
      </c>
      <c r="Y76" s="11" t="s">
        <v>228</v>
      </c>
      <c r="Z76" s="15" t="s">
        <v>577</v>
      </c>
      <c r="AA76" s="16">
        <v>300</v>
      </c>
      <c r="AB76" s="62" t="s">
        <v>578</v>
      </c>
      <c r="AC76" s="93" t="s">
        <v>579</v>
      </c>
      <c r="AD76" s="80"/>
      <c r="AE76" s="18">
        <v>29</v>
      </c>
      <c r="AF76" s="103">
        <f>AE76/AA76</f>
        <v>9.6666666666666665E-2</v>
      </c>
      <c r="AG76" s="105" t="s">
        <v>580</v>
      </c>
      <c r="AH76" s="18">
        <v>0</v>
      </c>
      <c r="AI76" s="18" t="s">
        <v>581</v>
      </c>
      <c r="AJ76" s="18" t="s">
        <v>582</v>
      </c>
      <c r="AK76" s="18"/>
    </row>
    <row r="77" spans="2:37" s="2" customFormat="1" ht="127.5" x14ac:dyDescent="0.2">
      <c r="B77" s="10" t="s">
        <v>508</v>
      </c>
      <c r="C77" s="11" t="s">
        <v>37</v>
      </c>
      <c r="D77" s="11" t="s">
        <v>38</v>
      </c>
      <c r="E77" s="11" t="s">
        <v>116</v>
      </c>
      <c r="F77" s="11" t="s">
        <v>117</v>
      </c>
      <c r="G77" s="11" t="s">
        <v>118</v>
      </c>
      <c r="H77" s="11" t="s">
        <v>42</v>
      </c>
      <c r="I77" s="11" t="s">
        <v>43</v>
      </c>
      <c r="J77" s="11" t="s">
        <v>45</v>
      </c>
      <c r="K77" s="11" t="s">
        <v>509</v>
      </c>
      <c r="L77" s="11" t="s">
        <v>46</v>
      </c>
      <c r="M77" s="23" t="s">
        <v>187</v>
      </c>
      <c r="N77" s="11" t="s">
        <v>120</v>
      </c>
      <c r="O77" s="11" t="s">
        <v>510</v>
      </c>
      <c r="P77" s="11" t="s">
        <v>511</v>
      </c>
      <c r="Q77" s="19">
        <v>0</v>
      </c>
      <c r="R77" s="13">
        <v>0</v>
      </c>
      <c r="S77" s="13">
        <v>250</v>
      </c>
      <c r="T77" s="13">
        <v>0</v>
      </c>
      <c r="U77" s="13">
        <v>0</v>
      </c>
      <c r="V77" s="11">
        <f>SUM(R77:U77)</f>
        <v>250</v>
      </c>
      <c r="W77" s="14" t="s">
        <v>583</v>
      </c>
      <c r="X77" s="75" t="s">
        <v>228</v>
      </c>
      <c r="Y77" s="11" t="s">
        <v>228</v>
      </c>
      <c r="Z77" s="15" t="s">
        <v>584</v>
      </c>
      <c r="AA77" s="16">
        <v>50</v>
      </c>
      <c r="AB77" s="62" t="s">
        <v>532</v>
      </c>
      <c r="AC77" s="93" t="s">
        <v>585</v>
      </c>
      <c r="AD77" s="80"/>
      <c r="AE77" s="18">
        <v>6</v>
      </c>
      <c r="AF77" s="103">
        <f>AE77/AA77</f>
        <v>0.12</v>
      </c>
      <c r="AG77" s="105" t="s">
        <v>586</v>
      </c>
      <c r="AH77" s="18" t="s">
        <v>535</v>
      </c>
      <c r="AI77" s="18" t="s">
        <v>535</v>
      </c>
      <c r="AJ77" s="18" t="s">
        <v>587</v>
      </c>
      <c r="AK77" s="18"/>
    </row>
    <row r="78" spans="2:37" s="2" customFormat="1" ht="76.5" x14ac:dyDescent="0.25">
      <c r="B78" s="46" t="s">
        <v>588</v>
      </c>
      <c r="C78" s="11" t="s">
        <v>37</v>
      </c>
      <c r="D78" s="11" t="s">
        <v>38</v>
      </c>
      <c r="E78" s="11" t="s">
        <v>105</v>
      </c>
      <c r="F78" s="11" t="s">
        <v>45</v>
      </c>
      <c r="G78" s="11" t="s">
        <v>45</v>
      </c>
      <c r="H78" s="11" t="s">
        <v>42</v>
      </c>
      <c r="I78" s="11" t="s">
        <v>45</v>
      </c>
      <c r="J78" s="11" t="s">
        <v>45</v>
      </c>
      <c r="K78" s="11" t="s">
        <v>45</v>
      </c>
      <c r="L78" s="11" t="s">
        <v>202</v>
      </c>
      <c r="M78" s="11" t="s">
        <v>589</v>
      </c>
      <c r="N78" s="11" t="s">
        <v>107</v>
      </c>
      <c r="O78" s="11" t="s">
        <v>590</v>
      </c>
      <c r="P78" s="11" t="s">
        <v>591</v>
      </c>
      <c r="Q78" s="15" t="s">
        <v>592</v>
      </c>
      <c r="R78" s="13">
        <v>1</v>
      </c>
      <c r="S78" s="13"/>
      <c r="T78" s="13"/>
      <c r="U78" s="13"/>
      <c r="V78" s="11"/>
      <c r="W78" s="11" t="s">
        <v>593</v>
      </c>
      <c r="X78" s="11"/>
      <c r="Y78" s="14"/>
      <c r="Z78" s="15" t="s">
        <v>594</v>
      </c>
      <c r="AA78" s="16">
        <f t="shared" si="1"/>
        <v>0</v>
      </c>
      <c r="AB78" s="62"/>
      <c r="AC78" s="89" t="s">
        <v>595</v>
      </c>
      <c r="AD78" s="80" t="s">
        <v>596</v>
      </c>
      <c r="AE78" s="18"/>
      <c r="AF78" s="18">
        <v>100</v>
      </c>
      <c r="AG78" s="18" t="s">
        <v>597</v>
      </c>
      <c r="AH78" s="18"/>
      <c r="AI78" s="18"/>
      <c r="AJ78" s="18"/>
      <c r="AK78" s="18"/>
    </row>
    <row r="79" spans="2:37" s="2" customFormat="1" ht="108" x14ac:dyDescent="0.25">
      <c r="B79" s="46" t="s">
        <v>588</v>
      </c>
      <c r="C79" s="11" t="s">
        <v>37</v>
      </c>
      <c r="D79" s="11" t="s">
        <v>38</v>
      </c>
      <c r="E79" s="11" t="s">
        <v>105</v>
      </c>
      <c r="F79" s="11" t="s">
        <v>45</v>
      </c>
      <c r="G79" s="11" t="s">
        <v>45</v>
      </c>
      <c r="H79" s="11" t="s">
        <v>42</v>
      </c>
      <c r="I79" s="11" t="s">
        <v>45</v>
      </c>
      <c r="J79" s="11" t="s">
        <v>45</v>
      </c>
      <c r="K79" s="11" t="s">
        <v>45</v>
      </c>
      <c r="L79" s="11" t="s">
        <v>202</v>
      </c>
      <c r="M79" s="11" t="s">
        <v>589</v>
      </c>
      <c r="N79" s="11" t="s">
        <v>107</v>
      </c>
      <c r="O79" s="11" t="s">
        <v>590</v>
      </c>
      <c r="P79" s="11" t="s">
        <v>591</v>
      </c>
      <c r="Q79" s="12" t="s">
        <v>50</v>
      </c>
      <c r="R79" s="13">
        <v>1</v>
      </c>
      <c r="S79" s="13"/>
      <c r="T79" s="13"/>
      <c r="U79" s="13"/>
      <c r="V79" s="11"/>
      <c r="W79" s="11" t="s">
        <v>598</v>
      </c>
      <c r="X79" s="11"/>
      <c r="Y79" s="14"/>
      <c r="Z79" s="15" t="s">
        <v>599</v>
      </c>
      <c r="AA79" s="16">
        <f t="shared" si="1"/>
        <v>0</v>
      </c>
      <c r="AB79" s="62"/>
      <c r="AC79" s="89" t="s">
        <v>600</v>
      </c>
      <c r="AD79" s="80" t="s">
        <v>601</v>
      </c>
      <c r="AE79" s="18"/>
      <c r="AF79" s="18">
        <v>100</v>
      </c>
      <c r="AG79" s="18" t="s">
        <v>602</v>
      </c>
      <c r="AH79" s="18"/>
      <c r="AI79" s="18"/>
      <c r="AJ79" s="18"/>
      <c r="AK79" s="18"/>
    </row>
    <row r="80" spans="2:37" s="2" customFormat="1" ht="191.25" x14ac:dyDescent="0.2">
      <c r="B80" s="46" t="s">
        <v>588</v>
      </c>
      <c r="C80" s="11" t="s">
        <v>37</v>
      </c>
      <c r="D80" s="11" t="s">
        <v>38</v>
      </c>
      <c r="E80" s="11" t="s">
        <v>105</v>
      </c>
      <c r="F80" s="11" t="s">
        <v>45</v>
      </c>
      <c r="G80" s="11" t="s">
        <v>45</v>
      </c>
      <c r="H80" s="11" t="s">
        <v>42</v>
      </c>
      <c r="I80" s="11" t="s">
        <v>45</v>
      </c>
      <c r="J80" s="11" t="s">
        <v>45</v>
      </c>
      <c r="K80" s="11" t="s">
        <v>45</v>
      </c>
      <c r="L80" s="11" t="s">
        <v>202</v>
      </c>
      <c r="M80" s="11" t="s">
        <v>589</v>
      </c>
      <c r="N80" s="11" t="s">
        <v>107</v>
      </c>
      <c r="O80" s="11" t="s">
        <v>590</v>
      </c>
      <c r="P80" s="11" t="s">
        <v>591</v>
      </c>
      <c r="Q80" s="12" t="s">
        <v>50</v>
      </c>
      <c r="R80" s="13"/>
      <c r="S80" s="13" t="s">
        <v>603</v>
      </c>
      <c r="T80" s="13"/>
      <c r="U80" s="13"/>
      <c r="V80" s="11"/>
      <c r="W80" s="11" t="s">
        <v>604</v>
      </c>
      <c r="X80" s="11"/>
      <c r="Y80" s="14" t="s">
        <v>57</v>
      </c>
      <c r="Z80" s="15" t="s">
        <v>605</v>
      </c>
      <c r="AA80" s="16">
        <f t="shared" si="1"/>
        <v>0</v>
      </c>
      <c r="AB80" s="65">
        <v>0.2</v>
      </c>
      <c r="AC80" s="89" t="s">
        <v>606</v>
      </c>
      <c r="AD80" s="80"/>
      <c r="AE80" s="18"/>
      <c r="AF80" s="18"/>
      <c r="AG80" s="18"/>
      <c r="AH80" s="18">
        <v>10</v>
      </c>
      <c r="AI80" s="157" t="s">
        <v>607</v>
      </c>
      <c r="AJ80" s="182" t="s">
        <v>608</v>
      </c>
      <c r="AK80" s="18"/>
    </row>
    <row r="81" spans="2:37" s="2" customFormat="1" ht="216" x14ac:dyDescent="0.2">
      <c r="B81" s="46" t="s">
        <v>588</v>
      </c>
      <c r="C81" s="11" t="s">
        <v>37</v>
      </c>
      <c r="D81" s="11" t="s">
        <v>38</v>
      </c>
      <c r="E81" s="11" t="s">
        <v>105</v>
      </c>
      <c r="F81" s="11" t="s">
        <v>45</v>
      </c>
      <c r="G81" s="11" t="s">
        <v>45</v>
      </c>
      <c r="H81" s="11" t="s">
        <v>42</v>
      </c>
      <c r="I81" s="11" t="s">
        <v>45</v>
      </c>
      <c r="J81" s="11" t="s">
        <v>45</v>
      </c>
      <c r="K81" s="11" t="s">
        <v>45</v>
      </c>
      <c r="L81" s="11" t="s">
        <v>202</v>
      </c>
      <c r="M81" s="11" t="s">
        <v>589</v>
      </c>
      <c r="N81" s="11" t="s">
        <v>107</v>
      </c>
      <c r="O81" s="11" t="s">
        <v>590</v>
      </c>
      <c r="P81" s="11" t="s">
        <v>591</v>
      </c>
      <c r="Q81" s="12" t="s">
        <v>50</v>
      </c>
      <c r="R81" s="13">
        <v>0.1</v>
      </c>
      <c r="S81" s="13">
        <v>0.9</v>
      </c>
      <c r="T81" s="13"/>
      <c r="U81" s="13"/>
      <c r="V81" s="11" t="s">
        <v>609</v>
      </c>
      <c r="W81" s="11" t="s">
        <v>610</v>
      </c>
      <c r="X81" s="11" t="s">
        <v>57</v>
      </c>
      <c r="Y81" s="14" t="s">
        <v>57</v>
      </c>
      <c r="Z81" s="15" t="s">
        <v>611</v>
      </c>
      <c r="AA81" s="16">
        <f t="shared" ref="AA81:AA144" si="2">+T81</f>
        <v>0</v>
      </c>
      <c r="AB81" s="65">
        <v>0.4</v>
      </c>
      <c r="AC81" s="89" t="s">
        <v>612</v>
      </c>
      <c r="AD81" s="183" t="s">
        <v>613</v>
      </c>
      <c r="AE81" s="18"/>
      <c r="AF81" s="18"/>
      <c r="AG81" s="18"/>
      <c r="AH81" s="162">
        <v>20</v>
      </c>
      <c r="AI81" s="181" t="s">
        <v>614</v>
      </c>
      <c r="AJ81" s="182" t="s">
        <v>615</v>
      </c>
      <c r="AK81" s="18"/>
    </row>
    <row r="82" spans="2:37" s="2" customFormat="1" ht="120" customHeight="1" x14ac:dyDescent="0.2">
      <c r="B82" s="46" t="s">
        <v>588</v>
      </c>
      <c r="C82" s="11" t="s">
        <v>37</v>
      </c>
      <c r="D82" s="11" t="s">
        <v>38</v>
      </c>
      <c r="E82" s="11" t="s">
        <v>105</v>
      </c>
      <c r="F82" s="11" t="s">
        <v>45</v>
      </c>
      <c r="G82" s="11" t="s">
        <v>45</v>
      </c>
      <c r="H82" s="11" t="s">
        <v>42</v>
      </c>
      <c r="I82" s="11" t="s">
        <v>45</v>
      </c>
      <c r="J82" s="11" t="s">
        <v>45</v>
      </c>
      <c r="K82" s="11" t="s">
        <v>45</v>
      </c>
      <c r="L82" s="11" t="s">
        <v>202</v>
      </c>
      <c r="M82" s="11" t="s">
        <v>589</v>
      </c>
      <c r="N82" s="11" t="s">
        <v>107</v>
      </c>
      <c r="O82" s="11" t="s">
        <v>590</v>
      </c>
      <c r="P82" s="11" t="s">
        <v>591</v>
      </c>
      <c r="Q82" s="12" t="s">
        <v>50</v>
      </c>
      <c r="R82" s="13">
        <v>2</v>
      </c>
      <c r="S82" s="13">
        <v>2</v>
      </c>
      <c r="T82" s="13">
        <v>2</v>
      </c>
      <c r="U82" s="13">
        <v>2</v>
      </c>
      <c r="V82" s="11" t="s">
        <v>616</v>
      </c>
      <c r="W82" s="11" t="s">
        <v>617</v>
      </c>
      <c r="X82" s="11" t="s">
        <v>57</v>
      </c>
      <c r="Y82" s="14" t="s">
        <v>57</v>
      </c>
      <c r="Z82" s="15" t="s">
        <v>618</v>
      </c>
      <c r="AA82" s="16">
        <f t="shared" si="2"/>
        <v>2</v>
      </c>
      <c r="AB82" s="27"/>
      <c r="AC82" s="89" t="s">
        <v>619</v>
      </c>
      <c r="AD82" s="207" t="s">
        <v>620</v>
      </c>
      <c r="AE82" s="18">
        <v>1</v>
      </c>
      <c r="AF82" s="18">
        <v>50</v>
      </c>
      <c r="AG82" s="148" t="s">
        <v>621</v>
      </c>
      <c r="AH82" s="181" t="s">
        <v>622</v>
      </c>
      <c r="AI82" s="181" t="s">
        <v>623</v>
      </c>
      <c r="AJ82" s="148" t="s">
        <v>624</v>
      </c>
      <c r="AK82" s="18"/>
    </row>
    <row r="83" spans="2:37" s="2" customFormat="1" ht="89.25" x14ac:dyDescent="0.25">
      <c r="B83" s="46" t="s">
        <v>588</v>
      </c>
      <c r="C83" s="11" t="s">
        <v>37</v>
      </c>
      <c r="D83" s="11" t="s">
        <v>38</v>
      </c>
      <c r="E83" s="11" t="s">
        <v>105</v>
      </c>
      <c r="F83" s="11" t="s">
        <v>45</v>
      </c>
      <c r="G83" s="11" t="s">
        <v>45</v>
      </c>
      <c r="H83" s="11" t="s">
        <v>42</v>
      </c>
      <c r="I83" s="11" t="s">
        <v>45</v>
      </c>
      <c r="J83" s="11" t="s">
        <v>45</v>
      </c>
      <c r="K83" s="11" t="s">
        <v>45</v>
      </c>
      <c r="L83" s="11" t="s">
        <v>202</v>
      </c>
      <c r="M83" s="11" t="s">
        <v>589</v>
      </c>
      <c r="N83" s="11" t="s">
        <v>107</v>
      </c>
      <c r="O83" s="11" t="s">
        <v>590</v>
      </c>
      <c r="P83" s="11" t="s">
        <v>591</v>
      </c>
      <c r="Q83" s="12" t="s">
        <v>50</v>
      </c>
      <c r="R83" s="13">
        <v>0.1</v>
      </c>
      <c r="S83" s="13">
        <v>0.9</v>
      </c>
      <c r="T83" s="13"/>
      <c r="U83" s="13"/>
      <c r="V83" s="11" t="s">
        <v>609</v>
      </c>
      <c r="W83" s="11" t="s">
        <v>625</v>
      </c>
      <c r="X83" s="11"/>
      <c r="Y83" s="14" t="s">
        <v>57</v>
      </c>
      <c r="Z83" s="15" t="s">
        <v>626</v>
      </c>
      <c r="AA83" s="16">
        <f t="shared" si="2"/>
        <v>0</v>
      </c>
      <c r="AB83" s="15" t="s">
        <v>627</v>
      </c>
      <c r="AC83" s="89" t="s">
        <v>606</v>
      </c>
      <c r="AD83" s="166"/>
      <c r="AE83" s="18"/>
      <c r="AF83" s="18"/>
      <c r="AH83" s="18"/>
      <c r="AI83" s="18" t="s">
        <v>628</v>
      </c>
      <c r="AJ83" s="18"/>
      <c r="AK83" s="18"/>
    </row>
    <row r="84" spans="2:37" s="2" customFormat="1" ht="114" customHeight="1" x14ac:dyDescent="0.2">
      <c r="B84" s="46" t="s">
        <v>588</v>
      </c>
      <c r="C84" s="11" t="s">
        <v>37</v>
      </c>
      <c r="D84" s="11" t="s">
        <v>38</v>
      </c>
      <c r="E84" s="11" t="s">
        <v>105</v>
      </c>
      <c r="F84" s="11" t="s">
        <v>45</v>
      </c>
      <c r="G84" s="11" t="s">
        <v>45</v>
      </c>
      <c r="H84" s="11" t="s">
        <v>42</v>
      </c>
      <c r="I84" s="11" t="s">
        <v>45</v>
      </c>
      <c r="J84" s="11" t="s">
        <v>45</v>
      </c>
      <c r="K84" s="11" t="s">
        <v>45</v>
      </c>
      <c r="L84" s="11" t="s">
        <v>202</v>
      </c>
      <c r="M84" s="11" t="s">
        <v>589</v>
      </c>
      <c r="N84" s="11" t="s">
        <v>107</v>
      </c>
      <c r="O84" s="11" t="s">
        <v>590</v>
      </c>
      <c r="P84" s="11" t="s">
        <v>591</v>
      </c>
      <c r="Q84" s="12" t="s">
        <v>50</v>
      </c>
      <c r="R84" s="13">
        <v>0.1</v>
      </c>
      <c r="S84" s="13">
        <v>0.9</v>
      </c>
      <c r="T84" s="13"/>
      <c r="U84" s="13"/>
      <c r="V84" s="11" t="s">
        <v>609</v>
      </c>
      <c r="W84" s="11" t="s">
        <v>629</v>
      </c>
      <c r="X84" s="11" t="s">
        <v>57</v>
      </c>
      <c r="Y84" s="14" t="s">
        <v>57</v>
      </c>
      <c r="Z84" s="15" t="s">
        <v>630</v>
      </c>
      <c r="AA84" s="16">
        <f t="shared" si="2"/>
        <v>0</v>
      </c>
      <c r="AB84" s="15">
        <v>0.8</v>
      </c>
      <c r="AC84" s="94" t="s">
        <v>631</v>
      </c>
      <c r="AD84" s="77"/>
      <c r="AE84" s="18"/>
      <c r="AF84" s="18"/>
      <c r="AG84" s="18"/>
      <c r="AH84" s="162">
        <v>80</v>
      </c>
      <c r="AI84" s="181" t="s">
        <v>632</v>
      </c>
      <c r="AJ84" s="148" t="s">
        <v>633</v>
      </c>
      <c r="AK84" s="18"/>
    </row>
    <row r="85" spans="2:37" s="2" customFormat="1" ht="102" x14ac:dyDescent="0.25">
      <c r="B85" s="46" t="s">
        <v>588</v>
      </c>
      <c r="C85" s="11" t="s">
        <v>634</v>
      </c>
      <c r="D85" s="11" t="s">
        <v>635</v>
      </c>
      <c r="E85" s="11" t="s">
        <v>636</v>
      </c>
      <c r="F85" s="11" t="s">
        <v>45</v>
      </c>
      <c r="G85" s="11" t="s">
        <v>45</v>
      </c>
      <c r="H85" s="11" t="s">
        <v>42</v>
      </c>
      <c r="I85" s="11" t="s">
        <v>519</v>
      </c>
      <c r="J85" s="11" t="s">
        <v>45</v>
      </c>
      <c r="K85" s="11" t="s">
        <v>45</v>
      </c>
      <c r="L85" s="11" t="s">
        <v>45</v>
      </c>
      <c r="M85" s="11" t="s">
        <v>45</v>
      </c>
      <c r="N85" s="11" t="s">
        <v>142</v>
      </c>
      <c r="O85" s="11" t="s">
        <v>590</v>
      </c>
      <c r="P85" s="11" t="s">
        <v>637</v>
      </c>
      <c r="Q85" s="47">
        <v>0</v>
      </c>
      <c r="R85" s="13">
        <v>32</v>
      </c>
      <c r="S85" s="13">
        <v>70</v>
      </c>
      <c r="T85" s="13">
        <v>82</v>
      </c>
      <c r="U85" s="13">
        <v>100</v>
      </c>
      <c r="V85" s="11">
        <v>100</v>
      </c>
      <c r="W85" s="11" t="s">
        <v>638</v>
      </c>
      <c r="X85" s="11" t="s">
        <v>57</v>
      </c>
      <c r="Y85" s="14" t="s">
        <v>57</v>
      </c>
      <c r="Z85" s="15" t="s">
        <v>639</v>
      </c>
      <c r="AA85" s="16">
        <f t="shared" si="2"/>
        <v>82</v>
      </c>
      <c r="AB85" s="18"/>
      <c r="AC85" s="89" t="s">
        <v>640</v>
      </c>
      <c r="AD85" s="89" t="s">
        <v>641</v>
      </c>
      <c r="AE85" s="18"/>
      <c r="AF85" s="18"/>
      <c r="AG85" s="18"/>
      <c r="AH85" s="18"/>
      <c r="AI85" s="18"/>
      <c r="AJ85" s="18"/>
      <c r="AK85" s="18"/>
    </row>
    <row r="86" spans="2:37" s="2" customFormat="1" ht="372" x14ac:dyDescent="0.2">
      <c r="B86" s="46" t="s">
        <v>588</v>
      </c>
      <c r="C86" s="11" t="s">
        <v>37</v>
      </c>
      <c r="D86" s="11" t="s">
        <v>38</v>
      </c>
      <c r="E86" s="11" t="s">
        <v>116</v>
      </c>
      <c r="F86" s="11" t="s">
        <v>45</v>
      </c>
      <c r="G86" s="11" t="s">
        <v>45</v>
      </c>
      <c r="H86" s="11" t="s">
        <v>642</v>
      </c>
      <c r="I86" s="11" t="s">
        <v>43</v>
      </c>
      <c r="J86" s="11" t="s">
        <v>45</v>
      </c>
      <c r="K86" s="11" t="s">
        <v>45</v>
      </c>
      <c r="L86" s="11" t="s">
        <v>45</v>
      </c>
      <c r="M86" s="11" t="s">
        <v>45</v>
      </c>
      <c r="N86" s="11" t="s">
        <v>120</v>
      </c>
      <c r="O86" s="11" t="s">
        <v>643</v>
      </c>
      <c r="P86" s="11" t="s">
        <v>644</v>
      </c>
      <c r="Q86" s="47">
        <v>81.11</v>
      </c>
      <c r="R86" s="13"/>
      <c r="S86" s="13" t="s">
        <v>645</v>
      </c>
      <c r="T86" s="13"/>
      <c r="U86" s="13"/>
      <c r="V86" s="11" t="s">
        <v>646</v>
      </c>
      <c r="W86" s="11" t="s">
        <v>647</v>
      </c>
      <c r="X86" s="11" t="s">
        <v>228</v>
      </c>
      <c r="Y86" s="14" t="s">
        <v>57</v>
      </c>
      <c r="Z86" s="15" t="s">
        <v>648</v>
      </c>
      <c r="AA86" s="16">
        <f t="shared" si="2"/>
        <v>0</v>
      </c>
      <c r="AB86" s="18"/>
      <c r="AC86" s="95" t="s">
        <v>649</v>
      </c>
      <c r="AD86" s="86"/>
      <c r="AE86" s="18"/>
      <c r="AF86" s="18"/>
      <c r="AG86" s="18"/>
      <c r="AH86" s="18"/>
      <c r="AI86" s="18"/>
      <c r="AJ86" s="18"/>
      <c r="AK86" s="18"/>
    </row>
    <row r="87" spans="2:37" s="2" customFormat="1" ht="409.5" x14ac:dyDescent="0.2">
      <c r="B87" s="46" t="s">
        <v>588</v>
      </c>
      <c r="C87" s="11" t="s">
        <v>37</v>
      </c>
      <c r="D87" s="11" t="s">
        <v>38</v>
      </c>
      <c r="E87" s="11" t="s">
        <v>105</v>
      </c>
      <c r="F87" s="11" t="s">
        <v>45</v>
      </c>
      <c r="G87" s="11" t="s">
        <v>45</v>
      </c>
      <c r="H87" s="11" t="s">
        <v>642</v>
      </c>
      <c r="I87" s="11" t="s">
        <v>43</v>
      </c>
      <c r="J87" s="11" t="s">
        <v>45</v>
      </c>
      <c r="K87" s="11" t="s">
        <v>45</v>
      </c>
      <c r="L87" s="11" t="s">
        <v>45</v>
      </c>
      <c r="M87" s="11" t="s">
        <v>45</v>
      </c>
      <c r="N87" s="11" t="s">
        <v>107</v>
      </c>
      <c r="O87" s="11" t="s">
        <v>643</v>
      </c>
      <c r="P87" s="11" t="s">
        <v>644</v>
      </c>
      <c r="Q87" s="48">
        <v>0.42699999999999999</v>
      </c>
      <c r="R87" s="13">
        <v>63</v>
      </c>
      <c r="S87" s="49" t="s">
        <v>650</v>
      </c>
      <c r="T87" s="13">
        <v>68</v>
      </c>
      <c r="U87" s="13">
        <v>70</v>
      </c>
      <c r="V87" s="41">
        <v>0.7</v>
      </c>
      <c r="W87" s="11" t="s">
        <v>651</v>
      </c>
      <c r="X87" s="11" t="s">
        <v>57</v>
      </c>
      <c r="Y87" s="14" t="s">
        <v>57</v>
      </c>
      <c r="Z87" s="15" t="s">
        <v>652</v>
      </c>
      <c r="AA87" s="16">
        <f t="shared" si="2"/>
        <v>68</v>
      </c>
      <c r="AB87" s="74">
        <v>0.19</v>
      </c>
      <c r="AC87" s="95" t="s">
        <v>653</v>
      </c>
      <c r="AD87" s="86"/>
      <c r="AE87" s="18"/>
      <c r="AF87" s="18"/>
      <c r="AG87" s="18"/>
      <c r="AH87" s="18"/>
      <c r="AI87" s="18"/>
      <c r="AJ87" s="18"/>
      <c r="AK87" s="18"/>
    </row>
    <row r="88" spans="2:37" s="2" customFormat="1" ht="114.75" x14ac:dyDescent="0.2">
      <c r="B88" s="46" t="s">
        <v>588</v>
      </c>
      <c r="C88" s="11" t="s">
        <v>37</v>
      </c>
      <c r="D88" s="11" t="s">
        <v>38</v>
      </c>
      <c r="E88" s="11" t="s">
        <v>116</v>
      </c>
      <c r="F88" s="11" t="s">
        <v>45</v>
      </c>
      <c r="G88" s="11" t="s">
        <v>45</v>
      </c>
      <c r="H88" s="11" t="s">
        <v>642</v>
      </c>
      <c r="I88" s="11" t="s">
        <v>43</v>
      </c>
      <c r="J88" s="11" t="s">
        <v>45</v>
      </c>
      <c r="K88" s="11" t="s">
        <v>45</v>
      </c>
      <c r="L88" s="11" t="s">
        <v>45</v>
      </c>
      <c r="M88" s="11" t="s">
        <v>45</v>
      </c>
      <c r="N88" s="11" t="s">
        <v>120</v>
      </c>
      <c r="O88" s="11" t="s">
        <v>654</v>
      </c>
      <c r="P88" s="11" t="s">
        <v>655</v>
      </c>
      <c r="Q88" s="48" t="s">
        <v>656</v>
      </c>
      <c r="R88" s="13">
        <v>55.7</v>
      </c>
      <c r="S88" s="13">
        <v>60.2</v>
      </c>
      <c r="T88" s="13">
        <v>64.599999999999994</v>
      </c>
      <c r="U88" s="13">
        <v>69</v>
      </c>
      <c r="V88" s="41">
        <v>0.69</v>
      </c>
      <c r="W88" s="11" t="s">
        <v>657</v>
      </c>
      <c r="X88" s="11"/>
      <c r="Y88" s="14" t="s">
        <v>57</v>
      </c>
      <c r="Z88" s="15" t="s">
        <v>658</v>
      </c>
      <c r="AA88" s="16">
        <f t="shared" si="2"/>
        <v>64.599999999999994</v>
      </c>
      <c r="AB88" s="18"/>
      <c r="AC88" s="95" t="s">
        <v>659</v>
      </c>
      <c r="AD88" s="86"/>
      <c r="AE88" s="18"/>
      <c r="AF88" s="18"/>
      <c r="AG88" s="18" t="s">
        <v>660</v>
      </c>
      <c r="AH88" s="18">
        <v>49.38</v>
      </c>
      <c r="AI88" s="18"/>
      <c r="AJ88" s="18"/>
      <c r="AK88" s="18"/>
    </row>
    <row r="89" spans="2:37" s="2" customFormat="1" ht="228" x14ac:dyDescent="0.2">
      <c r="B89" s="46" t="s">
        <v>588</v>
      </c>
      <c r="C89" s="11" t="s">
        <v>37</v>
      </c>
      <c r="D89" s="11" t="s">
        <v>38</v>
      </c>
      <c r="E89" s="11" t="s">
        <v>140</v>
      </c>
      <c r="F89" s="11" t="s">
        <v>45</v>
      </c>
      <c r="G89" s="11" t="s">
        <v>45</v>
      </c>
      <c r="H89" s="11" t="s">
        <v>642</v>
      </c>
      <c r="I89" s="11" t="s">
        <v>43</v>
      </c>
      <c r="J89" s="11" t="s">
        <v>45</v>
      </c>
      <c r="K89" s="11" t="s">
        <v>45</v>
      </c>
      <c r="L89" s="11" t="s">
        <v>45</v>
      </c>
      <c r="M89" s="11" t="s">
        <v>45</v>
      </c>
      <c r="N89" s="11" t="s">
        <v>142</v>
      </c>
      <c r="O89" s="11" t="s">
        <v>643</v>
      </c>
      <c r="P89" s="11" t="s">
        <v>661</v>
      </c>
      <c r="Q89" s="48">
        <v>0.434</v>
      </c>
      <c r="R89" s="13">
        <v>44.2</v>
      </c>
      <c r="S89" s="13">
        <v>46.5</v>
      </c>
      <c r="T89" s="13">
        <v>48.7</v>
      </c>
      <c r="U89" s="13">
        <v>51</v>
      </c>
      <c r="V89" s="41">
        <v>0.51</v>
      </c>
      <c r="W89" s="11" t="s">
        <v>662</v>
      </c>
      <c r="X89" s="11"/>
      <c r="Y89" s="14"/>
      <c r="Z89" s="15" t="s">
        <v>663</v>
      </c>
      <c r="AA89" s="16">
        <f t="shared" si="2"/>
        <v>48.7</v>
      </c>
      <c r="AB89" s="18"/>
      <c r="AC89" s="95" t="s">
        <v>664</v>
      </c>
      <c r="AD89" s="87"/>
      <c r="AE89" s="18"/>
      <c r="AF89" s="18"/>
      <c r="AG89" s="18"/>
      <c r="AH89" s="18"/>
      <c r="AI89" s="18"/>
      <c r="AJ89" s="18"/>
      <c r="AK89" s="18"/>
    </row>
    <row r="90" spans="2:37" s="2" customFormat="1" ht="280.5" x14ac:dyDescent="0.2">
      <c r="B90" s="46" t="s">
        <v>588</v>
      </c>
      <c r="C90" s="11" t="s">
        <v>37</v>
      </c>
      <c r="D90" s="11" t="s">
        <v>38</v>
      </c>
      <c r="E90" s="11" t="s">
        <v>116</v>
      </c>
      <c r="F90" s="11" t="s">
        <v>45</v>
      </c>
      <c r="G90" s="11" t="s">
        <v>45</v>
      </c>
      <c r="H90" s="11" t="s">
        <v>642</v>
      </c>
      <c r="I90" s="11" t="s">
        <v>43</v>
      </c>
      <c r="J90" s="11" t="s">
        <v>45</v>
      </c>
      <c r="K90" s="11" t="s">
        <v>45</v>
      </c>
      <c r="L90" s="11" t="s">
        <v>45</v>
      </c>
      <c r="M90" s="11" t="s">
        <v>45</v>
      </c>
      <c r="N90" s="11" t="s">
        <v>120</v>
      </c>
      <c r="O90" s="11" t="s">
        <v>654</v>
      </c>
      <c r="P90" s="11" t="s">
        <v>655</v>
      </c>
      <c r="Q90" s="48">
        <v>0.72</v>
      </c>
      <c r="R90" s="13">
        <v>75.8</v>
      </c>
      <c r="S90" s="13">
        <v>77.2</v>
      </c>
      <c r="T90" s="13">
        <v>78.599999999999994</v>
      </c>
      <c r="U90" s="13">
        <v>80</v>
      </c>
      <c r="V90" s="41">
        <v>0.8</v>
      </c>
      <c r="W90" s="11" t="s">
        <v>665</v>
      </c>
      <c r="X90" s="11"/>
      <c r="Y90" s="14" t="s">
        <v>57</v>
      </c>
      <c r="Z90" s="15" t="s">
        <v>666</v>
      </c>
      <c r="AA90" s="16">
        <f t="shared" si="2"/>
        <v>78.599999999999994</v>
      </c>
      <c r="AB90" s="18"/>
      <c r="AC90" s="95" t="s">
        <v>667</v>
      </c>
      <c r="AD90" s="17"/>
      <c r="AE90" s="18"/>
      <c r="AF90" s="18"/>
      <c r="AG90" s="18" t="s">
        <v>668</v>
      </c>
      <c r="AH90" s="18">
        <v>72.099999999999994</v>
      </c>
      <c r="AI90" s="18"/>
      <c r="AJ90" s="18"/>
      <c r="AK90" s="18"/>
    </row>
    <row r="91" spans="2:37" s="2" customFormat="1" ht="127.5" x14ac:dyDescent="0.2">
      <c r="B91" s="46" t="s">
        <v>588</v>
      </c>
      <c r="C91" s="11" t="s">
        <v>37</v>
      </c>
      <c r="D91" s="11" t="s">
        <v>38</v>
      </c>
      <c r="E91" s="11" t="s">
        <v>116</v>
      </c>
      <c r="F91" s="11" t="s">
        <v>45</v>
      </c>
      <c r="G91" s="11" t="s">
        <v>45</v>
      </c>
      <c r="H91" s="11" t="s">
        <v>642</v>
      </c>
      <c r="I91" s="11" t="s">
        <v>43</v>
      </c>
      <c r="J91" s="11" t="s">
        <v>45</v>
      </c>
      <c r="K91" s="11" t="s">
        <v>45</v>
      </c>
      <c r="L91" s="11" t="s">
        <v>45</v>
      </c>
      <c r="M91" s="11" t="s">
        <v>45</v>
      </c>
      <c r="N91" s="11" t="s">
        <v>120</v>
      </c>
      <c r="O91" s="11" t="s">
        <v>654</v>
      </c>
      <c r="P91" s="11" t="s">
        <v>655</v>
      </c>
      <c r="Q91" s="48" t="s">
        <v>669</v>
      </c>
      <c r="R91" s="13">
        <v>32.4</v>
      </c>
      <c r="S91" s="13">
        <v>41.6</v>
      </c>
      <c r="T91" s="13">
        <v>50.8</v>
      </c>
      <c r="U91" s="13">
        <v>60</v>
      </c>
      <c r="V91" s="41">
        <v>0.6</v>
      </c>
      <c r="W91" s="11" t="s">
        <v>670</v>
      </c>
      <c r="X91" s="11"/>
      <c r="Y91" s="14" t="s">
        <v>57</v>
      </c>
      <c r="Z91" s="15" t="s">
        <v>671</v>
      </c>
      <c r="AA91" s="16">
        <f t="shared" si="2"/>
        <v>50.8</v>
      </c>
      <c r="AB91" s="18"/>
      <c r="AC91" s="95" t="s">
        <v>672</v>
      </c>
      <c r="AD91" s="17"/>
      <c r="AE91" s="18"/>
      <c r="AF91" s="18"/>
      <c r="AG91" s="18" t="s">
        <v>673</v>
      </c>
      <c r="AH91" s="18">
        <v>35.39</v>
      </c>
      <c r="AI91" s="18"/>
      <c r="AJ91" s="18"/>
      <c r="AK91" s="18"/>
    </row>
    <row r="92" spans="2:37" s="2" customFormat="1" ht="102" x14ac:dyDescent="0.2">
      <c r="B92" s="46" t="s">
        <v>588</v>
      </c>
      <c r="C92" s="11" t="s">
        <v>37</v>
      </c>
      <c r="D92" s="11" t="s">
        <v>38</v>
      </c>
      <c r="E92" s="11" t="s">
        <v>116</v>
      </c>
      <c r="F92" s="11" t="s">
        <v>45</v>
      </c>
      <c r="G92" s="11" t="s">
        <v>45</v>
      </c>
      <c r="H92" s="11" t="s">
        <v>642</v>
      </c>
      <c r="I92" s="11" t="s">
        <v>43</v>
      </c>
      <c r="J92" s="11" t="s">
        <v>45</v>
      </c>
      <c r="K92" s="11" t="s">
        <v>45</v>
      </c>
      <c r="L92" s="11" t="s">
        <v>45</v>
      </c>
      <c r="M92" s="11" t="s">
        <v>45</v>
      </c>
      <c r="N92" s="11" t="s">
        <v>120</v>
      </c>
      <c r="O92" s="11" t="s">
        <v>654</v>
      </c>
      <c r="P92" s="11" t="s">
        <v>655</v>
      </c>
      <c r="Q92" s="48" t="s">
        <v>674</v>
      </c>
      <c r="R92" s="13">
        <v>69.099999999999994</v>
      </c>
      <c r="S92" s="13">
        <v>69.400000000000006</v>
      </c>
      <c r="T92" s="13">
        <v>69.7</v>
      </c>
      <c r="U92" s="13">
        <v>70</v>
      </c>
      <c r="V92" s="41">
        <v>0.7</v>
      </c>
      <c r="W92" s="11" t="s">
        <v>675</v>
      </c>
      <c r="X92" s="11"/>
      <c r="Y92" s="14" t="s">
        <v>57</v>
      </c>
      <c r="Z92" s="15" t="s">
        <v>676</v>
      </c>
      <c r="AA92" s="16">
        <f t="shared" si="2"/>
        <v>69.7</v>
      </c>
      <c r="AB92" s="18"/>
      <c r="AC92" s="95" t="s">
        <v>677</v>
      </c>
      <c r="AD92" s="17"/>
      <c r="AE92" s="18"/>
      <c r="AF92" s="18"/>
      <c r="AG92" s="18" t="s">
        <v>678</v>
      </c>
      <c r="AH92" s="18">
        <v>67.459999999999994</v>
      </c>
      <c r="AI92" s="18"/>
      <c r="AJ92" s="18"/>
      <c r="AK92" s="18"/>
    </row>
    <row r="93" spans="2:37" s="2" customFormat="1" ht="240" x14ac:dyDescent="0.2">
      <c r="B93" s="46" t="s">
        <v>588</v>
      </c>
      <c r="C93" s="11" t="s">
        <v>37</v>
      </c>
      <c r="D93" s="11" t="s">
        <v>38</v>
      </c>
      <c r="E93" s="11" t="s">
        <v>116</v>
      </c>
      <c r="F93" s="11" t="s">
        <v>45</v>
      </c>
      <c r="G93" s="11" t="s">
        <v>45</v>
      </c>
      <c r="H93" s="11" t="s">
        <v>642</v>
      </c>
      <c r="I93" s="11" t="s">
        <v>43</v>
      </c>
      <c r="J93" s="11" t="s">
        <v>45</v>
      </c>
      <c r="K93" s="11" t="s">
        <v>45</v>
      </c>
      <c r="L93" s="11" t="s">
        <v>45</v>
      </c>
      <c r="M93" s="11" t="s">
        <v>45</v>
      </c>
      <c r="N93" s="11" t="s">
        <v>120</v>
      </c>
      <c r="O93" s="11" t="s">
        <v>654</v>
      </c>
      <c r="P93" s="11" t="s">
        <v>655</v>
      </c>
      <c r="Q93" s="19" t="s">
        <v>679</v>
      </c>
      <c r="R93" s="13">
        <v>15.7</v>
      </c>
      <c r="S93" s="13">
        <v>12.1</v>
      </c>
      <c r="T93" s="13">
        <v>8.5</v>
      </c>
      <c r="U93" s="13">
        <v>5</v>
      </c>
      <c r="V93" s="11" t="s">
        <v>680</v>
      </c>
      <c r="W93" s="11" t="s">
        <v>681</v>
      </c>
      <c r="X93" s="11"/>
      <c r="Y93" s="14" t="s">
        <v>57</v>
      </c>
      <c r="Z93" s="15" t="s">
        <v>682</v>
      </c>
      <c r="AA93" s="16">
        <f t="shared" si="2"/>
        <v>8.5</v>
      </c>
      <c r="AB93" s="18"/>
      <c r="AC93" s="95" t="s">
        <v>683</v>
      </c>
      <c r="AD93" s="17"/>
      <c r="AE93" s="18"/>
      <c r="AF93" s="18"/>
      <c r="AG93" s="18" t="s">
        <v>684</v>
      </c>
      <c r="AH93" s="18">
        <v>11.86</v>
      </c>
      <c r="AI93" s="18"/>
      <c r="AJ93" s="18"/>
      <c r="AK93" s="18"/>
    </row>
    <row r="94" spans="2:37" s="2" customFormat="1" ht="228" x14ac:dyDescent="0.2">
      <c r="B94" s="46" t="s">
        <v>588</v>
      </c>
      <c r="C94" s="11" t="s">
        <v>37</v>
      </c>
      <c r="D94" s="11" t="s">
        <v>38</v>
      </c>
      <c r="E94" s="11" t="s">
        <v>140</v>
      </c>
      <c r="F94" s="11" t="s">
        <v>45</v>
      </c>
      <c r="G94" s="11" t="s">
        <v>45</v>
      </c>
      <c r="H94" s="11" t="s">
        <v>42</v>
      </c>
      <c r="I94" s="11" t="s">
        <v>43</v>
      </c>
      <c r="J94" s="11" t="s">
        <v>45</v>
      </c>
      <c r="K94" s="11" t="s">
        <v>45</v>
      </c>
      <c r="L94" s="11" t="s">
        <v>45</v>
      </c>
      <c r="M94" s="11" t="s">
        <v>45</v>
      </c>
      <c r="N94" s="11" t="s">
        <v>142</v>
      </c>
      <c r="O94" s="11" t="s">
        <v>643</v>
      </c>
      <c r="P94" s="11" t="s">
        <v>644</v>
      </c>
      <c r="Q94" s="41">
        <v>0.8</v>
      </c>
      <c r="R94" s="45">
        <v>0.55000000000000004</v>
      </c>
      <c r="S94" s="45">
        <v>0.6</v>
      </c>
      <c r="T94" s="45">
        <v>0.65</v>
      </c>
      <c r="U94" s="45">
        <v>1</v>
      </c>
      <c r="V94" s="41">
        <v>1</v>
      </c>
      <c r="W94" s="11" t="s">
        <v>685</v>
      </c>
      <c r="X94" s="11" t="s">
        <v>57</v>
      </c>
      <c r="Y94" s="14" t="s">
        <v>57</v>
      </c>
      <c r="Z94" s="15" t="s">
        <v>686</v>
      </c>
      <c r="AA94" s="16">
        <f t="shared" si="2"/>
        <v>0.65</v>
      </c>
      <c r="AB94" s="18"/>
      <c r="AC94" s="95" t="s">
        <v>687</v>
      </c>
      <c r="AD94" s="17"/>
      <c r="AE94" s="18"/>
      <c r="AF94" s="18"/>
      <c r="AG94" s="18"/>
      <c r="AH94" s="18"/>
      <c r="AI94" s="18"/>
      <c r="AJ94" s="18"/>
      <c r="AK94" s="18"/>
    </row>
    <row r="95" spans="2:37" s="2" customFormat="1" ht="372" x14ac:dyDescent="0.2">
      <c r="B95" s="46" t="s">
        <v>588</v>
      </c>
      <c r="C95" s="11" t="s">
        <v>37</v>
      </c>
      <c r="D95" s="11" t="s">
        <v>38</v>
      </c>
      <c r="E95" s="11" t="s">
        <v>116</v>
      </c>
      <c r="F95" s="11" t="s">
        <v>45</v>
      </c>
      <c r="G95" s="11" t="s">
        <v>45</v>
      </c>
      <c r="H95" s="11" t="s">
        <v>42</v>
      </c>
      <c r="I95" s="11" t="s">
        <v>43</v>
      </c>
      <c r="J95" s="11" t="s">
        <v>45</v>
      </c>
      <c r="K95" s="11" t="s">
        <v>45</v>
      </c>
      <c r="L95" s="11" t="s">
        <v>45</v>
      </c>
      <c r="M95" s="11" t="s">
        <v>45</v>
      </c>
      <c r="N95" s="11" t="s">
        <v>120</v>
      </c>
      <c r="O95" s="11" t="s">
        <v>643</v>
      </c>
      <c r="P95" s="11" t="s">
        <v>644</v>
      </c>
      <c r="Q95" s="19">
        <v>51.27</v>
      </c>
      <c r="R95" s="13">
        <v>49.31</v>
      </c>
      <c r="S95" s="13">
        <v>48.12</v>
      </c>
      <c r="T95" s="13">
        <v>46.93</v>
      </c>
      <c r="U95" s="13">
        <v>45</v>
      </c>
      <c r="V95" s="11">
        <v>45</v>
      </c>
      <c r="W95" s="11" t="s">
        <v>688</v>
      </c>
      <c r="X95" s="11"/>
      <c r="Y95" s="14" t="s">
        <v>57</v>
      </c>
      <c r="Z95" s="50" t="s">
        <v>689</v>
      </c>
      <c r="AA95" s="16">
        <f t="shared" si="2"/>
        <v>46.93</v>
      </c>
      <c r="AB95" s="18"/>
      <c r="AC95" s="95" t="s">
        <v>649</v>
      </c>
      <c r="AD95" s="17"/>
      <c r="AE95" s="18"/>
      <c r="AF95" s="18"/>
      <c r="AG95" s="18"/>
      <c r="AH95" s="18"/>
      <c r="AI95" s="18"/>
      <c r="AJ95" s="18"/>
      <c r="AK95" s="18"/>
    </row>
    <row r="96" spans="2:37" s="2" customFormat="1" ht="409.5" x14ac:dyDescent="0.2">
      <c r="B96" s="46" t="s">
        <v>588</v>
      </c>
      <c r="C96" s="11" t="s">
        <v>37</v>
      </c>
      <c r="D96" s="11" t="s">
        <v>38</v>
      </c>
      <c r="E96" s="11" t="s">
        <v>116</v>
      </c>
      <c r="F96" s="11" t="s">
        <v>45</v>
      </c>
      <c r="G96" s="11" t="s">
        <v>45</v>
      </c>
      <c r="H96" s="11" t="s">
        <v>42</v>
      </c>
      <c r="I96" s="11" t="s">
        <v>43</v>
      </c>
      <c r="J96" s="11" t="s">
        <v>45</v>
      </c>
      <c r="K96" s="11" t="s">
        <v>45</v>
      </c>
      <c r="L96" s="11" t="s">
        <v>45</v>
      </c>
      <c r="M96" s="11" t="s">
        <v>45</v>
      </c>
      <c r="N96" s="11" t="s">
        <v>120</v>
      </c>
      <c r="O96" s="11" t="s">
        <v>643</v>
      </c>
      <c r="P96" s="11" t="s">
        <v>644</v>
      </c>
      <c r="Q96" s="19">
        <v>16.5</v>
      </c>
      <c r="R96" s="13">
        <v>15.5</v>
      </c>
      <c r="S96" s="13">
        <v>15</v>
      </c>
      <c r="T96" s="13">
        <v>14.5</v>
      </c>
      <c r="U96" s="13">
        <v>14</v>
      </c>
      <c r="V96" s="11">
        <v>14</v>
      </c>
      <c r="W96" s="11" t="s">
        <v>690</v>
      </c>
      <c r="X96" s="11"/>
      <c r="Y96" s="14" t="s">
        <v>57</v>
      </c>
      <c r="Z96" s="15" t="s">
        <v>691</v>
      </c>
      <c r="AA96" s="16">
        <f t="shared" si="2"/>
        <v>14.5</v>
      </c>
      <c r="AB96" s="18"/>
      <c r="AC96" s="95" t="s">
        <v>692</v>
      </c>
      <c r="AD96" s="17"/>
      <c r="AE96" s="18"/>
      <c r="AF96" s="18"/>
      <c r="AG96" s="105" t="s">
        <v>693</v>
      </c>
      <c r="AH96" s="18"/>
      <c r="AI96" s="18"/>
      <c r="AJ96" s="18"/>
      <c r="AK96" s="18"/>
    </row>
    <row r="97" spans="1:37" s="2" customFormat="1" ht="126.75" customHeight="1" x14ac:dyDescent="0.25">
      <c r="B97" s="46" t="s">
        <v>588</v>
      </c>
      <c r="C97" s="11" t="s">
        <v>37</v>
      </c>
      <c r="D97" s="11" t="s">
        <v>38</v>
      </c>
      <c r="E97" s="11" t="s">
        <v>116</v>
      </c>
      <c r="F97" s="11" t="s">
        <v>45</v>
      </c>
      <c r="G97" s="11" t="s">
        <v>45</v>
      </c>
      <c r="H97" s="11" t="s">
        <v>42</v>
      </c>
      <c r="I97" s="11" t="s">
        <v>43</v>
      </c>
      <c r="J97" s="11" t="s">
        <v>45</v>
      </c>
      <c r="K97" s="11" t="s">
        <v>45</v>
      </c>
      <c r="L97" s="11" t="s">
        <v>45</v>
      </c>
      <c r="M97" s="11" t="s">
        <v>45</v>
      </c>
      <c r="N97" s="11" t="s">
        <v>120</v>
      </c>
      <c r="O97" s="11" t="s">
        <v>643</v>
      </c>
      <c r="P97" s="11" t="s">
        <v>644</v>
      </c>
      <c r="Q97" s="19">
        <v>12.3</v>
      </c>
      <c r="R97" s="13"/>
      <c r="S97" s="13"/>
      <c r="T97" s="13"/>
      <c r="U97" s="13"/>
      <c r="V97" s="11" t="s">
        <v>694</v>
      </c>
      <c r="W97" s="11" t="s">
        <v>695</v>
      </c>
      <c r="X97" s="11"/>
      <c r="Y97" s="14"/>
      <c r="Z97" s="51" t="s">
        <v>696</v>
      </c>
      <c r="AA97" s="16">
        <f t="shared" si="2"/>
        <v>0</v>
      </c>
      <c r="AB97" s="18"/>
      <c r="AC97" s="89" t="s">
        <v>697</v>
      </c>
      <c r="AD97" s="17"/>
      <c r="AE97" s="18"/>
      <c r="AF97" s="18"/>
      <c r="AG97" s="105" t="s">
        <v>693</v>
      </c>
      <c r="AH97" s="18"/>
      <c r="AI97" s="18"/>
      <c r="AJ97" s="18"/>
      <c r="AK97" s="18"/>
    </row>
    <row r="98" spans="1:37" s="2" customFormat="1" ht="306" x14ac:dyDescent="0.25">
      <c r="B98" s="46" t="s">
        <v>588</v>
      </c>
      <c r="C98" s="11" t="s">
        <v>37</v>
      </c>
      <c r="D98" s="11" t="s">
        <v>38</v>
      </c>
      <c r="E98" s="11" t="s">
        <v>116</v>
      </c>
      <c r="F98" s="11" t="s">
        <v>45</v>
      </c>
      <c r="G98" s="11" t="s">
        <v>45</v>
      </c>
      <c r="H98" s="11" t="s">
        <v>42</v>
      </c>
      <c r="I98" s="11" t="s">
        <v>43</v>
      </c>
      <c r="J98" s="11" t="s">
        <v>45</v>
      </c>
      <c r="K98" s="11" t="s">
        <v>45</v>
      </c>
      <c r="L98" s="11" t="s">
        <v>45</v>
      </c>
      <c r="M98" s="11" t="s">
        <v>45</v>
      </c>
      <c r="N98" s="11" t="s">
        <v>120</v>
      </c>
      <c r="O98" s="11" t="s">
        <v>590</v>
      </c>
      <c r="P98" s="11" t="s">
        <v>698</v>
      </c>
      <c r="Q98" s="19">
        <v>1</v>
      </c>
      <c r="R98" s="13">
        <v>1</v>
      </c>
      <c r="S98" s="13">
        <v>2</v>
      </c>
      <c r="T98" s="13">
        <v>3</v>
      </c>
      <c r="U98" s="13">
        <v>4</v>
      </c>
      <c r="V98" s="11">
        <v>4</v>
      </c>
      <c r="W98" s="159" t="s">
        <v>699</v>
      </c>
      <c r="X98" s="11" t="s">
        <v>57</v>
      </c>
      <c r="Y98" s="14" t="s">
        <v>57</v>
      </c>
      <c r="Z98" s="15" t="s">
        <v>700</v>
      </c>
      <c r="AA98" s="16">
        <f t="shared" si="2"/>
        <v>3</v>
      </c>
      <c r="AB98" s="18"/>
      <c r="AC98" s="89" t="s">
        <v>701</v>
      </c>
      <c r="AD98" s="17"/>
      <c r="AE98" s="18">
        <v>2</v>
      </c>
      <c r="AF98" s="171">
        <f>AE98/AA98</f>
        <v>0.66666666666666663</v>
      </c>
      <c r="AG98" s="105" t="s">
        <v>702</v>
      </c>
      <c r="AH98" s="18"/>
      <c r="AI98" s="18"/>
      <c r="AJ98" s="18"/>
      <c r="AK98" s="18"/>
    </row>
    <row r="99" spans="1:37" s="2" customFormat="1" ht="409.5" x14ac:dyDescent="0.2">
      <c r="B99" s="46" t="s">
        <v>588</v>
      </c>
      <c r="C99" s="11" t="s">
        <v>37</v>
      </c>
      <c r="D99" s="11" t="s">
        <v>38</v>
      </c>
      <c r="E99" s="11" t="s">
        <v>116</v>
      </c>
      <c r="F99" s="11" t="s">
        <v>117</v>
      </c>
      <c r="G99" s="11" t="s">
        <v>118</v>
      </c>
      <c r="H99" s="11" t="s">
        <v>42</v>
      </c>
      <c r="I99" s="11" t="s">
        <v>43</v>
      </c>
      <c r="J99" s="11" t="s">
        <v>45</v>
      </c>
      <c r="K99" s="11" t="s">
        <v>45</v>
      </c>
      <c r="L99" s="11" t="s">
        <v>45</v>
      </c>
      <c r="M99" s="11" t="s">
        <v>45</v>
      </c>
      <c r="N99" s="11" t="s">
        <v>120</v>
      </c>
      <c r="O99" s="11" t="s">
        <v>643</v>
      </c>
      <c r="P99" s="11" t="s">
        <v>644</v>
      </c>
      <c r="Q99" s="19">
        <v>13.73</v>
      </c>
      <c r="R99" s="13">
        <v>13.58</v>
      </c>
      <c r="S99" s="13">
        <v>13.41</v>
      </c>
      <c r="T99" s="13">
        <v>13.25</v>
      </c>
      <c r="U99" s="13">
        <v>13.08</v>
      </c>
      <c r="V99" s="11">
        <v>13.08</v>
      </c>
      <c r="W99" s="11" t="s">
        <v>703</v>
      </c>
      <c r="X99" s="11"/>
      <c r="Y99" s="14" t="s">
        <v>57</v>
      </c>
      <c r="Z99" s="15" t="s">
        <v>704</v>
      </c>
      <c r="AA99" s="16">
        <f t="shared" si="2"/>
        <v>13.25</v>
      </c>
      <c r="AB99" s="18"/>
      <c r="AC99" s="95" t="s">
        <v>692</v>
      </c>
      <c r="AD99" s="17"/>
      <c r="AE99" s="18"/>
      <c r="AF99" s="18"/>
      <c r="AG99" s="105" t="s">
        <v>693</v>
      </c>
      <c r="AH99" s="18"/>
      <c r="AI99" s="18"/>
      <c r="AJ99" s="18"/>
      <c r="AK99" s="18"/>
    </row>
    <row r="100" spans="1:37" s="2" customFormat="1" ht="409.5" x14ac:dyDescent="0.2">
      <c r="B100" s="46" t="s">
        <v>588</v>
      </c>
      <c r="C100" s="11" t="s">
        <v>37</v>
      </c>
      <c r="D100" s="11" t="s">
        <v>38</v>
      </c>
      <c r="E100" s="11" t="s">
        <v>116</v>
      </c>
      <c r="F100" s="11" t="s">
        <v>117</v>
      </c>
      <c r="G100" s="11" t="s">
        <v>45</v>
      </c>
      <c r="H100" s="11" t="s">
        <v>42</v>
      </c>
      <c r="I100" s="11" t="s">
        <v>43</v>
      </c>
      <c r="J100" s="11" t="s">
        <v>45</v>
      </c>
      <c r="K100" s="11" t="s">
        <v>45</v>
      </c>
      <c r="L100" s="11" t="s">
        <v>45</v>
      </c>
      <c r="M100" s="11" t="s">
        <v>45</v>
      </c>
      <c r="N100" s="11" t="s">
        <v>120</v>
      </c>
      <c r="O100" s="136" t="s">
        <v>643</v>
      </c>
      <c r="P100" s="136" t="s">
        <v>644</v>
      </c>
      <c r="Q100" s="154" t="s">
        <v>705</v>
      </c>
      <c r="R100" s="137">
        <v>2.91</v>
      </c>
      <c r="S100" s="137">
        <v>2.8</v>
      </c>
      <c r="T100" s="137">
        <v>2.6</v>
      </c>
      <c r="U100" s="137">
        <v>2.39</v>
      </c>
      <c r="V100" s="136">
        <v>2.39</v>
      </c>
      <c r="W100" s="136" t="s">
        <v>706</v>
      </c>
      <c r="X100" s="11"/>
      <c r="Y100" s="14"/>
      <c r="Z100" s="15" t="s">
        <v>707</v>
      </c>
      <c r="AA100" s="16">
        <f t="shared" si="2"/>
        <v>2.6</v>
      </c>
      <c r="AB100" s="18"/>
      <c r="AC100" s="95" t="s">
        <v>708</v>
      </c>
      <c r="AD100" s="17"/>
      <c r="AE100" s="18" t="s">
        <v>709</v>
      </c>
      <c r="AF100" s="18"/>
      <c r="AG100" s="18" t="s">
        <v>710</v>
      </c>
      <c r="AH100" s="18"/>
      <c r="AI100" s="18"/>
      <c r="AJ100" s="18"/>
      <c r="AK100" s="18"/>
    </row>
    <row r="101" spans="1:37" s="2" customFormat="1" ht="409.5" x14ac:dyDescent="0.2">
      <c r="B101" s="46" t="s">
        <v>588</v>
      </c>
      <c r="C101" s="11" t="s">
        <v>37</v>
      </c>
      <c r="D101" s="11" t="s">
        <v>38</v>
      </c>
      <c r="E101" s="11" t="s">
        <v>116</v>
      </c>
      <c r="F101" s="11" t="s">
        <v>117</v>
      </c>
      <c r="G101" s="11" t="s">
        <v>45</v>
      </c>
      <c r="H101" s="11" t="s">
        <v>42</v>
      </c>
      <c r="I101" s="11" t="s">
        <v>43</v>
      </c>
      <c r="J101" s="11" t="s">
        <v>45</v>
      </c>
      <c r="K101" s="11" t="s">
        <v>45</v>
      </c>
      <c r="L101" s="11" t="s">
        <v>45</v>
      </c>
      <c r="M101" s="11" t="s">
        <v>45</v>
      </c>
      <c r="N101" s="11" t="s">
        <v>120</v>
      </c>
      <c r="O101" s="136" t="s">
        <v>643</v>
      </c>
      <c r="P101" s="136" t="s">
        <v>644</v>
      </c>
      <c r="Q101" s="154">
        <v>6</v>
      </c>
      <c r="R101" s="137"/>
      <c r="S101" s="137"/>
      <c r="T101" s="137"/>
      <c r="U101" s="137"/>
      <c r="V101" s="136" t="s">
        <v>711</v>
      </c>
      <c r="W101" s="136" t="s">
        <v>712</v>
      </c>
      <c r="X101" s="11"/>
      <c r="Y101" s="14"/>
      <c r="Z101" s="15" t="s">
        <v>713</v>
      </c>
      <c r="AA101" s="16">
        <f t="shared" si="2"/>
        <v>0</v>
      </c>
      <c r="AB101" s="18"/>
      <c r="AC101" s="95" t="s">
        <v>708</v>
      </c>
      <c r="AD101" s="17"/>
      <c r="AE101" s="18" t="s">
        <v>714</v>
      </c>
      <c r="AF101" s="18"/>
      <c r="AG101" s="18" t="s">
        <v>710</v>
      </c>
      <c r="AH101" s="18"/>
      <c r="AI101" s="18"/>
      <c r="AJ101" s="18"/>
      <c r="AK101" s="18"/>
    </row>
    <row r="102" spans="1:37" s="2" customFormat="1" ht="409.5" x14ac:dyDescent="0.2">
      <c r="B102" s="46" t="s">
        <v>588</v>
      </c>
      <c r="C102" s="11" t="s">
        <v>37</v>
      </c>
      <c r="D102" s="11" t="s">
        <v>38</v>
      </c>
      <c r="E102" s="11" t="s">
        <v>116</v>
      </c>
      <c r="F102" s="11" t="s">
        <v>117</v>
      </c>
      <c r="G102" s="11" t="s">
        <v>45</v>
      </c>
      <c r="H102" s="11" t="s">
        <v>42</v>
      </c>
      <c r="I102" s="11" t="s">
        <v>43</v>
      </c>
      <c r="J102" s="11" t="s">
        <v>45</v>
      </c>
      <c r="K102" s="11" t="s">
        <v>45</v>
      </c>
      <c r="L102" s="11" t="s">
        <v>45</v>
      </c>
      <c r="M102" s="11" t="s">
        <v>45</v>
      </c>
      <c r="N102" s="11" t="s">
        <v>120</v>
      </c>
      <c r="O102" s="136" t="s">
        <v>643</v>
      </c>
      <c r="P102" s="136" t="s">
        <v>644</v>
      </c>
      <c r="Q102" s="154">
        <v>13.84</v>
      </c>
      <c r="R102" s="137">
        <v>12.3</v>
      </c>
      <c r="S102" s="137">
        <v>11.2</v>
      </c>
      <c r="T102" s="137">
        <v>10</v>
      </c>
      <c r="U102" s="137">
        <v>8.9</v>
      </c>
      <c r="V102" s="136">
        <v>8.9</v>
      </c>
      <c r="W102" s="136" t="s">
        <v>715</v>
      </c>
      <c r="X102" s="11"/>
      <c r="Y102" s="14" t="s">
        <v>57</v>
      </c>
      <c r="Z102" s="15" t="s">
        <v>716</v>
      </c>
      <c r="AA102" s="16">
        <f t="shared" si="2"/>
        <v>10</v>
      </c>
      <c r="AB102" s="18"/>
      <c r="AC102" s="95" t="s">
        <v>717</v>
      </c>
      <c r="AD102" s="17"/>
      <c r="AE102" s="18"/>
      <c r="AF102" s="18"/>
      <c r="AG102" s="18"/>
      <c r="AH102" s="18"/>
      <c r="AI102" s="18"/>
      <c r="AJ102" s="18"/>
      <c r="AK102" s="18"/>
    </row>
    <row r="103" spans="1:37" s="2" customFormat="1" ht="89.25" x14ac:dyDescent="0.25">
      <c r="A103" s="153"/>
      <c r="B103" s="135" t="s">
        <v>588</v>
      </c>
      <c r="C103" s="136" t="s">
        <v>37</v>
      </c>
      <c r="D103" s="136" t="s">
        <v>38</v>
      </c>
      <c r="E103" s="136" t="s">
        <v>116</v>
      </c>
      <c r="F103" s="136" t="s">
        <v>117</v>
      </c>
      <c r="G103" s="136" t="s">
        <v>45</v>
      </c>
      <c r="H103" s="136" t="s">
        <v>42</v>
      </c>
      <c r="I103" s="136" t="s">
        <v>43</v>
      </c>
      <c r="J103" s="136" t="s">
        <v>45</v>
      </c>
      <c r="K103" s="136" t="s">
        <v>45</v>
      </c>
      <c r="L103" s="136" t="s">
        <v>45</v>
      </c>
      <c r="M103" s="136" t="s">
        <v>45</v>
      </c>
      <c r="N103" s="136" t="s">
        <v>120</v>
      </c>
      <c r="O103" s="136" t="s">
        <v>643</v>
      </c>
      <c r="P103" s="136" t="s">
        <v>644</v>
      </c>
      <c r="Q103" s="154">
        <v>19.7</v>
      </c>
      <c r="R103" s="137"/>
      <c r="S103" s="137"/>
      <c r="T103" s="137"/>
      <c r="U103" s="137"/>
      <c r="V103" s="136" t="s">
        <v>718</v>
      </c>
      <c r="W103" s="136" t="s">
        <v>719</v>
      </c>
      <c r="X103" s="11"/>
      <c r="Y103" s="14"/>
      <c r="Z103" s="15" t="s">
        <v>720</v>
      </c>
      <c r="AA103" s="16">
        <f t="shared" si="2"/>
        <v>0</v>
      </c>
      <c r="AB103" s="18"/>
      <c r="AC103" s="89" t="s">
        <v>697</v>
      </c>
      <c r="AD103" s="80"/>
      <c r="AE103" s="18"/>
      <c r="AF103" s="18"/>
      <c r="AG103" s="18"/>
      <c r="AH103" s="18"/>
      <c r="AI103" s="18"/>
      <c r="AJ103" s="18"/>
      <c r="AK103" s="18"/>
    </row>
    <row r="104" spans="1:37" s="2" customFormat="1" ht="372" x14ac:dyDescent="0.2">
      <c r="B104" s="46" t="s">
        <v>588</v>
      </c>
      <c r="C104" s="11" t="s">
        <v>37</v>
      </c>
      <c r="D104" s="11" t="s">
        <v>38</v>
      </c>
      <c r="E104" s="11" t="s">
        <v>116</v>
      </c>
      <c r="F104" s="11" t="s">
        <v>117</v>
      </c>
      <c r="G104" s="11" t="s">
        <v>45</v>
      </c>
      <c r="H104" s="11" t="s">
        <v>42</v>
      </c>
      <c r="I104" s="11" t="s">
        <v>43</v>
      </c>
      <c r="J104" s="11" t="s">
        <v>45</v>
      </c>
      <c r="K104" s="11" t="s">
        <v>45</v>
      </c>
      <c r="L104" s="11" t="s">
        <v>45</v>
      </c>
      <c r="M104" s="11" t="s">
        <v>45</v>
      </c>
      <c r="N104" s="11" t="s">
        <v>120</v>
      </c>
      <c r="O104" s="11" t="s">
        <v>643</v>
      </c>
      <c r="P104" s="11" t="s">
        <v>644</v>
      </c>
      <c r="Q104" s="19" t="s">
        <v>721</v>
      </c>
      <c r="R104" s="13">
        <v>88.74</v>
      </c>
      <c r="S104" s="13">
        <v>89.05</v>
      </c>
      <c r="T104" s="13">
        <v>89.37</v>
      </c>
      <c r="U104" s="13">
        <v>90</v>
      </c>
      <c r="V104" s="41">
        <v>0.9</v>
      </c>
      <c r="W104" s="11" t="s">
        <v>722</v>
      </c>
      <c r="X104" s="11"/>
      <c r="Y104" s="14" t="s">
        <v>57</v>
      </c>
      <c r="Z104" s="15" t="s">
        <v>723</v>
      </c>
      <c r="AA104" s="16">
        <f t="shared" si="2"/>
        <v>89.37</v>
      </c>
      <c r="AB104" s="18"/>
      <c r="AC104" s="96" t="s">
        <v>649</v>
      </c>
      <c r="AD104" s="80"/>
      <c r="AE104" s="18"/>
      <c r="AF104" s="18"/>
      <c r="AG104" s="18"/>
      <c r="AH104" s="18"/>
      <c r="AI104" s="18"/>
      <c r="AJ104" s="18"/>
      <c r="AK104" s="18"/>
    </row>
    <row r="105" spans="1:37" s="2" customFormat="1" ht="216.75" x14ac:dyDescent="0.25">
      <c r="B105" s="46" t="s">
        <v>588</v>
      </c>
      <c r="C105" s="11" t="s">
        <v>37</v>
      </c>
      <c r="D105" s="11" t="s">
        <v>38</v>
      </c>
      <c r="E105" s="11" t="s">
        <v>164</v>
      </c>
      <c r="F105" s="11" t="s">
        <v>45</v>
      </c>
      <c r="G105" s="11" t="s">
        <v>106</v>
      </c>
      <c r="H105" s="11" t="s">
        <v>42</v>
      </c>
      <c r="I105" s="11" t="s">
        <v>43</v>
      </c>
      <c r="J105" s="11" t="s">
        <v>45</v>
      </c>
      <c r="K105" s="11" t="s">
        <v>45</v>
      </c>
      <c r="L105" s="11" t="s">
        <v>45</v>
      </c>
      <c r="M105" s="11" t="s">
        <v>45</v>
      </c>
      <c r="N105" s="22" t="s">
        <v>165</v>
      </c>
      <c r="O105" s="11" t="s">
        <v>590</v>
      </c>
      <c r="P105" s="11" t="s">
        <v>724</v>
      </c>
      <c r="Q105" s="43">
        <v>1</v>
      </c>
      <c r="R105" s="13">
        <v>1</v>
      </c>
      <c r="S105" s="13">
        <v>1.2</v>
      </c>
      <c r="T105" s="13">
        <v>1.4</v>
      </c>
      <c r="U105" s="13">
        <v>1.7</v>
      </c>
      <c r="V105" s="11">
        <v>1.7</v>
      </c>
      <c r="W105" s="11" t="s">
        <v>725</v>
      </c>
      <c r="X105" s="11"/>
      <c r="Y105" s="14" t="s">
        <v>57</v>
      </c>
      <c r="Z105" s="15" t="s">
        <v>726</v>
      </c>
      <c r="AA105" s="16">
        <f t="shared" si="2"/>
        <v>1.4</v>
      </c>
      <c r="AB105" s="74">
        <v>0.14000000000000001</v>
      </c>
      <c r="AC105" s="89" t="s">
        <v>727</v>
      </c>
      <c r="AD105" s="80"/>
      <c r="AE105" s="18">
        <v>1.84</v>
      </c>
      <c r="AF105" s="74">
        <v>1.17</v>
      </c>
      <c r="AG105" s="18" t="s">
        <v>728</v>
      </c>
      <c r="AH105" s="74">
        <v>0.14000000000000001</v>
      </c>
      <c r="AI105" s="18" t="s">
        <v>729</v>
      </c>
      <c r="AJ105" s="18" t="s">
        <v>730</v>
      </c>
      <c r="AK105" s="18"/>
    </row>
    <row r="106" spans="1:37" s="2" customFormat="1" ht="409.5" x14ac:dyDescent="0.2">
      <c r="B106" s="46" t="s">
        <v>588</v>
      </c>
      <c r="C106" s="11" t="s">
        <v>37</v>
      </c>
      <c r="D106" s="11" t="s">
        <v>38</v>
      </c>
      <c r="E106" s="11" t="s">
        <v>116</v>
      </c>
      <c r="F106" s="11" t="s">
        <v>117</v>
      </c>
      <c r="G106" s="11" t="s">
        <v>45</v>
      </c>
      <c r="H106" s="11" t="s">
        <v>42</v>
      </c>
      <c r="I106" s="11" t="s">
        <v>43</v>
      </c>
      <c r="J106" s="11" t="s">
        <v>45</v>
      </c>
      <c r="K106" s="11" t="s">
        <v>45</v>
      </c>
      <c r="L106" s="11" t="s">
        <v>45</v>
      </c>
      <c r="M106" s="11" t="s">
        <v>45</v>
      </c>
      <c r="N106" s="11" t="s">
        <v>120</v>
      </c>
      <c r="O106" s="11" t="s">
        <v>643</v>
      </c>
      <c r="P106" s="11" t="s">
        <v>731</v>
      </c>
      <c r="Q106" s="52">
        <v>0.22800000000000001</v>
      </c>
      <c r="R106" s="13">
        <v>25</v>
      </c>
      <c r="S106" s="13">
        <v>26</v>
      </c>
      <c r="T106" s="13">
        <v>27</v>
      </c>
      <c r="U106" s="13">
        <v>28</v>
      </c>
      <c r="V106" s="41">
        <v>0.28000000000000003</v>
      </c>
      <c r="W106" s="11" t="s">
        <v>732</v>
      </c>
      <c r="X106" s="11"/>
      <c r="Y106" s="14" t="s">
        <v>57</v>
      </c>
      <c r="Z106" s="15" t="s">
        <v>733</v>
      </c>
      <c r="AA106" s="16">
        <f t="shared" si="2"/>
        <v>27</v>
      </c>
      <c r="AB106" s="18"/>
      <c r="AC106" s="96" t="s">
        <v>734</v>
      </c>
      <c r="AD106" s="80"/>
      <c r="AE106" s="18"/>
      <c r="AF106" s="18"/>
      <c r="AG106" s="18"/>
      <c r="AH106" s="18"/>
      <c r="AI106" s="18"/>
      <c r="AJ106" s="18"/>
      <c r="AK106" s="18"/>
    </row>
    <row r="107" spans="1:37" s="2" customFormat="1" ht="409.5" x14ac:dyDescent="0.2">
      <c r="B107" s="46" t="s">
        <v>588</v>
      </c>
      <c r="C107" s="11" t="s">
        <v>37</v>
      </c>
      <c r="D107" s="11" t="s">
        <v>38</v>
      </c>
      <c r="E107" s="11" t="s">
        <v>116</v>
      </c>
      <c r="F107" s="11" t="s">
        <v>45</v>
      </c>
      <c r="G107" s="11" t="s">
        <v>45</v>
      </c>
      <c r="H107" s="11" t="s">
        <v>42</v>
      </c>
      <c r="I107" s="11" t="s">
        <v>43</v>
      </c>
      <c r="J107" s="11" t="s">
        <v>45</v>
      </c>
      <c r="K107" s="11" t="s">
        <v>45</v>
      </c>
      <c r="L107" s="11" t="s">
        <v>45</v>
      </c>
      <c r="M107" s="11" t="s">
        <v>45</v>
      </c>
      <c r="N107" s="11" t="s">
        <v>120</v>
      </c>
      <c r="O107" s="11" t="s">
        <v>643</v>
      </c>
      <c r="P107" s="11" t="s">
        <v>644</v>
      </c>
      <c r="Q107" s="43">
        <v>230.57</v>
      </c>
      <c r="R107" s="13">
        <v>227.77</v>
      </c>
      <c r="S107" s="13">
        <v>226.84</v>
      </c>
      <c r="T107" s="13">
        <v>225.9</v>
      </c>
      <c r="U107" s="13">
        <v>224.97</v>
      </c>
      <c r="V107" s="11">
        <v>224.97</v>
      </c>
      <c r="W107" s="11" t="s">
        <v>735</v>
      </c>
      <c r="X107" s="11"/>
      <c r="Y107" s="14" t="s">
        <v>57</v>
      </c>
      <c r="Z107" s="15" t="s">
        <v>736</v>
      </c>
      <c r="AA107" s="16">
        <f t="shared" si="2"/>
        <v>225.9</v>
      </c>
      <c r="AB107" s="18"/>
      <c r="AC107" s="96" t="s">
        <v>737</v>
      </c>
      <c r="AD107" s="80"/>
      <c r="AE107" s="18"/>
      <c r="AF107" s="18"/>
      <c r="AG107" s="18" t="s">
        <v>738</v>
      </c>
      <c r="AH107" s="18">
        <v>224.36</v>
      </c>
      <c r="AI107" s="18"/>
      <c r="AJ107" s="18"/>
      <c r="AK107" s="18"/>
    </row>
    <row r="108" spans="1:37" s="2" customFormat="1" ht="102" x14ac:dyDescent="0.25">
      <c r="B108" s="46" t="s">
        <v>588</v>
      </c>
      <c r="C108" s="11" t="s">
        <v>37</v>
      </c>
      <c r="D108" s="11" t="s">
        <v>38</v>
      </c>
      <c r="E108" s="11" t="s">
        <v>39</v>
      </c>
      <c r="F108" s="11" t="s">
        <v>40</v>
      </c>
      <c r="G108" s="11" t="s">
        <v>41</v>
      </c>
      <c r="H108" s="11" t="s">
        <v>42</v>
      </c>
      <c r="I108" s="11" t="s">
        <v>43</v>
      </c>
      <c r="J108" s="11" t="s">
        <v>45</v>
      </c>
      <c r="K108" s="11" t="s">
        <v>45</v>
      </c>
      <c r="L108" s="11" t="s">
        <v>45</v>
      </c>
      <c r="M108" s="11" t="s">
        <v>45</v>
      </c>
      <c r="N108" s="11" t="s">
        <v>142</v>
      </c>
      <c r="O108" s="11" t="s">
        <v>643</v>
      </c>
      <c r="P108" s="11" t="s">
        <v>739</v>
      </c>
      <c r="Q108" s="19">
        <v>0</v>
      </c>
      <c r="R108" s="13">
        <v>0</v>
      </c>
      <c r="S108" s="13">
        <v>50</v>
      </c>
      <c r="T108" s="13">
        <v>90</v>
      </c>
      <c r="U108" s="13">
        <v>100</v>
      </c>
      <c r="V108" s="41">
        <v>1</v>
      </c>
      <c r="W108" s="159" t="s">
        <v>740</v>
      </c>
      <c r="X108" s="11" t="s">
        <v>57</v>
      </c>
      <c r="Y108" s="14" t="s">
        <v>57</v>
      </c>
      <c r="Z108" s="15" t="s">
        <v>741</v>
      </c>
      <c r="AA108" s="16">
        <f>+T108%</f>
        <v>0.9</v>
      </c>
      <c r="AB108" s="18"/>
      <c r="AC108" s="89" t="s">
        <v>742</v>
      </c>
      <c r="AD108" s="80"/>
      <c r="AE108" s="172">
        <f>918/931</f>
        <v>0.9860365198711063</v>
      </c>
      <c r="AF108" s="18">
        <f>AE108/AA108</f>
        <v>1.0955961331901181</v>
      </c>
      <c r="AG108" s="2" t="s">
        <v>743</v>
      </c>
      <c r="AH108" s="18"/>
      <c r="AI108" s="18"/>
      <c r="AJ108" s="18"/>
      <c r="AK108" s="18"/>
    </row>
    <row r="109" spans="1:37" s="2" customFormat="1" ht="89.25" x14ac:dyDescent="0.25">
      <c r="B109" s="46" t="s">
        <v>588</v>
      </c>
      <c r="C109" s="11" t="s">
        <v>37</v>
      </c>
      <c r="D109" s="11" t="s">
        <v>38</v>
      </c>
      <c r="E109" s="11" t="s">
        <v>446</v>
      </c>
      <c r="F109" s="11" t="s">
        <v>117</v>
      </c>
      <c r="G109" s="11" t="s">
        <v>150</v>
      </c>
      <c r="H109" s="11" t="s">
        <v>42</v>
      </c>
      <c r="I109" s="11" t="s">
        <v>43</v>
      </c>
      <c r="J109" s="11" t="s">
        <v>45</v>
      </c>
      <c r="K109" s="11" t="s">
        <v>45</v>
      </c>
      <c r="L109" s="11" t="s">
        <v>45</v>
      </c>
      <c r="M109" s="11" t="s">
        <v>45</v>
      </c>
      <c r="N109" s="11" t="s">
        <v>447</v>
      </c>
      <c r="O109" s="11" t="s">
        <v>643</v>
      </c>
      <c r="P109" s="11" t="s">
        <v>739</v>
      </c>
      <c r="Q109" s="19" t="s">
        <v>744</v>
      </c>
      <c r="R109" s="13">
        <v>6.72</v>
      </c>
      <c r="S109" s="13">
        <v>6.9</v>
      </c>
      <c r="T109" s="13">
        <v>7.11</v>
      </c>
      <c r="U109" s="13">
        <v>7.34</v>
      </c>
      <c r="V109" s="41">
        <v>7.3400000000000007E-2</v>
      </c>
      <c r="W109" s="159" t="s">
        <v>745</v>
      </c>
      <c r="X109" s="11" t="s">
        <v>57</v>
      </c>
      <c r="Y109" s="14" t="s">
        <v>57</v>
      </c>
      <c r="Z109" s="15" t="s">
        <v>746</v>
      </c>
      <c r="AA109" s="173">
        <f t="shared" si="2"/>
        <v>7.11</v>
      </c>
      <c r="AB109" s="18"/>
      <c r="AC109" s="175" t="s">
        <v>747</v>
      </c>
      <c r="AD109" s="80"/>
      <c r="AE109" s="18" t="s">
        <v>748</v>
      </c>
      <c r="AF109" s="18">
        <f>8.53/AA109</f>
        <v>1.1997187060478198</v>
      </c>
      <c r="AG109" s="174" t="s">
        <v>749</v>
      </c>
      <c r="AH109" s="18"/>
      <c r="AI109" s="18"/>
      <c r="AJ109" s="18"/>
      <c r="AK109" s="18"/>
    </row>
    <row r="110" spans="1:37" s="131" customFormat="1" ht="102" x14ac:dyDescent="0.2">
      <c r="B110" s="121" t="s">
        <v>588</v>
      </c>
      <c r="C110" s="122" t="s">
        <v>37</v>
      </c>
      <c r="D110" s="122" t="s">
        <v>750</v>
      </c>
      <c r="E110" s="122" t="s">
        <v>751</v>
      </c>
      <c r="F110" s="122" t="s">
        <v>117</v>
      </c>
      <c r="G110" s="122" t="s">
        <v>118</v>
      </c>
      <c r="H110" s="122" t="s">
        <v>42</v>
      </c>
      <c r="I110" s="122" t="s">
        <v>752</v>
      </c>
      <c r="J110" s="122" t="s">
        <v>45</v>
      </c>
      <c r="K110" s="122" t="s">
        <v>45</v>
      </c>
      <c r="L110" s="122" t="s">
        <v>45</v>
      </c>
      <c r="M110" s="122" t="s">
        <v>45</v>
      </c>
      <c r="N110" s="122" t="s">
        <v>120</v>
      </c>
      <c r="O110" s="122" t="s">
        <v>643</v>
      </c>
      <c r="P110" s="122" t="s">
        <v>644</v>
      </c>
      <c r="Q110" s="123" t="s">
        <v>753</v>
      </c>
      <c r="R110" s="124"/>
      <c r="S110" s="124"/>
      <c r="T110" s="124"/>
      <c r="U110" s="124"/>
      <c r="V110" s="122" t="s">
        <v>754</v>
      </c>
      <c r="W110" s="122" t="s">
        <v>755</v>
      </c>
      <c r="X110" s="122"/>
      <c r="Y110" s="125" t="s">
        <v>57</v>
      </c>
      <c r="Z110" s="126" t="s">
        <v>756</v>
      </c>
      <c r="AA110" s="127">
        <f t="shared" si="2"/>
        <v>0</v>
      </c>
      <c r="AB110" s="128"/>
      <c r="AC110" s="129" t="s">
        <v>757</v>
      </c>
      <c r="AD110" s="130"/>
      <c r="AE110" s="128"/>
      <c r="AF110" s="128"/>
      <c r="AG110" s="128"/>
      <c r="AH110" s="128"/>
      <c r="AI110" s="128"/>
      <c r="AJ110" s="128"/>
      <c r="AK110" s="128"/>
    </row>
    <row r="111" spans="1:37" s="2" customFormat="1" ht="180" x14ac:dyDescent="0.2">
      <c r="B111" s="46" t="s">
        <v>588</v>
      </c>
      <c r="C111" s="11" t="s">
        <v>37</v>
      </c>
      <c r="D111" s="11" t="s">
        <v>750</v>
      </c>
      <c r="E111" s="11" t="s">
        <v>751</v>
      </c>
      <c r="F111" s="11" t="s">
        <v>117</v>
      </c>
      <c r="G111" s="11" t="s">
        <v>118</v>
      </c>
      <c r="H111" s="11" t="s">
        <v>42</v>
      </c>
      <c r="I111" s="11" t="s">
        <v>752</v>
      </c>
      <c r="J111" s="11" t="s">
        <v>45</v>
      </c>
      <c r="K111" s="11" t="s">
        <v>45</v>
      </c>
      <c r="L111" s="11" t="s">
        <v>45</v>
      </c>
      <c r="M111" s="11" t="s">
        <v>45</v>
      </c>
      <c r="N111" s="11" t="s">
        <v>120</v>
      </c>
      <c r="O111" s="11" t="s">
        <v>643</v>
      </c>
      <c r="P111" s="11" t="s">
        <v>644</v>
      </c>
      <c r="Q111" s="43" t="s">
        <v>758</v>
      </c>
      <c r="R111" s="13"/>
      <c r="S111" s="13"/>
      <c r="T111" s="13"/>
      <c r="U111" s="13"/>
      <c r="V111" s="11" t="s">
        <v>759</v>
      </c>
      <c r="W111" s="11" t="s">
        <v>760</v>
      </c>
      <c r="X111" s="11"/>
      <c r="Y111" s="14" t="s">
        <v>57</v>
      </c>
      <c r="Z111" s="15" t="s">
        <v>761</v>
      </c>
      <c r="AA111" s="16">
        <f t="shared" si="2"/>
        <v>0</v>
      </c>
      <c r="AB111" s="18"/>
      <c r="AC111" s="134" t="s">
        <v>762</v>
      </c>
      <c r="AD111" s="80"/>
      <c r="AE111" s="18"/>
      <c r="AF111" s="18"/>
      <c r="AG111" s="18"/>
      <c r="AH111" s="18"/>
      <c r="AI111" s="18"/>
      <c r="AJ111" s="18"/>
      <c r="AK111" s="18"/>
    </row>
    <row r="112" spans="1:37" s="2" customFormat="1" ht="204" x14ac:dyDescent="0.2">
      <c r="B112" s="46" t="s">
        <v>588</v>
      </c>
      <c r="C112" s="11" t="s">
        <v>37</v>
      </c>
      <c r="D112" s="11" t="s">
        <v>750</v>
      </c>
      <c r="E112" s="11" t="s">
        <v>751</v>
      </c>
      <c r="F112" s="11" t="s">
        <v>117</v>
      </c>
      <c r="G112" s="11" t="s">
        <v>118</v>
      </c>
      <c r="H112" s="11" t="s">
        <v>42</v>
      </c>
      <c r="I112" s="11" t="s">
        <v>752</v>
      </c>
      <c r="J112" s="11" t="s">
        <v>45</v>
      </c>
      <c r="K112" s="11" t="s">
        <v>45</v>
      </c>
      <c r="L112" s="11" t="s">
        <v>45</v>
      </c>
      <c r="M112" s="11" t="s">
        <v>45</v>
      </c>
      <c r="N112" s="11" t="s">
        <v>120</v>
      </c>
      <c r="O112" s="11" t="s">
        <v>643</v>
      </c>
      <c r="P112" s="11" t="s">
        <v>644</v>
      </c>
      <c r="Q112" s="43" t="s">
        <v>763</v>
      </c>
      <c r="R112" s="13">
        <v>50</v>
      </c>
      <c r="S112" s="13">
        <v>50</v>
      </c>
      <c r="T112" s="13">
        <v>50</v>
      </c>
      <c r="U112" s="13">
        <v>50</v>
      </c>
      <c r="V112" s="11">
        <v>50</v>
      </c>
      <c r="W112" s="11" t="s">
        <v>764</v>
      </c>
      <c r="X112" s="11"/>
      <c r="Y112" s="14" t="s">
        <v>57</v>
      </c>
      <c r="Z112" s="53" t="s">
        <v>765</v>
      </c>
      <c r="AA112" s="16">
        <v>0</v>
      </c>
      <c r="AB112" s="18"/>
      <c r="AC112" s="134" t="s">
        <v>766</v>
      </c>
      <c r="AD112" s="80"/>
      <c r="AE112" s="18"/>
      <c r="AF112" s="18"/>
      <c r="AG112" s="18"/>
      <c r="AH112" s="18"/>
      <c r="AI112" s="18"/>
      <c r="AJ112" s="18"/>
      <c r="AK112" s="18"/>
    </row>
    <row r="113" spans="2:37" s="2" customFormat="1" ht="409.5" x14ac:dyDescent="0.2">
      <c r="B113" s="46" t="s">
        <v>588</v>
      </c>
      <c r="C113" s="11" t="s">
        <v>37</v>
      </c>
      <c r="D113" s="11" t="s">
        <v>750</v>
      </c>
      <c r="E113" s="11" t="s">
        <v>751</v>
      </c>
      <c r="F113" s="11" t="s">
        <v>117</v>
      </c>
      <c r="G113" s="11" t="s">
        <v>118</v>
      </c>
      <c r="H113" s="11" t="s">
        <v>42</v>
      </c>
      <c r="I113" s="11" t="s">
        <v>752</v>
      </c>
      <c r="J113" s="11" t="s">
        <v>45</v>
      </c>
      <c r="K113" s="11" t="s">
        <v>45</v>
      </c>
      <c r="L113" s="11" t="s">
        <v>45</v>
      </c>
      <c r="M113" s="11" t="s">
        <v>45</v>
      </c>
      <c r="N113" s="11" t="s">
        <v>120</v>
      </c>
      <c r="O113" s="11" t="s">
        <v>643</v>
      </c>
      <c r="P113" s="11" t="s">
        <v>644</v>
      </c>
      <c r="Q113" s="52" t="s">
        <v>767</v>
      </c>
      <c r="R113" s="13">
        <v>6.5</v>
      </c>
      <c r="S113" s="13">
        <v>6.2</v>
      </c>
      <c r="T113" s="13">
        <v>5.9</v>
      </c>
      <c r="U113" s="13">
        <v>5.5</v>
      </c>
      <c r="V113" s="52">
        <v>5.5E-2</v>
      </c>
      <c r="W113" s="11" t="s">
        <v>768</v>
      </c>
      <c r="X113" s="11"/>
      <c r="Y113" s="14" t="s">
        <v>57</v>
      </c>
      <c r="Z113" s="15" t="s">
        <v>769</v>
      </c>
      <c r="AA113" s="16">
        <f t="shared" si="2"/>
        <v>5.9</v>
      </c>
      <c r="AB113" s="18"/>
      <c r="AC113" s="96" t="s">
        <v>770</v>
      </c>
      <c r="AD113" s="80"/>
      <c r="AE113" s="18"/>
      <c r="AF113" s="18"/>
      <c r="AG113" s="18"/>
      <c r="AH113" s="18"/>
      <c r="AI113" s="18"/>
      <c r="AJ113" s="18"/>
      <c r="AK113" s="18"/>
    </row>
    <row r="114" spans="2:37" s="2" customFormat="1" ht="171.75" customHeight="1" x14ac:dyDescent="0.2">
      <c r="B114" s="46" t="s">
        <v>588</v>
      </c>
      <c r="C114" s="11" t="s">
        <v>37</v>
      </c>
      <c r="D114" s="11" t="s">
        <v>750</v>
      </c>
      <c r="E114" s="11" t="s">
        <v>751</v>
      </c>
      <c r="F114" s="11" t="s">
        <v>117</v>
      </c>
      <c r="G114" s="11" t="s">
        <v>118</v>
      </c>
      <c r="H114" s="11" t="s">
        <v>42</v>
      </c>
      <c r="I114" s="11" t="s">
        <v>752</v>
      </c>
      <c r="J114" s="11" t="s">
        <v>45</v>
      </c>
      <c r="K114" s="11" t="s">
        <v>45</v>
      </c>
      <c r="L114" s="11" t="s">
        <v>45</v>
      </c>
      <c r="M114" s="11" t="s">
        <v>45</v>
      </c>
      <c r="N114" s="11" t="s">
        <v>120</v>
      </c>
      <c r="O114" s="11" t="s">
        <v>643</v>
      </c>
      <c r="P114" s="11" t="s">
        <v>644</v>
      </c>
      <c r="Q114" s="19" t="s">
        <v>771</v>
      </c>
      <c r="R114" s="54">
        <v>3200000</v>
      </c>
      <c r="S114" s="54">
        <v>2800000</v>
      </c>
      <c r="T114" s="54">
        <v>2400000</v>
      </c>
      <c r="U114" s="54">
        <v>2000000</v>
      </c>
      <c r="V114" s="38">
        <v>2000000</v>
      </c>
      <c r="W114" s="11" t="s">
        <v>772</v>
      </c>
      <c r="X114" s="11"/>
      <c r="Y114" s="14" t="s">
        <v>57</v>
      </c>
      <c r="Z114" s="15" t="s">
        <v>773</v>
      </c>
      <c r="AA114" s="16">
        <f t="shared" si="2"/>
        <v>2400000</v>
      </c>
      <c r="AB114" s="18"/>
      <c r="AC114" s="96" t="s">
        <v>770</v>
      </c>
      <c r="AD114" s="80"/>
      <c r="AE114" s="18"/>
      <c r="AF114" s="18"/>
      <c r="AG114" s="18"/>
      <c r="AH114" s="18"/>
      <c r="AI114" s="18"/>
      <c r="AJ114" s="18"/>
      <c r="AK114" s="18"/>
    </row>
    <row r="115" spans="2:37" s="2" customFormat="1" ht="409.5" x14ac:dyDescent="0.2">
      <c r="B115" s="46" t="s">
        <v>588</v>
      </c>
      <c r="C115" s="11" t="s">
        <v>37</v>
      </c>
      <c r="D115" s="11" t="s">
        <v>750</v>
      </c>
      <c r="E115" s="11" t="s">
        <v>751</v>
      </c>
      <c r="F115" s="11" t="s">
        <v>117</v>
      </c>
      <c r="G115" s="11" t="s">
        <v>118</v>
      </c>
      <c r="H115" s="11" t="s">
        <v>42</v>
      </c>
      <c r="I115" s="11" t="s">
        <v>752</v>
      </c>
      <c r="J115" s="11" t="s">
        <v>45</v>
      </c>
      <c r="K115" s="11" t="s">
        <v>45</v>
      </c>
      <c r="L115" s="11" t="s">
        <v>45</v>
      </c>
      <c r="M115" s="11" t="s">
        <v>45</v>
      </c>
      <c r="N115" s="11" t="s">
        <v>120</v>
      </c>
      <c r="O115" s="11" t="s">
        <v>654</v>
      </c>
      <c r="P115" s="11" t="s">
        <v>655</v>
      </c>
      <c r="Q115" s="52" t="s">
        <v>774</v>
      </c>
      <c r="R115" s="13"/>
      <c r="S115" s="13"/>
      <c r="T115" s="13"/>
      <c r="U115" s="13"/>
      <c r="V115" s="52" t="s">
        <v>775</v>
      </c>
      <c r="W115" s="11" t="s">
        <v>776</v>
      </c>
      <c r="X115" s="11"/>
      <c r="Y115" s="14" t="s">
        <v>57</v>
      </c>
      <c r="Z115" s="15" t="s">
        <v>777</v>
      </c>
      <c r="AA115" s="16">
        <f t="shared" si="2"/>
        <v>0</v>
      </c>
      <c r="AB115" s="18"/>
      <c r="AC115" s="96" t="s">
        <v>778</v>
      </c>
      <c r="AD115" s="80"/>
      <c r="AE115" s="18"/>
      <c r="AF115" s="18"/>
      <c r="AG115" s="18"/>
      <c r="AH115" s="18"/>
      <c r="AI115" s="18"/>
      <c r="AJ115" s="18"/>
      <c r="AK115" s="18"/>
    </row>
    <row r="116" spans="2:37" s="2" customFormat="1" ht="409.5" x14ac:dyDescent="0.2">
      <c r="B116" s="46" t="s">
        <v>588</v>
      </c>
      <c r="C116" s="11" t="s">
        <v>37</v>
      </c>
      <c r="D116" s="11" t="s">
        <v>750</v>
      </c>
      <c r="E116" s="11" t="s">
        <v>751</v>
      </c>
      <c r="F116" s="11" t="s">
        <v>117</v>
      </c>
      <c r="G116" s="11" t="s">
        <v>118</v>
      </c>
      <c r="H116" s="11" t="s">
        <v>42</v>
      </c>
      <c r="I116" s="11" t="s">
        <v>752</v>
      </c>
      <c r="J116" s="11" t="s">
        <v>45</v>
      </c>
      <c r="K116" s="11" t="s">
        <v>45</v>
      </c>
      <c r="L116" s="11" t="s">
        <v>45</v>
      </c>
      <c r="M116" s="11" t="s">
        <v>45</v>
      </c>
      <c r="N116" s="11" t="s">
        <v>120</v>
      </c>
      <c r="O116" s="11" t="s">
        <v>654</v>
      </c>
      <c r="P116" s="11" t="s">
        <v>655</v>
      </c>
      <c r="Q116" s="52" t="s">
        <v>779</v>
      </c>
      <c r="R116" s="13"/>
      <c r="S116" s="13"/>
      <c r="T116" s="13"/>
      <c r="U116" s="13"/>
      <c r="V116" s="52" t="s">
        <v>780</v>
      </c>
      <c r="W116" s="11" t="s">
        <v>781</v>
      </c>
      <c r="X116" s="11"/>
      <c r="Y116" s="14" t="s">
        <v>57</v>
      </c>
      <c r="Z116" s="15" t="s">
        <v>782</v>
      </c>
      <c r="AA116" s="16">
        <f t="shared" si="2"/>
        <v>0</v>
      </c>
      <c r="AB116" s="18"/>
      <c r="AC116" s="134" t="s">
        <v>778</v>
      </c>
      <c r="AD116" s="80"/>
      <c r="AE116" s="18"/>
      <c r="AF116" s="18"/>
      <c r="AG116" s="18"/>
      <c r="AH116" s="18"/>
      <c r="AI116" s="18"/>
      <c r="AJ116" s="18"/>
      <c r="AK116" s="18"/>
    </row>
    <row r="117" spans="2:37" s="2" customFormat="1" ht="409.5" x14ac:dyDescent="0.25">
      <c r="B117" s="46" t="s">
        <v>588</v>
      </c>
      <c r="C117" s="11" t="s">
        <v>37</v>
      </c>
      <c r="D117" s="11" t="s">
        <v>750</v>
      </c>
      <c r="E117" s="11" t="s">
        <v>751</v>
      </c>
      <c r="F117" s="11" t="s">
        <v>117</v>
      </c>
      <c r="G117" s="11" t="s">
        <v>118</v>
      </c>
      <c r="H117" s="11" t="s">
        <v>42</v>
      </c>
      <c r="I117" s="11" t="s">
        <v>43</v>
      </c>
      <c r="J117" s="11" t="s">
        <v>45</v>
      </c>
      <c r="K117" s="11" t="s">
        <v>45</v>
      </c>
      <c r="L117" s="11" t="s">
        <v>45</v>
      </c>
      <c r="M117" s="11" t="s">
        <v>45</v>
      </c>
      <c r="N117" s="11" t="s">
        <v>120</v>
      </c>
      <c r="O117" s="11" t="s">
        <v>654</v>
      </c>
      <c r="P117" s="11" t="s">
        <v>655</v>
      </c>
      <c r="Q117" s="52" t="s">
        <v>783</v>
      </c>
      <c r="R117" s="13">
        <v>8.66</v>
      </c>
      <c r="S117" s="13">
        <v>8.44</v>
      </c>
      <c r="T117" s="13">
        <v>8.2200000000000006</v>
      </c>
      <c r="U117" s="13">
        <v>8</v>
      </c>
      <c r="V117" s="52">
        <v>8</v>
      </c>
      <c r="W117" s="11" t="s">
        <v>784</v>
      </c>
      <c r="X117" s="11"/>
      <c r="Y117" s="14" t="s">
        <v>57</v>
      </c>
      <c r="Z117" s="15" t="s">
        <v>785</v>
      </c>
      <c r="AA117" s="16">
        <f t="shared" si="2"/>
        <v>8.2200000000000006</v>
      </c>
      <c r="AB117" s="18"/>
      <c r="AC117" s="97" t="s">
        <v>692</v>
      </c>
      <c r="AD117" s="80"/>
      <c r="AE117" s="18"/>
      <c r="AF117" s="18"/>
      <c r="AG117" s="105" t="s">
        <v>693</v>
      </c>
      <c r="AH117" s="18"/>
      <c r="AI117" s="18"/>
      <c r="AJ117" s="18"/>
      <c r="AK117" s="18"/>
    </row>
    <row r="118" spans="2:37" s="2" customFormat="1" ht="89.25" customHeight="1" x14ac:dyDescent="0.2">
      <c r="B118" s="46" t="s">
        <v>588</v>
      </c>
      <c r="C118" s="11" t="s">
        <v>37</v>
      </c>
      <c r="D118" s="11" t="s">
        <v>750</v>
      </c>
      <c r="E118" s="11" t="s">
        <v>751</v>
      </c>
      <c r="F118" s="11" t="s">
        <v>117</v>
      </c>
      <c r="G118" s="11" t="s">
        <v>118</v>
      </c>
      <c r="H118" s="11" t="s">
        <v>42</v>
      </c>
      <c r="I118" s="11" t="s">
        <v>43</v>
      </c>
      <c r="J118" s="11" t="s">
        <v>45</v>
      </c>
      <c r="K118" s="11" t="s">
        <v>45</v>
      </c>
      <c r="L118" s="11" t="s">
        <v>45</v>
      </c>
      <c r="M118" s="11" t="s">
        <v>45</v>
      </c>
      <c r="N118" s="11" t="s">
        <v>120</v>
      </c>
      <c r="O118" s="11" t="s">
        <v>654</v>
      </c>
      <c r="P118" s="11" t="s">
        <v>655</v>
      </c>
      <c r="Q118" s="52" t="s">
        <v>786</v>
      </c>
      <c r="R118" s="13">
        <v>9.77</v>
      </c>
      <c r="S118" s="13">
        <v>9.51</v>
      </c>
      <c r="T118" s="13">
        <v>9.25</v>
      </c>
      <c r="U118" s="13">
        <v>9</v>
      </c>
      <c r="V118" s="52">
        <v>0.09</v>
      </c>
      <c r="W118" s="11" t="s">
        <v>787</v>
      </c>
      <c r="X118" s="11"/>
      <c r="Y118" s="14" t="s">
        <v>57</v>
      </c>
      <c r="Z118" s="15" t="s">
        <v>788</v>
      </c>
      <c r="AA118" s="16">
        <f t="shared" si="2"/>
        <v>9.25</v>
      </c>
      <c r="AB118" s="18"/>
      <c r="AC118" s="96" t="s">
        <v>789</v>
      </c>
      <c r="AD118" s="80"/>
      <c r="AE118" s="18"/>
      <c r="AF118" s="18"/>
      <c r="AG118" s="105" t="s">
        <v>790</v>
      </c>
      <c r="AH118" s="18"/>
      <c r="AI118" s="18"/>
      <c r="AJ118" s="18"/>
      <c r="AK118" s="18"/>
    </row>
    <row r="119" spans="2:37" s="2" customFormat="1" ht="89.25" customHeight="1" x14ac:dyDescent="0.2">
      <c r="B119" s="46" t="s">
        <v>588</v>
      </c>
      <c r="C119" s="11" t="s">
        <v>37</v>
      </c>
      <c r="D119" s="11" t="s">
        <v>750</v>
      </c>
      <c r="E119" s="11" t="s">
        <v>751</v>
      </c>
      <c r="F119" s="11" t="s">
        <v>117</v>
      </c>
      <c r="G119" s="11" t="s">
        <v>118</v>
      </c>
      <c r="H119" s="11" t="s">
        <v>42</v>
      </c>
      <c r="I119" s="11" t="s">
        <v>43</v>
      </c>
      <c r="J119" s="11" t="s">
        <v>45</v>
      </c>
      <c r="K119" s="11" t="s">
        <v>45</v>
      </c>
      <c r="L119" s="11" t="s">
        <v>45</v>
      </c>
      <c r="M119" s="11" t="s">
        <v>45</v>
      </c>
      <c r="N119" s="11" t="s">
        <v>120</v>
      </c>
      <c r="O119" s="11" t="s">
        <v>654</v>
      </c>
      <c r="P119" s="11" t="s">
        <v>655</v>
      </c>
      <c r="Q119" s="52" t="s">
        <v>791</v>
      </c>
      <c r="R119" s="13">
        <v>8.68</v>
      </c>
      <c r="S119" s="13">
        <v>8.4499999999999993</v>
      </c>
      <c r="T119" s="13">
        <v>8.2200000000000006</v>
      </c>
      <c r="U119" s="13">
        <v>8</v>
      </c>
      <c r="V119" s="52">
        <v>0.08</v>
      </c>
      <c r="W119" s="11" t="s">
        <v>792</v>
      </c>
      <c r="X119" s="11"/>
      <c r="Y119" s="14" t="s">
        <v>57</v>
      </c>
      <c r="Z119" s="15" t="s">
        <v>793</v>
      </c>
      <c r="AA119" s="16">
        <f t="shared" si="2"/>
        <v>8.2200000000000006</v>
      </c>
      <c r="AB119" s="18"/>
      <c r="AC119" s="96" t="s">
        <v>789</v>
      </c>
      <c r="AD119" s="80"/>
      <c r="AE119" s="18"/>
      <c r="AF119" s="18"/>
      <c r="AG119" s="105" t="s">
        <v>794</v>
      </c>
      <c r="AH119" s="18"/>
      <c r="AI119" s="18"/>
      <c r="AJ119" s="18"/>
      <c r="AK119" s="18"/>
    </row>
    <row r="120" spans="2:37" s="2" customFormat="1" ht="108" x14ac:dyDescent="0.2">
      <c r="B120" s="46" t="s">
        <v>588</v>
      </c>
      <c r="C120" s="11" t="s">
        <v>37</v>
      </c>
      <c r="D120" s="11" t="s">
        <v>750</v>
      </c>
      <c r="E120" s="11" t="s">
        <v>751</v>
      </c>
      <c r="F120" s="11" t="s">
        <v>117</v>
      </c>
      <c r="G120" s="11" t="s">
        <v>118</v>
      </c>
      <c r="H120" s="11" t="s">
        <v>42</v>
      </c>
      <c r="I120" s="11" t="s">
        <v>43</v>
      </c>
      <c r="J120" s="11" t="s">
        <v>45</v>
      </c>
      <c r="K120" s="11" t="s">
        <v>45</v>
      </c>
      <c r="L120" s="11" t="s">
        <v>45</v>
      </c>
      <c r="M120" s="11" t="s">
        <v>45</v>
      </c>
      <c r="N120" s="11" t="s">
        <v>120</v>
      </c>
      <c r="O120" s="11" t="s">
        <v>654</v>
      </c>
      <c r="P120" s="11" t="s">
        <v>795</v>
      </c>
      <c r="Q120" s="52" t="s">
        <v>796</v>
      </c>
      <c r="R120" s="13"/>
      <c r="S120" s="49">
        <v>1</v>
      </c>
      <c r="T120" s="13"/>
      <c r="U120" s="13"/>
      <c r="V120" s="52" t="s">
        <v>797</v>
      </c>
      <c r="W120" s="11" t="s">
        <v>798</v>
      </c>
      <c r="X120" s="11"/>
      <c r="Y120" s="14"/>
      <c r="Z120" s="15" t="s">
        <v>799</v>
      </c>
      <c r="AA120" s="16">
        <f t="shared" si="2"/>
        <v>0</v>
      </c>
      <c r="AB120" s="18"/>
      <c r="AC120" s="134" t="s">
        <v>800</v>
      </c>
      <c r="AD120" s="80"/>
      <c r="AE120" s="18"/>
      <c r="AF120" s="18"/>
      <c r="AG120" s="18"/>
      <c r="AH120" s="18"/>
      <c r="AI120" s="18"/>
      <c r="AJ120" s="18"/>
      <c r="AK120" s="18"/>
    </row>
    <row r="121" spans="2:37" s="2" customFormat="1" ht="132" x14ac:dyDescent="0.2">
      <c r="B121" s="46" t="s">
        <v>588</v>
      </c>
      <c r="C121" s="11" t="s">
        <v>37</v>
      </c>
      <c r="D121" s="11" t="s">
        <v>750</v>
      </c>
      <c r="E121" s="11" t="s">
        <v>751</v>
      </c>
      <c r="F121" s="11" t="s">
        <v>117</v>
      </c>
      <c r="G121" s="11" t="s">
        <v>118</v>
      </c>
      <c r="H121" s="11" t="s">
        <v>42</v>
      </c>
      <c r="I121" s="11" t="s">
        <v>43</v>
      </c>
      <c r="J121" s="11" t="s">
        <v>45</v>
      </c>
      <c r="K121" s="11" t="s">
        <v>45</v>
      </c>
      <c r="L121" s="11" t="s">
        <v>45</v>
      </c>
      <c r="M121" s="11" t="s">
        <v>45</v>
      </c>
      <c r="N121" s="11" t="s">
        <v>120</v>
      </c>
      <c r="O121" s="11" t="s">
        <v>654</v>
      </c>
      <c r="P121" s="11" t="s">
        <v>795</v>
      </c>
      <c r="Q121" s="52" t="s">
        <v>801</v>
      </c>
      <c r="R121" s="13"/>
      <c r="S121" s="49">
        <v>8</v>
      </c>
      <c r="T121" s="13"/>
      <c r="U121" s="13"/>
      <c r="V121" s="52" t="s">
        <v>802</v>
      </c>
      <c r="W121" s="11" t="s">
        <v>803</v>
      </c>
      <c r="X121" s="11"/>
      <c r="Y121" s="14"/>
      <c r="Z121" s="15" t="s">
        <v>804</v>
      </c>
      <c r="AA121" s="16">
        <f t="shared" si="2"/>
        <v>0</v>
      </c>
      <c r="AB121" s="18"/>
      <c r="AC121" s="134" t="s">
        <v>805</v>
      </c>
      <c r="AD121" s="80"/>
      <c r="AE121" s="18"/>
      <c r="AF121" s="18"/>
      <c r="AG121" s="18"/>
      <c r="AH121" s="18"/>
      <c r="AI121" s="18"/>
      <c r="AJ121" s="18"/>
      <c r="AK121" s="18"/>
    </row>
    <row r="122" spans="2:37" s="2" customFormat="1" ht="336" x14ac:dyDescent="0.2">
      <c r="B122" s="46" t="s">
        <v>588</v>
      </c>
      <c r="C122" s="11" t="s">
        <v>37</v>
      </c>
      <c r="D122" s="11" t="s">
        <v>750</v>
      </c>
      <c r="E122" s="11" t="s">
        <v>751</v>
      </c>
      <c r="F122" s="11" t="s">
        <v>117</v>
      </c>
      <c r="G122" s="11" t="s">
        <v>118</v>
      </c>
      <c r="H122" s="11" t="s">
        <v>42</v>
      </c>
      <c r="I122" s="11" t="s">
        <v>752</v>
      </c>
      <c r="J122" s="11" t="s">
        <v>45</v>
      </c>
      <c r="K122" s="11" t="s">
        <v>45</v>
      </c>
      <c r="L122" s="11" t="s">
        <v>45</v>
      </c>
      <c r="M122" s="11" t="s">
        <v>45</v>
      </c>
      <c r="N122" s="11" t="s">
        <v>120</v>
      </c>
      <c r="O122" s="11" t="s">
        <v>654</v>
      </c>
      <c r="P122" s="11" t="s">
        <v>655</v>
      </c>
      <c r="Q122" s="52" t="s">
        <v>806</v>
      </c>
      <c r="R122" s="13"/>
      <c r="S122" s="49">
        <v>6</v>
      </c>
      <c r="T122" s="13"/>
      <c r="U122" s="13"/>
      <c r="V122" s="52" t="s">
        <v>807</v>
      </c>
      <c r="W122" s="11" t="s">
        <v>808</v>
      </c>
      <c r="X122" s="11"/>
      <c r="Y122" s="14"/>
      <c r="Z122" s="15" t="s">
        <v>809</v>
      </c>
      <c r="AA122" s="16">
        <f t="shared" si="2"/>
        <v>0</v>
      </c>
      <c r="AB122" s="18"/>
      <c r="AC122" s="134" t="s">
        <v>810</v>
      </c>
      <c r="AD122" s="80"/>
      <c r="AE122" s="18"/>
      <c r="AF122" s="18"/>
      <c r="AG122" s="18"/>
      <c r="AH122" s="18"/>
      <c r="AI122" s="18"/>
      <c r="AJ122" s="18"/>
      <c r="AK122" s="18"/>
    </row>
    <row r="123" spans="2:37" s="2" customFormat="1" ht="348" x14ac:dyDescent="0.2">
      <c r="B123" s="46" t="s">
        <v>588</v>
      </c>
      <c r="C123" s="11" t="s">
        <v>37</v>
      </c>
      <c r="D123" s="11" t="s">
        <v>750</v>
      </c>
      <c r="E123" s="11" t="s">
        <v>751</v>
      </c>
      <c r="F123" s="11" t="s">
        <v>117</v>
      </c>
      <c r="G123" s="11" t="s">
        <v>118</v>
      </c>
      <c r="H123" s="11" t="s">
        <v>42</v>
      </c>
      <c r="I123" s="11" t="s">
        <v>752</v>
      </c>
      <c r="J123" s="11" t="s">
        <v>45</v>
      </c>
      <c r="K123" s="11" t="s">
        <v>45</v>
      </c>
      <c r="L123" s="11" t="s">
        <v>45</v>
      </c>
      <c r="M123" s="11" t="s">
        <v>45</v>
      </c>
      <c r="N123" s="11" t="s">
        <v>120</v>
      </c>
      <c r="O123" s="11" t="s">
        <v>654</v>
      </c>
      <c r="P123" s="11" t="s">
        <v>655</v>
      </c>
      <c r="Q123" s="52" t="s">
        <v>811</v>
      </c>
      <c r="R123" s="13"/>
      <c r="S123" s="13"/>
      <c r="T123" s="13"/>
      <c r="U123" s="13"/>
      <c r="V123" s="52" t="s">
        <v>812</v>
      </c>
      <c r="W123" s="11" t="s">
        <v>813</v>
      </c>
      <c r="X123" s="11"/>
      <c r="Y123" s="14"/>
      <c r="Z123" s="15" t="s">
        <v>814</v>
      </c>
      <c r="AA123" s="16">
        <f t="shared" si="2"/>
        <v>0</v>
      </c>
      <c r="AB123" s="18"/>
      <c r="AC123" s="134" t="s">
        <v>815</v>
      </c>
      <c r="AD123" s="80"/>
      <c r="AE123" s="18"/>
      <c r="AF123" s="18"/>
      <c r="AG123" s="18"/>
      <c r="AH123" s="18"/>
      <c r="AI123" s="18"/>
      <c r="AJ123" s="18"/>
      <c r="AK123" s="18"/>
    </row>
    <row r="124" spans="2:37" s="2" customFormat="1" ht="336" x14ac:dyDescent="0.2">
      <c r="B124" s="46" t="s">
        <v>588</v>
      </c>
      <c r="C124" s="11" t="s">
        <v>37</v>
      </c>
      <c r="D124" s="11" t="s">
        <v>750</v>
      </c>
      <c r="E124" s="11" t="s">
        <v>751</v>
      </c>
      <c r="F124" s="11" t="s">
        <v>117</v>
      </c>
      <c r="G124" s="11" t="s">
        <v>118</v>
      </c>
      <c r="H124" s="11" t="s">
        <v>42</v>
      </c>
      <c r="I124" s="11" t="s">
        <v>752</v>
      </c>
      <c r="J124" s="11" t="s">
        <v>45</v>
      </c>
      <c r="K124" s="11" t="s">
        <v>45</v>
      </c>
      <c r="L124" s="11" t="s">
        <v>45</v>
      </c>
      <c r="M124" s="11" t="s">
        <v>45</v>
      </c>
      <c r="N124" s="11" t="s">
        <v>120</v>
      </c>
      <c r="O124" s="11" t="s">
        <v>654</v>
      </c>
      <c r="P124" s="11" t="s">
        <v>655</v>
      </c>
      <c r="Q124" s="52" t="s">
        <v>816</v>
      </c>
      <c r="R124" s="13"/>
      <c r="S124" s="49">
        <v>24.4</v>
      </c>
      <c r="T124" s="13"/>
      <c r="U124" s="13"/>
      <c r="V124" s="52" t="s">
        <v>817</v>
      </c>
      <c r="W124" s="11" t="s">
        <v>818</v>
      </c>
      <c r="X124" s="11"/>
      <c r="Y124" s="14"/>
      <c r="Z124" s="15" t="s">
        <v>819</v>
      </c>
      <c r="AA124" s="16">
        <f t="shared" si="2"/>
        <v>0</v>
      </c>
      <c r="AB124" s="18"/>
      <c r="AC124" s="134" t="s">
        <v>810</v>
      </c>
      <c r="AD124" s="80"/>
      <c r="AE124" s="18"/>
      <c r="AF124" s="18"/>
      <c r="AG124" s="18"/>
      <c r="AH124" s="18"/>
      <c r="AI124" s="18"/>
      <c r="AJ124" s="18"/>
      <c r="AK124" s="18"/>
    </row>
    <row r="125" spans="2:37" s="153" customFormat="1" ht="409.5" x14ac:dyDescent="0.2">
      <c r="B125" s="135" t="s">
        <v>588</v>
      </c>
      <c r="C125" s="136" t="s">
        <v>37</v>
      </c>
      <c r="D125" s="136" t="s">
        <v>820</v>
      </c>
      <c r="E125" s="136" t="s">
        <v>821</v>
      </c>
      <c r="F125" s="136" t="s">
        <v>212</v>
      </c>
      <c r="G125" s="136" t="s">
        <v>118</v>
      </c>
      <c r="H125" s="136" t="s">
        <v>42</v>
      </c>
      <c r="I125" s="136" t="s">
        <v>43</v>
      </c>
      <c r="J125" s="136" t="s">
        <v>45</v>
      </c>
      <c r="K125" s="136" t="s">
        <v>45</v>
      </c>
      <c r="L125" s="136" t="s">
        <v>45</v>
      </c>
      <c r="M125" s="136" t="s">
        <v>45</v>
      </c>
      <c r="N125" s="136" t="s">
        <v>120</v>
      </c>
      <c r="O125" s="136" t="s">
        <v>654</v>
      </c>
      <c r="P125" s="136" t="s">
        <v>822</v>
      </c>
      <c r="Q125" s="149">
        <v>0.10970000000000001</v>
      </c>
      <c r="R125" s="137"/>
      <c r="S125" s="137"/>
      <c r="T125" s="137"/>
      <c r="U125" s="137"/>
      <c r="V125" s="150" t="s">
        <v>823</v>
      </c>
      <c r="W125" s="136" t="s">
        <v>824</v>
      </c>
      <c r="X125" s="136"/>
      <c r="Y125" s="143"/>
      <c r="Z125" s="151" t="s">
        <v>825</v>
      </c>
      <c r="AA125" s="152">
        <f t="shared" si="2"/>
        <v>0</v>
      </c>
      <c r="AB125" s="142"/>
      <c r="AC125" s="145" t="s">
        <v>826</v>
      </c>
      <c r="AD125" s="140"/>
      <c r="AE125" s="142"/>
      <c r="AF125" s="142"/>
      <c r="AG125" s="142"/>
      <c r="AH125" s="142"/>
      <c r="AI125" s="142"/>
      <c r="AJ125" s="142"/>
      <c r="AK125" s="142"/>
    </row>
    <row r="126" spans="2:37" s="2" customFormat="1" ht="293.25" x14ac:dyDescent="0.2">
      <c r="B126" s="46" t="s">
        <v>588</v>
      </c>
      <c r="C126" s="11" t="s">
        <v>37</v>
      </c>
      <c r="D126" s="11" t="s">
        <v>827</v>
      </c>
      <c r="E126" s="11" t="s">
        <v>828</v>
      </c>
      <c r="F126" s="11" t="s">
        <v>117</v>
      </c>
      <c r="G126" s="11" t="s">
        <v>118</v>
      </c>
      <c r="H126" s="11" t="s">
        <v>42</v>
      </c>
      <c r="I126" s="11" t="s">
        <v>43</v>
      </c>
      <c r="J126" s="11" t="s">
        <v>45</v>
      </c>
      <c r="K126" s="11" t="s">
        <v>45</v>
      </c>
      <c r="L126" s="11" t="s">
        <v>45</v>
      </c>
      <c r="M126" s="11" t="s">
        <v>45</v>
      </c>
      <c r="N126" s="11" t="s">
        <v>120</v>
      </c>
      <c r="O126" s="11" t="s">
        <v>654</v>
      </c>
      <c r="P126" s="11" t="s">
        <v>655</v>
      </c>
      <c r="Q126" s="52">
        <v>0.7</v>
      </c>
      <c r="R126" s="13">
        <v>72</v>
      </c>
      <c r="S126" s="13">
        <v>74</v>
      </c>
      <c r="T126" s="13">
        <v>77</v>
      </c>
      <c r="U126" s="13">
        <v>80</v>
      </c>
      <c r="V126" s="52">
        <v>0.8</v>
      </c>
      <c r="W126" s="11" t="s">
        <v>829</v>
      </c>
      <c r="X126" s="11"/>
      <c r="Y126" s="14" t="s">
        <v>57</v>
      </c>
      <c r="Z126" s="15" t="s">
        <v>830</v>
      </c>
      <c r="AA126" s="16">
        <f t="shared" si="2"/>
        <v>77</v>
      </c>
      <c r="AB126" s="18"/>
      <c r="AC126" s="96" t="s">
        <v>667</v>
      </c>
      <c r="AD126" s="80"/>
      <c r="AE126" s="18"/>
      <c r="AF126" s="18"/>
      <c r="AG126" s="18" t="s">
        <v>831</v>
      </c>
      <c r="AH126" s="18">
        <v>73.349999999999994</v>
      </c>
      <c r="AI126" s="18"/>
      <c r="AJ126" s="18"/>
      <c r="AK126" s="18"/>
    </row>
    <row r="127" spans="2:37" s="2" customFormat="1" ht="156" x14ac:dyDescent="0.2">
      <c r="B127" s="46" t="s">
        <v>588</v>
      </c>
      <c r="C127" s="11" t="s">
        <v>832</v>
      </c>
      <c r="D127" s="11" t="s">
        <v>833</v>
      </c>
      <c r="E127" s="11" t="s">
        <v>834</v>
      </c>
      <c r="F127" s="11" t="s">
        <v>212</v>
      </c>
      <c r="G127" s="11" t="s">
        <v>118</v>
      </c>
      <c r="H127" s="11" t="s">
        <v>642</v>
      </c>
      <c r="I127" s="11" t="s">
        <v>253</v>
      </c>
      <c r="J127" s="11" t="s">
        <v>45</v>
      </c>
      <c r="K127" s="11" t="s">
        <v>45</v>
      </c>
      <c r="L127" s="11" t="s">
        <v>45</v>
      </c>
      <c r="M127" s="11" t="s">
        <v>45</v>
      </c>
      <c r="N127" s="11" t="s">
        <v>120</v>
      </c>
      <c r="O127" s="11" t="s">
        <v>590</v>
      </c>
      <c r="P127" s="11" t="s">
        <v>637</v>
      </c>
      <c r="Q127" s="69" t="s">
        <v>835</v>
      </c>
      <c r="R127" s="13">
        <v>792999</v>
      </c>
      <c r="S127" s="13">
        <v>912999</v>
      </c>
      <c r="T127" s="13">
        <v>1032999</v>
      </c>
      <c r="U127" s="13">
        <v>1152999</v>
      </c>
      <c r="V127" s="11">
        <v>1152999</v>
      </c>
      <c r="W127" s="11" t="s">
        <v>836</v>
      </c>
      <c r="X127" s="11" t="s">
        <v>57</v>
      </c>
      <c r="Y127" s="14" t="s">
        <v>57</v>
      </c>
      <c r="Z127" s="55" t="s">
        <v>837</v>
      </c>
      <c r="AA127" s="16">
        <f t="shared" si="2"/>
        <v>1032999</v>
      </c>
      <c r="AB127" s="18"/>
      <c r="AC127" s="96" t="s">
        <v>838</v>
      </c>
      <c r="AD127" s="80"/>
      <c r="AE127" s="18"/>
      <c r="AF127" s="18"/>
      <c r="AG127" s="18"/>
      <c r="AH127" s="18"/>
      <c r="AI127" s="18"/>
      <c r="AJ127" s="18"/>
      <c r="AK127" s="18"/>
    </row>
    <row r="128" spans="2:37" s="2" customFormat="1" ht="409.5" x14ac:dyDescent="0.2">
      <c r="B128" s="46" t="s">
        <v>588</v>
      </c>
      <c r="C128" s="11" t="s">
        <v>839</v>
      </c>
      <c r="D128" s="11" t="s">
        <v>840</v>
      </c>
      <c r="E128" s="11" t="s">
        <v>841</v>
      </c>
      <c r="F128" s="11" t="s">
        <v>45</v>
      </c>
      <c r="G128" s="11" t="s">
        <v>45</v>
      </c>
      <c r="H128" s="11" t="s">
        <v>642</v>
      </c>
      <c r="I128" s="11" t="s">
        <v>557</v>
      </c>
      <c r="J128" s="11" t="s">
        <v>45</v>
      </c>
      <c r="K128" s="11" t="s">
        <v>45</v>
      </c>
      <c r="L128" s="11" t="s">
        <v>45</v>
      </c>
      <c r="M128" s="11" t="s">
        <v>45</v>
      </c>
      <c r="N128" s="11" t="s">
        <v>120</v>
      </c>
      <c r="O128" s="11" t="s">
        <v>590</v>
      </c>
      <c r="P128" s="11" t="s">
        <v>637</v>
      </c>
      <c r="Q128" s="41" t="s">
        <v>842</v>
      </c>
      <c r="R128" s="13">
        <v>0.05</v>
      </c>
      <c r="S128" s="13">
        <v>4.95</v>
      </c>
      <c r="T128" s="13">
        <v>5</v>
      </c>
      <c r="U128" s="13">
        <v>5</v>
      </c>
      <c r="V128" s="41">
        <v>0.15</v>
      </c>
      <c r="W128" s="11" t="s">
        <v>843</v>
      </c>
      <c r="X128" s="11" t="s">
        <v>57</v>
      </c>
      <c r="Y128" s="14" t="s">
        <v>57</v>
      </c>
      <c r="Z128" s="15" t="s">
        <v>844</v>
      </c>
      <c r="AA128" s="16">
        <f t="shared" si="2"/>
        <v>5</v>
      </c>
      <c r="AB128" s="18"/>
      <c r="AC128" s="96" t="s">
        <v>845</v>
      </c>
      <c r="AD128" s="80"/>
      <c r="AE128" s="18"/>
      <c r="AF128" s="18"/>
      <c r="AG128" s="18"/>
      <c r="AH128" s="18"/>
      <c r="AI128" s="18"/>
      <c r="AJ128" s="18"/>
      <c r="AK128" s="18"/>
    </row>
    <row r="129" spans="2:40" s="2" customFormat="1" ht="408" customHeight="1" x14ac:dyDescent="0.2">
      <c r="B129" s="46" t="s">
        <v>588</v>
      </c>
      <c r="C129" s="11" t="s">
        <v>846</v>
      </c>
      <c r="D129" s="11" t="s">
        <v>847</v>
      </c>
      <c r="E129" s="11" t="s">
        <v>848</v>
      </c>
      <c r="F129" s="11" t="s">
        <v>117</v>
      </c>
      <c r="G129" s="11" t="s">
        <v>118</v>
      </c>
      <c r="H129" s="11" t="s">
        <v>42</v>
      </c>
      <c r="I129" s="11" t="s">
        <v>549</v>
      </c>
      <c r="J129" s="11" t="s">
        <v>45</v>
      </c>
      <c r="K129" s="11" t="s">
        <v>45</v>
      </c>
      <c r="L129" s="11" t="s">
        <v>45</v>
      </c>
      <c r="M129" s="11" t="s">
        <v>45</v>
      </c>
      <c r="N129" s="11" t="s">
        <v>120</v>
      </c>
      <c r="O129" s="11" t="s">
        <v>654</v>
      </c>
      <c r="P129" s="11" t="s">
        <v>655</v>
      </c>
      <c r="Q129" s="41" t="s">
        <v>849</v>
      </c>
      <c r="R129" s="13">
        <v>17.399999999999999</v>
      </c>
      <c r="S129" s="13">
        <v>15.2</v>
      </c>
      <c r="T129" s="13">
        <v>15.2</v>
      </c>
      <c r="U129" s="13">
        <v>15.2</v>
      </c>
      <c r="V129" s="52">
        <v>0.152</v>
      </c>
      <c r="W129" s="11" t="s">
        <v>850</v>
      </c>
      <c r="X129" s="11"/>
      <c r="Y129" s="14" t="s">
        <v>57</v>
      </c>
      <c r="Z129" s="15" t="s">
        <v>851</v>
      </c>
      <c r="AA129" s="16">
        <f t="shared" si="2"/>
        <v>15.2</v>
      </c>
      <c r="AB129" s="18"/>
      <c r="AC129" s="96" t="s">
        <v>852</v>
      </c>
      <c r="AD129" s="80" t="s">
        <v>853</v>
      </c>
      <c r="AE129" s="18" t="s">
        <v>854</v>
      </c>
      <c r="AF129" s="18" t="s">
        <v>855</v>
      </c>
      <c r="AG129" s="18" t="s">
        <v>856</v>
      </c>
      <c r="AH129" s="18" t="s">
        <v>854</v>
      </c>
      <c r="AI129" s="18" t="s">
        <v>857</v>
      </c>
      <c r="AJ129" s="18"/>
      <c r="AK129" s="18"/>
    </row>
    <row r="130" spans="2:40" s="2" customFormat="1" ht="390.75" customHeight="1" x14ac:dyDescent="0.2">
      <c r="B130" s="46" t="s">
        <v>588</v>
      </c>
      <c r="C130" s="11" t="s">
        <v>846</v>
      </c>
      <c r="D130" s="11" t="s">
        <v>847</v>
      </c>
      <c r="E130" s="11" t="s">
        <v>848</v>
      </c>
      <c r="F130" s="11" t="s">
        <v>117</v>
      </c>
      <c r="G130" s="11" t="s">
        <v>118</v>
      </c>
      <c r="H130" s="11" t="s">
        <v>42</v>
      </c>
      <c r="I130" s="11" t="s">
        <v>549</v>
      </c>
      <c r="J130" s="11" t="s">
        <v>45</v>
      </c>
      <c r="K130" s="11" t="s">
        <v>45</v>
      </c>
      <c r="L130" s="11" t="s">
        <v>45</v>
      </c>
      <c r="M130" s="11" t="s">
        <v>45</v>
      </c>
      <c r="N130" s="11" t="s">
        <v>120</v>
      </c>
      <c r="O130" s="11" t="s">
        <v>654</v>
      </c>
      <c r="P130" s="11" t="s">
        <v>655</v>
      </c>
      <c r="Q130" s="19">
        <v>61</v>
      </c>
      <c r="R130" s="13">
        <v>59</v>
      </c>
      <c r="S130" s="13">
        <v>58</v>
      </c>
      <c r="T130" s="13">
        <v>57</v>
      </c>
      <c r="U130" s="13">
        <v>56</v>
      </c>
      <c r="V130" s="38">
        <v>56</v>
      </c>
      <c r="W130" s="11" t="s">
        <v>858</v>
      </c>
      <c r="X130" s="11"/>
      <c r="Y130" s="14" t="s">
        <v>57</v>
      </c>
      <c r="Z130" s="15" t="s">
        <v>859</v>
      </c>
      <c r="AA130" s="16">
        <f t="shared" si="2"/>
        <v>57</v>
      </c>
      <c r="AB130" s="18"/>
      <c r="AC130" s="96" t="s">
        <v>860</v>
      </c>
      <c r="AD130" s="80" t="s">
        <v>861</v>
      </c>
      <c r="AE130" s="18" t="s">
        <v>862</v>
      </c>
      <c r="AF130" s="74">
        <v>1</v>
      </c>
      <c r="AG130" s="18" t="s">
        <v>863</v>
      </c>
      <c r="AH130" s="18" t="s">
        <v>864</v>
      </c>
      <c r="AI130" s="18" t="s">
        <v>865</v>
      </c>
      <c r="AJ130" s="18"/>
    </row>
    <row r="131" spans="2:40" s="2" customFormat="1" ht="242.25" x14ac:dyDescent="0.2">
      <c r="B131" s="46" t="s">
        <v>588</v>
      </c>
      <c r="C131" s="11" t="s">
        <v>846</v>
      </c>
      <c r="D131" s="11" t="s">
        <v>847</v>
      </c>
      <c r="E131" s="11" t="s">
        <v>848</v>
      </c>
      <c r="F131" s="11" t="s">
        <v>117</v>
      </c>
      <c r="G131" s="11" t="s">
        <v>118</v>
      </c>
      <c r="H131" s="11" t="s">
        <v>42</v>
      </c>
      <c r="I131" s="11" t="s">
        <v>549</v>
      </c>
      <c r="J131" s="11" t="s">
        <v>45</v>
      </c>
      <c r="K131" s="11" t="s">
        <v>45</v>
      </c>
      <c r="L131" s="11" t="s">
        <v>45</v>
      </c>
      <c r="M131" s="11" t="s">
        <v>45</v>
      </c>
      <c r="N131" s="11" t="s">
        <v>120</v>
      </c>
      <c r="O131" s="11" t="s">
        <v>654</v>
      </c>
      <c r="P131" s="11" t="s">
        <v>655</v>
      </c>
      <c r="Q131" s="19" t="s">
        <v>866</v>
      </c>
      <c r="R131" s="13">
        <v>2.5</v>
      </c>
      <c r="S131" s="13">
        <v>2.2999999999999998</v>
      </c>
      <c r="T131" s="13">
        <v>2.1</v>
      </c>
      <c r="U131" s="13">
        <v>2</v>
      </c>
      <c r="V131" s="38">
        <v>2</v>
      </c>
      <c r="W131" s="11" t="s">
        <v>867</v>
      </c>
      <c r="X131" s="11"/>
      <c r="Y131" s="14" t="s">
        <v>57</v>
      </c>
      <c r="Z131" s="15" t="s">
        <v>868</v>
      </c>
      <c r="AA131" s="16">
        <f t="shared" si="2"/>
        <v>2.1</v>
      </c>
      <c r="AB131" s="18"/>
      <c r="AC131" s="96" t="s">
        <v>869</v>
      </c>
      <c r="AD131" s="80" t="s">
        <v>861</v>
      </c>
      <c r="AE131" s="18" t="s">
        <v>870</v>
      </c>
      <c r="AF131" s="74">
        <v>1</v>
      </c>
      <c r="AG131" s="18" t="s">
        <v>871</v>
      </c>
      <c r="AH131" s="18">
        <v>2.1800000000000002</v>
      </c>
      <c r="AI131" s="18" t="s">
        <v>872</v>
      </c>
      <c r="AJ131" s="18"/>
    </row>
    <row r="132" spans="2:40" s="2" customFormat="1" ht="409.5" x14ac:dyDescent="0.2">
      <c r="B132" s="46" t="s">
        <v>588</v>
      </c>
      <c r="C132" s="11" t="s">
        <v>846</v>
      </c>
      <c r="D132" s="11" t="s">
        <v>847</v>
      </c>
      <c r="E132" s="11" t="s">
        <v>848</v>
      </c>
      <c r="F132" s="11" t="s">
        <v>117</v>
      </c>
      <c r="G132" s="11" t="s">
        <v>118</v>
      </c>
      <c r="H132" s="11" t="s">
        <v>42</v>
      </c>
      <c r="I132" s="11" t="s">
        <v>549</v>
      </c>
      <c r="J132" s="11" t="s">
        <v>45</v>
      </c>
      <c r="K132" s="11" t="s">
        <v>45</v>
      </c>
      <c r="L132" s="11" t="s">
        <v>45</v>
      </c>
      <c r="M132" s="11" t="s">
        <v>45</v>
      </c>
      <c r="N132" s="11" t="s">
        <v>120</v>
      </c>
      <c r="O132" s="11" t="s">
        <v>654</v>
      </c>
      <c r="P132" s="11" t="s">
        <v>655</v>
      </c>
      <c r="Q132" s="41" t="s">
        <v>873</v>
      </c>
      <c r="R132" s="56">
        <v>17</v>
      </c>
      <c r="S132" s="56">
        <v>16</v>
      </c>
      <c r="T132" s="56">
        <v>15</v>
      </c>
      <c r="U132" s="56">
        <v>14</v>
      </c>
      <c r="V132" s="41">
        <v>0.14000000000000001</v>
      </c>
      <c r="W132" s="11" t="s">
        <v>874</v>
      </c>
      <c r="X132" s="11"/>
      <c r="Y132" s="14" t="s">
        <v>57</v>
      </c>
      <c r="Z132" s="15" t="s">
        <v>875</v>
      </c>
      <c r="AA132" s="16">
        <f t="shared" si="2"/>
        <v>15</v>
      </c>
      <c r="AB132" s="18"/>
      <c r="AC132" s="96" t="s">
        <v>876</v>
      </c>
      <c r="AD132" s="80" t="s">
        <v>861</v>
      </c>
      <c r="AE132" s="18" t="s">
        <v>877</v>
      </c>
      <c r="AF132" s="18">
        <v>0</v>
      </c>
      <c r="AG132" s="18" t="s">
        <v>878</v>
      </c>
      <c r="AH132" s="18" t="s">
        <v>879</v>
      </c>
      <c r="AI132" s="18" t="s">
        <v>880</v>
      </c>
      <c r="AJ132" s="18"/>
    </row>
    <row r="133" spans="2:40" s="2" customFormat="1" ht="216" x14ac:dyDescent="0.2">
      <c r="B133" s="135" t="s">
        <v>588</v>
      </c>
      <c r="C133" s="11" t="s">
        <v>846</v>
      </c>
      <c r="D133" s="11" t="s">
        <v>847</v>
      </c>
      <c r="E133" s="11" t="s">
        <v>848</v>
      </c>
      <c r="F133" s="11" t="s">
        <v>117</v>
      </c>
      <c r="G133" s="11" t="s">
        <v>118</v>
      </c>
      <c r="H133" s="11" t="s">
        <v>42</v>
      </c>
      <c r="I133" s="11" t="s">
        <v>549</v>
      </c>
      <c r="J133" s="11" t="s">
        <v>45</v>
      </c>
      <c r="K133" s="11" t="s">
        <v>45</v>
      </c>
      <c r="L133" s="11" t="s">
        <v>45</v>
      </c>
      <c r="M133" s="11" t="s">
        <v>45</v>
      </c>
      <c r="N133" s="11" t="s">
        <v>120</v>
      </c>
      <c r="O133" s="11" t="s">
        <v>654</v>
      </c>
      <c r="P133" s="11" t="s">
        <v>655</v>
      </c>
      <c r="Q133" s="41" t="s">
        <v>881</v>
      </c>
      <c r="R133" s="147"/>
      <c r="S133" s="57">
        <v>0.126</v>
      </c>
      <c r="T133" s="45"/>
      <c r="U133" s="45"/>
      <c r="V133" s="52" t="s">
        <v>882</v>
      </c>
      <c r="W133" s="136" t="s">
        <v>883</v>
      </c>
      <c r="X133" s="11" t="s">
        <v>57</v>
      </c>
      <c r="Y133" s="14" t="s">
        <v>57</v>
      </c>
      <c r="Z133" s="15" t="s">
        <v>884</v>
      </c>
      <c r="AA133" s="16">
        <f t="shared" si="2"/>
        <v>0</v>
      </c>
      <c r="AB133" s="18" t="s">
        <v>885</v>
      </c>
      <c r="AC133" s="146" t="s">
        <v>886</v>
      </c>
      <c r="AD133" s="80" t="s">
        <v>887</v>
      </c>
      <c r="AE133" s="18"/>
      <c r="AF133" s="18"/>
      <c r="AG133" s="18" t="s">
        <v>888</v>
      </c>
      <c r="AH133" s="18" t="s">
        <v>889</v>
      </c>
      <c r="AI133" s="18" t="s">
        <v>890</v>
      </c>
      <c r="AJ133" s="18" t="s">
        <v>891</v>
      </c>
    </row>
    <row r="134" spans="2:40" s="2" customFormat="1" ht="242.25" x14ac:dyDescent="0.2">
      <c r="B134" s="135" t="s">
        <v>588</v>
      </c>
      <c r="C134" s="11" t="s">
        <v>846</v>
      </c>
      <c r="D134" s="11" t="s">
        <v>892</v>
      </c>
      <c r="E134" s="11" t="s">
        <v>893</v>
      </c>
      <c r="F134" s="11" t="s">
        <v>117</v>
      </c>
      <c r="G134" s="11" t="s">
        <v>118</v>
      </c>
      <c r="H134" s="11" t="s">
        <v>42</v>
      </c>
      <c r="I134" s="11" t="s">
        <v>549</v>
      </c>
      <c r="J134" s="11" t="s">
        <v>45</v>
      </c>
      <c r="K134" s="11" t="s">
        <v>45</v>
      </c>
      <c r="L134" s="11" t="s">
        <v>45</v>
      </c>
      <c r="M134" s="11" t="s">
        <v>45</v>
      </c>
      <c r="N134" s="11" t="s">
        <v>120</v>
      </c>
      <c r="O134" s="11" t="s">
        <v>590</v>
      </c>
      <c r="P134" s="11" t="s">
        <v>637</v>
      </c>
      <c r="Q134" s="41" t="s">
        <v>894</v>
      </c>
      <c r="R134" s="56">
        <v>55</v>
      </c>
      <c r="S134" s="56">
        <v>60</v>
      </c>
      <c r="T134" s="56">
        <v>65</v>
      </c>
      <c r="U134" s="56">
        <v>70</v>
      </c>
      <c r="V134" s="52">
        <v>0.7</v>
      </c>
      <c r="W134" s="136" t="s">
        <v>895</v>
      </c>
      <c r="X134" s="11"/>
      <c r="Y134" s="14" t="s">
        <v>57</v>
      </c>
      <c r="Z134" s="15" t="s">
        <v>896</v>
      </c>
      <c r="AA134" s="16">
        <f t="shared" si="2"/>
        <v>65</v>
      </c>
      <c r="AB134" s="18"/>
      <c r="AC134" s="96" t="s">
        <v>897</v>
      </c>
      <c r="AD134" s="80" t="s">
        <v>898</v>
      </c>
      <c r="AE134" s="18">
        <v>65</v>
      </c>
      <c r="AF134" s="18">
        <v>100</v>
      </c>
      <c r="AG134" s="18" t="s">
        <v>899</v>
      </c>
      <c r="AH134" s="18">
        <v>0</v>
      </c>
      <c r="AI134" s="18" t="s">
        <v>857</v>
      </c>
      <c r="AJ134" s="18" t="s">
        <v>857</v>
      </c>
    </row>
    <row r="135" spans="2:40" s="2" customFormat="1" ht="144" x14ac:dyDescent="0.2">
      <c r="B135" s="46" t="s">
        <v>588</v>
      </c>
      <c r="C135" s="11" t="s">
        <v>846</v>
      </c>
      <c r="D135" s="11" t="s">
        <v>892</v>
      </c>
      <c r="E135" s="11" t="s">
        <v>893</v>
      </c>
      <c r="F135" s="11" t="s">
        <v>117</v>
      </c>
      <c r="G135" s="11" t="s">
        <v>118</v>
      </c>
      <c r="H135" s="11" t="s">
        <v>42</v>
      </c>
      <c r="I135" s="11" t="s">
        <v>549</v>
      </c>
      <c r="J135" s="11" t="s">
        <v>45</v>
      </c>
      <c r="K135" s="11" t="s">
        <v>45</v>
      </c>
      <c r="L135" s="11" t="s">
        <v>45</v>
      </c>
      <c r="M135" s="11" t="s">
        <v>45</v>
      </c>
      <c r="N135" s="11" t="s">
        <v>120</v>
      </c>
      <c r="O135" s="11" t="s">
        <v>590</v>
      </c>
      <c r="P135" s="11" t="s">
        <v>637</v>
      </c>
      <c r="Q135" s="19">
        <v>75</v>
      </c>
      <c r="R135" s="13">
        <v>80</v>
      </c>
      <c r="S135" s="13">
        <v>85</v>
      </c>
      <c r="T135" s="13">
        <v>90</v>
      </c>
      <c r="U135" s="13">
        <v>100</v>
      </c>
      <c r="V135" s="11">
        <v>100</v>
      </c>
      <c r="W135" s="136" t="s">
        <v>900</v>
      </c>
      <c r="X135" s="11"/>
      <c r="Y135" s="14" t="s">
        <v>57</v>
      </c>
      <c r="Z135" s="15" t="s">
        <v>901</v>
      </c>
      <c r="AA135" s="16">
        <f t="shared" si="2"/>
        <v>90</v>
      </c>
      <c r="AB135" s="18"/>
      <c r="AC135" s="96" t="s">
        <v>902</v>
      </c>
      <c r="AD135" s="80"/>
      <c r="AE135" s="18"/>
      <c r="AF135" s="18"/>
      <c r="AG135" s="18"/>
      <c r="AH135" s="18"/>
      <c r="AI135" s="18"/>
      <c r="AJ135" s="18"/>
    </row>
    <row r="136" spans="2:40" s="2" customFormat="1" ht="114.75" x14ac:dyDescent="0.2">
      <c r="B136" s="46" t="s">
        <v>588</v>
      </c>
      <c r="C136" s="11" t="s">
        <v>846</v>
      </c>
      <c r="D136" s="11" t="s">
        <v>903</v>
      </c>
      <c r="E136" s="11" t="s">
        <v>904</v>
      </c>
      <c r="F136" s="11" t="s">
        <v>212</v>
      </c>
      <c r="G136" s="11" t="s">
        <v>118</v>
      </c>
      <c r="H136" s="11" t="s">
        <v>42</v>
      </c>
      <c r="I136" s="11" t="s">
        <v>549</v>
      </c>
      <c r="J136" s="11" t="s">
        <v>45</v>
      </c>
      <c r="K136" s="11" t="s">
        <v>45</v>
      </c>
      <c r="L136" s="11" t="s">
        <v>45</v>
      </c>
      <c r="M136" s="11" t="s">
        <v>45</v>
      </c>
      <c r="N136" s="11" t="s">
        <v>120</v>
      </c>
      <c r="O136" s="11" t="s">
        <v>590</v>
      </c>
      <c r="P136" s="11" t="s">
        <v>698</v>
      </c>
      <c r="Q136" s="19">
        <v>0</v>
      </c>
      <c r="R136" s="13">
        <v>0</v>
      </c>
      <c r="S136" s="13">
        <v>8</v>
      </c>
      <c r="T136" s="13">
        <v>16</v>
      </c>
      <c r="U136" s="13">
        <v>24</v>
      </c>
      <c r="V136" s="11">
        <v>24</v>
      </c>
      <c r="W136" s="136" t="s">
        <v>905</v>
      </c>
      <c r="X136" s="11"/>
      <c r="Y136" s="14" t="s">
        <v>57</v>
      </c>
      <c r="Z136" s="15" t="s">
        <v>906</v>
      </c>
      <c r="AA136" s="16">
        <f>+T136</f>
        <v>16</v>
      </c>
      <c r="AB136" s="18">
        <v>0</v>
      </c>
      <c r="AC136" s="96" t="s">
        <v>907</v>
      </c>
      <c r="AD136" s="80" t="s">
        <v>908</v>
      </c>
      <c r="AE136" s="18">
        <v>23</v>
      </c>
      <c r="AF136" s="74">
        <v>1.44</v>
      </c>
      <c r="AG136" s="18" t="s">
        <v>909</v>
      </c>
      <c r="AH136" s="18">
        <v>0</v>
      </c>
      <c r="AI136" s="18" t="s">
        <v>857</v>
      </c>
      <c r="AJ136" s="18" t="s">
        <v>857</v>
      </c>
    </row>
    <row r="137" spans="2:40" s="2" customFormat="1" ht="156" x14ac:dyDescent="0.2">
      <c r="B137" s="46" t="s">
        <v>588</v>
      </c>
      <c r="C137" s="11" t="s">
        <v>910</v>
      </c>
      <c r="D137" s="11" t="s">
        <v>911</v>
      </c>
      <c r="E137" s="11" t="s">
        <v>912</v>
      </c>
      <c r="F137" s="11" t="s">
        <v>212</v>
      </c>
      <c r="G137" s="11" t="s">
        <v>118</v>
      </c>
      <c r="H137" s="11" t="s">
        <v>42</v>
      </c>
      <c r="I137" s="11" t="s">
        <v>45</v>
      </c>
      <c r="J137" s="11" t="s">
        <v>45</v>
      </c>
      <c r="K137" s="11" t="s">
        <v>45</v>
      </c>
      <c r="L137" s="11" t="s">
        <v>45</v>
      </c>
      <c r="M137" s="11" t="s">
        <v>45</v>
      </c>
      <c r="N137" s="11" t="s">
        <v>120</v>
      </c>
      <c r="O137" s="11" t="s">
        <v>590</v>
      </c>
      <c r="P137" s="11" t="s">
        <v>637</v>
      </c>
      <c r="Q137" s="19">
        <v>0</v>
      </c>
      <c r="R137" s="13">
        <v>0.2</v>
      </c>
      <c r="S137" s="13">
        <v>0.4</v>
      </c>
      <c r="T137" s="13">
        <v>0.7</v>
      </c>
      <c r="U137" s="13">
        <v>1</v>
      </c>
      <c r="V137" s="11">
        <v>1</v>
      </c>
      <c r="W137" s="11" t="s">
        <v>913</v>
      </c>
      <c r="X137" s="11" t="s">
        <v>57</v>
      </c>
      <c r="Y137" s="14" t="s">
        <v>57</v>
      </c>
      <c r="Z137" s="15" t="s">
        <v>914</v>
      </c>
      <c r="AA137" s="16">
        <f t="shared" si="2"/>
        <v>0.7</v>
      </c>
      <c r="AB137" s="74">
        <v>0.15</v>
      </c>
      <c r="AC137" s="96" t="s">
        <v>915</v>
      </c>
      <c r="AD137" s="80"/>
      <c r="AE137" s="18"/>
      <c r="AF137" s="18"/>
      <c r="AG137" s="18"/>
      <c r="AH137" s="18"/>
      <c r="AI137" s="18"/>
      <c r="AJ137" s="18"/>
    </row>
    <row r="138" spans="2:40" s="2" customFormat="1" ht="156" x14ac:dyDescent="0.2">
      <c r="B138" s="46" t="s">
        <v>588</v>
      </c>
      <c r="C138" s="11" t="s">
        <v>910</v>
      </c>
      <c r="D138" s="11" t="s">
        <v>911</v>
      </c>
      <c r="E138" s="11" t="s">
        <v>916</v>
      </c>
      <c r="F138" s="11" t="s">
        <v>212</v>
      </c>
      <c r="G138" s="11" t="s">
        <v>118</v>
      </c>
      <c r="H138" s="11" t="s">
        <v>42</v>
      </c>
      <c r="I138" s="11" t="s">
        <v>45</v>
      </c>
      <c r="J138" s="11" t="s">
        <v>45</v>
      </c>
      <c r="K138" s="11" t="s">
        <v>45</v>
      </c>
      <c r="L138" s="11" t="s">
        <v>45</v>
      </c>
      <c r="M138" s="11" t="s">
        <v>45</v>
      </c>
      <c r="N138" s="11" t="s">
        <v>120</v>
      </c>
      <c r="O138" s="11" t="s">
        <v>590</v>
      </c>
      <c r="P138" s="11" t="s">
        <v>637</v>
      </c>
      <c r="Q138" s="19">
        <v>0</v>
      </c>
      <c r="R138" s="13">
        <v>11</v>
      </c>
      <c r="S138" s="13">
        <v>11</v>
      </c>
      <c r="T138" s="13">
        <v>11</v>
      </c>
      <c r="U138" s="13">
        <v>11</v>
      </c>
      <c r="V138" s="11">
        <v>44</v>
      </c>
      <c r="W138" s="11" t="s">
        <v>917</v>
      </c>
      <c r="X138" s="11" t="s">
        <v>57</v>
      </c>
      <c r="Y138" s="14" t="s">
        <v>57</v>
      </c>
      <c r="Z138" s="15" t="s">
        <v>918</v>
      </c>
      <c r="AA138" s="16">
        <f t="shared" si="2"/>
        <v>11</v>
      </c>
      <c r="AB138" s="18"/>
      <c r="AC138" s="96" t="s">
        <v>915</v>
      </c>
      <c r="AD138" s="80"/>
      <c r="AE138" s="18"/>
      <c r="AF138" s="18"/>
      <c r="AG138" s="18"/>
      <c r="AH138" s="18"/>
      <c r="AI138" s="18"/>
      <c r="AJ138" s="18"/>
    </row>
    <row r="139" spans="2:40" s="2" customFormat="1" ht="228" x14ac:dyDescent="0.25">
      <c r="B139" s="46" t="s">
        <v>588</v>
      </c>
      <c r="C139" s="11" t="s">
        <v>910</v>
      </c>
      <c r="D139" s="11" t="s">
        <v>911</v>
      </c>
      <c r="E139" s="11" t="s">
        <v>912</v>
      </c>
      <c r="F139" s="11" t="s">
        <v>212</v>
      </c>
      <c r="G139" s="11" t="s">
        <v>118</v>
      </c>
      <c r="H139" s="11" t="s">
        <v>42</v>
      </c>
      <c r="I139" s="11" t="s">
        <v>45</v>
      </c>
      <c r="J139" s="11" t="s">
        <v>45</v>
      </c>
      <c r="K139" s="11" t="s">
        <v>45</v>
      </c>
      <c r="L139" s="11" t="s">
        <v>45</v>
      </c>
      <c r="M139" s="11" t="s">
        <v>45</v>
      </c>
      <c r="N139" s="11" t="s">
        <v>120</v>
      </c>
      <c r="O139" s="11" t="s">
        <v>590</v>
      </c>
      <c r="P139" s="11" t="s">
        <v>637</v>
      </c>
      <c r="Q139" s="19">
        <v>0</v>
      </c>
      <c r="R139" s="13">
        <v>0</v>
      </c>
      <c r="S139" s="13">
        <v>0</v>
      </c>
      <c r="T139" s="13">
        <v>0</v>
      </c>
      <c r="U139" s="13">
        <v>4</v>
      </c>
      <c r="V139" s="11">
        <v>4</v>
      </c>
      <c r="W139" s="11" t="s">
        <v>919</v>
      </c>
      <c r="X139" s="11" t="s">
        <v>57</v>
      </c>
      <c r="Y139" s="14" t="s">
        <v>57</v>
      </c>
      <c r="Z139" s="15" t="s">
        <v>920</v>
      </c>
      <c r="AA139" s="16">
        <f t="shared" si="2"/>
        <v>0</v>
      </c>
      <c r="AB139" s="18"/>
      <c r="AC139" s="178" t="s">
        <v>921</v>
      </c>
      <c r="AD139" s="80"/>
      <c r="AE139" s="74">
        <v>0.5</v>
      </c>
      <c r="AF139" s="74">
        <v>0.25</v>
      </c>
      <c r="AG139" s="208" t="s">
        <v>922</v>
      </c>
      <c r="AH139" s="18" t="s">
        <v>318</v>
      </c>
      <c r="AI139" s="18" t="s">
        <v>318</v>
      </c>
      <c r="AJ139" s="18" t="s">
        <v>318</v>
      </c>
    </row>
    <row r="140" spans="2:40" s="2" customFormat="1" ht="87" customHeight="1" x14ac:dyDescent="0.2">
      <c r="B140" s="46" t="s">
        <v>588</v>
      </c>
      <c r="C140" s="11" t="s">
        <v>910</v>
      </c>
      <c r="D140" s="11" t="s">
        <v>911</v>
      </c>
      <c r="E140" s="11" t="s">
        <v>912</v>
      </c>
      <c r="F140" s="11" t="s">
        <v>212</v>
      </c>
      <c r="G140" s="11" t="s">
        <v>118</v>
      </c>
      <c r="H140" s="11" t="s">
        <v>42</v>
      </c>
      <c r="I140" s="11" t="s">
        <v>45</v>
      </c>
      <c r="J140" s="11" t="s">
        <v>45</v>
      </c>
      <c r="K140" s="11" t="s">
        <v>45</v>
      </c>
      <c r="L140" s="11" t="s">
        <v>45</v>
      </c>
      <c r="M140" s="11" t="s">
        <v>45</v>
      </c>
      <c r="N140" s="11" t="s">
        <v>120</v>
      </c>
      <c r="O140" s="11" t="s">
        <v>590</v>
      </c>
      <c r="P140" s="11" t="s">
        <v>637</v>
      </c>
      <c r="Q140" s="19">
        <v>0</v>
      </c>
      <c r="R140" s="13">
        <v>0</v>
      </c>
      <c r="S140" s="13">
        <v>27.28</v>
      </c>
      <c r="T140" s="13">
        <v>36.36</v>
      </c>
      <c r="U140" s="13">
        <v>36.36</v>
      </c>
      <c r="V140" s="11">
        <v>100</v>
      </c>
      <c r="W140" s="11" t="s">
        <v>923</v>
      </c>
      <c r="X140" s="11" t="s">
        <v>57</v>
      </c>
      <c r="Y140" s="14" t="s">
        <v>57</v>
      </c>
      <c r="Z140" s="15" t="s">
        <v>924</v>
      </c>
      <c r="AA140" s="16">
        <f t="shared" si="2"/>
        <v>36.36</v>
      </c>
      <c r="AB140" s="18"/>
      <c r="AC140" s="96" t="s">
        <v>925</v>
      </c>
      <c r="AD140" s="80"/>
      <c r="AE140" s="18"/>
      <c r="AF140" s="18"/>
      <c r="AG140" s="18"/>
      <c r="AH140" s="18"/>
      <c r="AI140" s="18"/>
      <c r="AJ140" s="18"/>
    </row>
    <row r="141" spans="2:40" s="2" customFormat="1" ht="178.5" x14ac:dyDescent="0.2">
      <c r="B141" s="46" t="s">
        <v>588</v>
      </c>
      <c r="C141" s="11" t="s">
        <v>37</v>
      </c>
      <c r="D141" s="11" t="s">
        <v>38</v>
      </c>
      <c r="E141" s="11" t="s">
        <v>39</v>
      </c>
      <c r="F141" s="11" t="s">
        <v>45</v>
      </c>
      <c r="G141" s="11" t="s">
        <v>45</v>
      </c>
      <c r="H141" s="11" t="s">
        <v>642</v>
      </c>
      <c r="I141" s="11" t="s">
        <v>43</v>
      </c>
      <c r="J141" s="11" t="s">
        <v>45</v>
      </c>
      <c r="K141" s="11" t="s">
        <v>45</v>
      </c>
      <c r="L141" s="11" t="s">
        <v>45</v>
      </c>
      <c r="M141" s="11" t="s">
        <v>45</v>
      </c>
      <c r="N141" s="11" t="s">
        <v>47</v>
      </c>
      <c r="O141" s="11" t="s">
        <v>926</v>
      </c>
      <c r="P141" s="11" t="s">
        <v>927</v>
      </c>
      <c r="Q141" s="41">
        <v>0</v>
      </c>
      <c r="R141" s="13">
        <v>0</v>
      </c>
      <c r="S141" s="13">
        <v>50</v>
      </c>
      <c r="T141" s="13">
        <v>25</v>
      </c>
      <c r="U141" s="13">
        <v>25</v>
      </c>
      <c r="V141" s="41">
        <v>1</v>
      </c>
      <c r="W141" s="11" t="s">
        <v>928</v>
      </c>
      <c r="X141" s="11" t="s">
        <v>57</v>
      </c>
      <c r="Y141" s="14" t="s">
        <v>57</v>
      </c>
      <c r="Z141" s="15" t="s">
        <v>929</v>
      </c>
      <c r="AA141" s="16">
        <f t="shared" si="2"/>
        <v>25</v>
      </c>
      <c r="AB141" s="18"/>
      <c r="AC141" s="96" t="s">
        <v>90</v>
      </c>
      <c r="AD141" s="80"/>
      <c r="AE141" s="18"/>
      <c r="AF141" s="18"/>
      <c r="AG141" s="18"/>
      <c r="AH141" s="18"/>
      <c r="AI141" s="18"/>
      <c r="AJ141" s="18"/>
    </row>
    <row r="142" spans="2:40" s="2" customFormat="1" ht="409.5" x14ac:dyDescent="0.25">
      <c r="B142" s="46" t="s">
        <v>588</v>
      </c>
      <c r="C142" s="11" t="s">
        <v>37</v>
      </c>
      <c r="D142" s="11" t="s">
        <v>38</v>
      </c>
      <c r="E142" s="11" t="s">
        <v>39</v>
      </c>
      <c r="F142" s="11" t="s">
        <v>45</v>
      </c>
      <c r="G142" s="11" t="s">
        <v>45</v>
      </c>
      <c r="H142" s="11" t="s">
        <v>642</v>
      </c>
      <c r="I142" s="11" t="s">
        <v>43</v>
      </c>
      <c r="J142" s="11" t="s">
        <v>45</v>
      </c>
      <c r="K142" s="11" t="s">
        <v>45</v>
      </c>
      <c r="L142" s="11" t="s">
        <v>45</v>
      </c>
      <c r="M142" s="11" t="s">
        <v>45</v>
      </c>
      <c r="N142" s="11" t="s">
        <v>47</v>
      </c>
      <c r="O142" s="11" t="s">
        <v>926</v>
      </c>
      <c r="P142" s="11" t="s">
        <v>927</v>
      </c>
      <c r="Q142" s="19">
        <v>0</v>
      </c>
      <c r="R142" s="13">
        <v>20</v>
      </c>
      <c r="S142" s="13">
        <v>130</v>
      </c>
      <c r="T142" s="13">
        <v>100</v>
      </c>
      <c r="U142" s="13">
        <v>0</v>
      </c>
      <c r="V142" s="11" t="s">
        <v>930</v>
      </c>
      <c r="W142" s="11" t="s">
        <v>931</v>
      </c>
      <c r="X142" s="11" t="s">
        <v>57</v>
      </c>
      <c r="Y142" s="14" t="s">
        <v>57</v>
      </c>
      <c r="Z142" s="50" t="s">
        <v>932</v>
      </c>
      <c r="AA142" s="16">
        <f t="shared" si="2"/>
        <v>100</v>
      </c>
      <c r="AB142" s="74">
        <v>0.23</v>
      </c>
      <c r="AC142" s="89" t="s">
        <v>933</v>
      </c>
      <c r="AD142" s="80"/>
      <c r="AE142" s="18" t="s">
        <v>934</v>
      </c>
      <c r="AF142" s="18" t="s">
        <v>935</v>
      </c>
      <c r="AG142" s="18" t="s">
        <v>936</v>
      </c>
      <c r="AH142" s="18"/>
      <c r="AI142" s="105" t="s">
        <v>937</v>
      </c>
      <c r="AJ142"/>
      <c r="AK142"/>
      <c r="AL142"/>
      <c r="AM142"/>
      <c r="AN142"/>
    </row>
    <row r="143" spans="2:40" s="2" customFormat="1" ht="195.75" customHeight="1" x14ac:dyDescent="0.2">
      <c r="B143" s="46" t="s">
        <v>588</v>
      </c>
      <c r="C143" s="11" t="s">
        <v>37</v>
      </c>
      <c r="D143" s="11" t="s">
        <v>38</v>
      </c>
      <c r="E143" s="11" t="s">
        <v>39</v>
      </c>
      <c r="F143" s="11" t="s">
        <v>40</v>
      </c>
      <c r="G143" s="11" t="s">
        <v>41</v>
      </c>
      <c r="H143" s="11" t="s">
        <v>642</v>
      </c>
      <c r="I143" s="11" t="s">
        <v>43</v>
      </c>
      <c r="J143" s="11" t="s">
        <v>45</v>
      </c>
      <c r="K143" s="11" t="s">
        <v>45</v>
      </c>
      <c r="L143" s="11" t="s">
        <v>45</v>
      </c>
      <c r="M143" s="11" t="s">
        <v>45</v>
      </c>
      <c r="N143" s="11" t="s">
        <v>47</v>
      </c>
      <c r="O143" s="11" t="s">
        <v>926</v>
      </c>
      <c r="P143" s="11" t="s">
        <v>938</v>
      </c>
      <c r="Q143" s="19">
        <v>0</v>
      </c>
      <c r="R143" s="13">
        <v>200</v>
      </c>
      <c r="S143" s="13">
        <v>200</v>
      </c>
      <c r="T143" s="13">
        <v>200</v>
      </c>
      <c r="U143" s="13">
        <v>200</v>
      </c>
      <c r="V143" s="38">
        <v>800000000000</v>
      </c>
      <c r="W143" s="11" t="s">
        <v>939</v>
      </c>
      <c r="X143" s="11" t="s">
        <v>57</v>
      </c>
      <c r="Y143" s="11" t="s">
        <v>57</v>
      </c>
      <c r="Z143" s="15" t="s">
        <v>940</v>
      </c>
      <c r="AA143" s="16">
        <f t="shared" si="2"/>
        <v>200</v>
      </c>
      <c r="AB143" s="18"/>
      <c r="AC143" s="89"/>
      <c r="AD143" s="80"/>
      <c r="AE143" s="18"/>
      <c r="AF143" s="18"/>
      <c r="AG143" s="18"/>
      <c r="AH143" s="18"/>
      <c r="AI143" s="520"/>
      <c r="AJ143" s="206"/>
      <c r="AK143" s="511"/>
      <c r="AL143" s="512"/>
      <c r="AM143" s="511"/>
      <c r="AN143" s="512"/>
    </row>
    <row r="144" spans="2:40" s="2" customFormat="1" ht="206.25" customHeight="1" x14ac:dyDescent="0.2">
      <c r="B144" s="46" t="s">
        <v>588</v>
      </c>
      <c r="C144" s="11" t="s">
        <v>37</v>
      </c>
      <c r="D144" s="11" t="s">
        <v>38</v>
      </c>
      <c r="E144" s="11" t="s">
        <v>39</v>
      </c>
      <c r="F144" s="11" t="s">
        <v>40</v>
      </c>
      <c r="G144" s="11" t="s">
        <v>41</v>
      </c>
      <c r="H144" s="11" t="s">
        <v>642</v>
      </c>
      <c r="I144" s="11" t="s">
        <v>43</v>
      </c>
      <c r="J144" s="11" t="s">
        <v>45</v>
      </c>
      <c r="K144" s="11" t="s">
        <v>45</v>
      </c>
      <c r="L144" s="11" t="s">
        <v>45</v>
      </c>
      <c r="M144" s="11" t="s">
        <v>45</v>
      </c>
      <c r="N144" s="11" t="s">
        <v>47</v>
      </c>
      <c r="O144" s="11" t="s">
        <v>926</v>
      </c>
      <c r="P144" s="11" t="s">
        <v>941</v>
      </c>
      <c r="Q144" s="19">
        <v>0</v>
      </c>
      <c r="R144" s="13">
        <v>0</v>
      </c>
      <c r="S144" s="13">
        <v>300</v>
      </c>
      <c r="T144" s="13">
        <v>500</v>
      </c>
      <c r="U144" s="13">
        <v>750</v>
      </c>
      <c r="V144" s="11" t="s">
        <v>942</v>
      </c>
      <c r="W144" s="11" t="s">
        <v>943</v>
      </c>
      <c r="X144" s="11" t="s">
        <v>57</v>
      </c>
      <c r="Y144" s="11" t="s">
        <v>57</v>
      </c>
      <c r="Z144" s="15" t="s">
        <v>944</v>
      </c>
      <c r="AA144" s="16">
        <f t="shared" si="2"/>
        <v>500</v>
      </c>
      <c r="AB144" s="70"/>
      <c r="AC144" s="98" t="s">
        <v>945</v>
      </c>
      <c r="AD144" s="83"/>
      <c r="AE144" s="58"/>
      <c r="AF144" s="58"/>
      <c r="AG144" s="58" t="s">
        <v>946</v>
      </c>
      <c r="AH144" s="58"/>
      <c r="AI144" s="521"/>
      <c r="AJ144" s="180" t="s">
        <v>947</v>
      </c>
      <c r="AK144" s="168"/>
      <c r="AL144" s="168"/>
      <c r="AM144" s="168"/>
      <c r="AN144" s="168"/>
    </row>
    <row r="145" spans="2:40" s="2" customFormat="1" ht="255" x14ac:dyDescent="0.2">
      <c r="B145" s="46" t="s">
        <v>588</v>
      </c>
      <c r="C145" s="11" t="s">
        <v>37</v>
      </c>
      <c r="D145" s="11" t="s">
        <v>38</v>
      </c>
      <c r="E145" s="11" t="s">
        <v>39</v>
      </c>
      <c r="F145" s="11" t="s">
        <v>40</v>
      </c>
      <c r="G145" s="11" t="s">
        <v>41</v>
      </c>
      <c r="H145" s="11" t="s">
        <v>642</v>
      </c>
      <c r="I145" s="11" t="s">
        <v>43</v>
      </c>
      <c r="J145" s="11" t="s">
        <v>45</v>
      </c>
      <c r="K145" s="11" t="s">
        <v>45</v>
      </c>
      <c r="L145" s="11" t="s">
        <v>45</v>
      </c>
      <c r="M145" s="11" t="s">
        <v>45</v>
      </c>
      <c r="N145" s="11" t="s">
        <v>47</v>
      </c>
      <c r="O145" s="11" t="s">
        <v>926</v>
      </c>
      <c r="P145" s="11" t="s">
        <v>948</v>
      </c>
      <c r="Q145" s="19">
        <v>0</v>
      </c>
      <c r="R145" s="13">
        <v>0</v>
      </c>
      <c r="S145" s="13">
        <v>1.2</v>
      </c>
      <c r="T145" s="13">
        <v>1.8</v>
      </c>
      <c r="U145" s="13">
        <v>2</v>
      </c>
      <c r="V145" s="41">
        <v>0.05</v>
      </c>
      <c r="W145" s="11" t="s">
        <v>949</v>
      </c>
      <c r="X145" s="11" t="s">
        <v>57</v>
      </c>
      <c r="Y145" s="11" t="s">
        <v>57</v>
      </c>
      <c r="Z145" s="15" t="s">
        <v>950</v>
      </c>
      <c r="AA145" s="16">
        <f t="shared" ref="AA145:AA192" si="3">+T145</f>
        <v>1.8</v>
      </c>
      <c r="AB145" s="70"/>
      <c r="AC145" s="89" t="s">
        <v>951</v>
      </c>
      <c r="AD145" s="80"/>
      <c r="AE145" s="18"/>
      <c r="AF145" s="18"/>
      <c r="AG145" s="18" t="s">
        <v>952</v>
      </c>
      <c r="AH145" s="18"/>
      <c r="AI145" s="169"/>
      <c r="AJ145" s="180" t="s">
        <v>953</v>
      </c>
      <c r="AK145" s="170"/>
      <c r="AL145" s="170"/>
      <c r="AM145" s="170"/>
      <c r="AN145" s="170"/>
    </row>
    <row r="146" spans="2:40" s="2" customFormat="1" ht="168" x14ac:dyDescent="0.2">
      <c r="B146" s="46" t="s">
        <v>588</v>
      </c>
      <c r="C146" s="11" t="s">
        <v>37</v>
      </c>
      <c r="D146" s="11" t="s">
        <v>38</v>
      </c>
      <c r="E146" s="11" t="s">
        <v>39</v>
      </c>
      <c r="F146" s="11" t="s">
        <v>40</v>
      </c>
      <c r="G146" s="11" t="s">
        <v>41</v>
      </c>
      <c r="H146" s="11" t="s">
        <v>642</v>
      </c>
      <c r="I146" s="11" t="s">
        <v>43</v>
      </c>
      <c r="J146" s="11" t="s">
        <v>45</v>
      </c>
      <c r="K146" s="11" t="s">
        <v>45</v>
      </c>
      <c r="L146" s="11" t="s">
        <v>45</v>
      </c>
      <c r="M146" s="11" t="s">
        <v>45</v>
      </c>
      <c r="N146" s="11" t="s">
        <v>47</v>
      </c>
      <c r="O146" s="11" t="s">
        <v>926</v>
      </c>
      <c r="P146" s="11" t="s">
        <v>954</v>
      </c>
      <c r="Q146" s="19">
        <v>191</v>
      </c>
      <c r="R146" s="13">
        <v>300</v>
      </c>
      <c r="S146" s="13">
        <v>100</v>
      </c>
      <c r="T146" s="13">
        <v>200</v>
      </c>
      <c r="U146" s="13">
        <v>200</v>
      </c>
      <c r="V146" s="11">
        <v>800</v>
      </c>
      <c r="W146" s="11" t="s">
        <v>955</v>
      </c>
      <c r="X146" s="11" t="s">
        <v>57</v>
      </c>
      <c r="Y146" s="11" t="s">
        <v>57</v>
      </c>
      <c r="Z146" s="15" t="s">
        <v>956</v>
      </c>
      <c r="AA146" s="16">
        <f t="shared" si="3"/>
        <v>200</v>
      </c>
      <c r="AB146" s="70"/>
      <c r="AC146" s="89" t="s">
        <v>957</v>
      </c>
      <c r="AD146" s="80"/>
      <c r="AE146" s="18" t="s">
        <v>958</v>
      </c>
      <c r="AF146" s="18" t="s">
        <v>959</v>
      </c>
      <c r="AG146" s="105" t="s">
        <v>960</v>
      </c>
      <c r="AH146" s="18"/>
      <c r="AI146" s="169"/>
      <c r="AJ146" s="170"/>
      <c r="AK146" s="170"/>
      <c r="AL146" s="170"/>
      <c r="AM146" s="170"/>
      <c r="AN146" s="170"/>
    </row>
    <row r="147" spans="2:40" s="2" customFormat="1" ht="153" x14ac:dyDescent="0.25">
      <c r="B147" s="46" t="s">
        <v>588</v>
      </c>
      <c r="C147" s="11" t="s">
        <v>37</v>
      </c>
      <c r="D147" s="11" t="s">
        <v>38</v>
      </c>
      <c r="E147" s="11" t="s">
        <v>39</v>
      </c>
      <c r="F147" s="11" t="s">
        <v>40</v>
      </c>
      <c r="G147" s="11" t="s">
        <v>41</v>
      </c>
      <c r="H147" s="11" t="s">
        <v>642</v>
      </c>
      <c r="I147" s="11" t="s">
        <v>43</v>
      </c>
      <c r="J147" s="11" t="s">
        <v>45</v>
      </c>
      <c r="K147" s="11" t="s">
        <v>45</v>
      </c>
      <c r="L147" s="11" t="s">
        <v>45</v>
      </c>
      <c r="M147" s="11" t="s">
        <v>45</v>
      </c>
      <c r="N147" s="11" t="s">
        <v>47</v>
      </c>
      <c r="O147" s="11" t="s">
        <v>926</v>
      </c>
      <c r="P147" s="11" t="s">
        <v>961</v>
      </c>
      <c r="Q147" s="19">
        <v>0</v>
      </c>
      <c r="R147" s="13">
        <v>10</v>
      </c>
      <c r="S147" s="13">
        <v>30</v>
      </c>
      <c r="T147" s="13">
        <v>10</v>
      </c>
      <c r="U147" s="13">
        <v>10</v>
      </c>
      <c r="V147" s="11">
        <v>60</v>
      </c>
      <c r="W147" s="11" t="s">
        <v>962</v>
      </c>
      <c r="X147" s="11" t="s">
        <v>57</v>
      </c>
      <c r="Y147" s="14" t="s">
        <v>57</v>
      </c>
      <c r="Z147" s="15" t="s">
        <v>963</v>
      </c>
      <c r="AA147" s="16">
        <f t="shared" si="3"/>
        <v>10</v>
      </c>
      <c r="AB147" s="70"/>
      <c r="AC147" s="98" t="s">
        <v>964</v>
      </c>
      <c r="AD147" s="83"/>
      <c r="AE147" s="58">
        <v>4</v>
      </c>
      <c r="AF147" s="179">
        <v>0.4</v>
      </c>
      <c r="AG147" s="177" t="s">
        <v>965</v>
      </c>
      <c r="AH147" s="58"/>
      <c r="AI147" s="167" t="s">
        <v>966</v>
      </c>
      <c r="AJ147"/>
      <c r="AK147"/>
      <c r="AL147"/>
      <c r="AM147"/>
      <c r="AN147"/>
    </row>
    <row r="148" spans="2:40" s="2" customFormat="1" ht="409.5" x14ac:dyDescent="0.25">
      <c r="B148" s="46" t="s">
        <v>588</v>
      </c>
      <c r="C148" s="11" t="s">
        <v>37</v>
      </c>
      <c r="D148" s="11" t="s">
        <v>38</v>
      </c>
      <c r="E148" s="11" t="s">
        <v>39</v>
      </c>
      <c r="F148" s="11" t="s">
        <v>40</v>
      </c>
      <c r="G148" s="11" t="s">
        <v>41</v>
      </c>
      <c r="H148" s="11" t="s">
        <v>642</v>
      </c>
      <c r="I148" s="11" t="s">
        <v>43</v>
      </c>
      <c r="J148" s="11" t="s">
        <v>45</v>
      </c>
      <c r="K148" s="11" t="s">
        <v>45</v>
      </c>
      <c r="L148" s="11" t="s">
        <v>45</v>
      </c>
      <c r="M148" s="11" t="s">
        <v>45</v>
      </c>
      <c r="N148" s="11" t="s">
        <v>47</v>
      </c>
      <c r="O148" s="11" t="s">
        <v>926</v>
      </c>
      <c r="P148" s="11" t="s">
        <v>967</v>
      </c>
      <c r="Q148" s="19">
        <v>200</v>
      </c>
      <c r="R148" s="13">
        <v>190</v>
      </c>
      <c r="S148" s="13">
        <v>180</v>
      </c>
      <c r="T148" s="13">
        <v>170</v>
      </c>
      <c r="U148" s="13">
        <v>160</v>
      </c>
      <c r="V148" s="11">
        <v>160</v>
      </c>
      <c r="W148" s="159" t="s">
        <v>968</v>
      </c>
      <c r="X148" s="11" t="s">
        <v>57</v>
      </c>
      <c r="Y148" s="14" t="s">
        <v>57</v>
      </c>
      <c r="Z148" s="15" t="s">
        <v>969</v>
      </c>
      <c r="AA148" s="16">
        <f t="shared" si="3"/>
        <v>170</v>
      </c>
      <c r="AB148" s="62" t="s">
        <v>970</v>
      </c>
      <c r="AC148" s="89" t="s">
        <v>971</v>
      </c>
      <c r="AD148" s="80"/>
      <c r="AE148" s="17" t="s">
        <v>972</v>
      </c>
      <c r="AF148" s="17"/>
      <c r="AG148" s="105" t="s">
        <v>972</v>
      </c>
      <c r="AH148" s="17"/>
      <c r="AI148" s="176" t="s">
        <v>973</v>
      </c>
      <c r="AJ148" s="17"/>
      <c r="AK148" s="18"/>
    </row>
    <row r="149" spans="2:40" s="2" customFormat="1" ht="171" customHeight="1" x14ac:dyDescent="0.25">
      <c r="B149" s="46" t="s">
        <v>588</v>
      </c>
      <c r="C149" s="11" t="s">
        <v>61</v>
      </c>
      <c r="D149" s="11" t="s">
        <v>62</v>
      </c>
      <c r="E149" s="11" t="s">
        <v>63</v>
      </c>
      <c r="F149" s="11" t="s">
        <v>45</v>
      </c>
      <c r="G149" s="11" t="s">
        <v>45</v>
      </c>
      <c r="H149" s="11" t="s">
        <v>42</v>
      </c>
      <c r="I149" s="11" t="s">
        <v>45</v>
      </c>
      <c r="J149" s="11" t="s">
        <v>45</v>
      </c>
      <c r="K149" s="11" t="s">
        <v>45</v>
      </c>
      <c r="L149" s="11" t="s">
        <v>213</v>
      </c>
      <c r="M149" s="11" t="s">
        <v>974</v>
      </c>
      <c r="N149" s="11" t="s">
        <v>76</v>
      </c>
      <c r="O149" s="11" t="s">
        <v>975</v>
      </c>
      <c r="P149" s="11" t="s">
        <v>976</v>
      </c>
      <c r="Q149" s="12" t="s">
        <v>50</v>
      </c>
      <c r="R149" s="45">
        <v>1</v>
      </c>
      <c r="S149" s="45">
        <v>1</v>
      </c>
      <c r="T149" s="45">
        <v>1</v>
      </c>
      <c r="U149" s="45">
        <v>1</v>
      </c>
      <c r="V149" s="41">
        <v>1</v>
      </c>
      <c r="W149" s="11" t="s">
        <v>977</v>
      </c>
      <c r="X149" s="11" t="s">
        <v>57</v>
      </c>
      <c r="Y149" s="14" t="s">
        <v>57</v>
      </c>
      <c r="Z149" s="15" t="s">
        <v>978</v>
      </c>
      <c r="AA149" s="68">
        <v>1</v>
      </c>
      <c r="AB149" s="18"/>
      <c r="AC149" s="89" t="s">
        <v>979</v>
      </c>
      <c r="AD149" s="80"/>
      <c r="AE149" s="17">
        <v>100</v>
      </c>
      <c r="AF149" s="114">
        <v>1</v>
      </c>
      <c r="AG149" s="17" t="s">
        <v>980</v>
      </c>
      <c r="AH149" s="17"/>
      <c r="AI149" s="17"/>
      <c r="AJ149" s="17"/>
      <c r="AK149" s="18" t="s">
        <v>981</v>
      </c>
    </row>
    <row r="150" spans="2:40" s="2" customFormat="1" ht="170.25" customHeight="1" x14ac:dyDescent="0.25">
      <c r="B150" s="46" t="s">
        <v>588</v>
      </c>
      <c r="C150" s="11" t="s">
        <v>61</v>
      </c>
      <c r="D150" s="11" t="s">
        <v>62</v>
      </c>
      <c r="E150" s="11" t="s">
        <v>63</v>
      </c>
      <c r="F150" s="11" t="s">
        <v>45</v>
      </c>
      <c r="G150" s="11" t="s">
        <v>45</v>
      </c>
      <c r="H150" s="11" t="s">
        <v>42</v>
      </c>
      <c r="I150" s="11" t="s">
        <v>45</v>
      </c>
      <c r="J150" s="11" t="s">
        <v>45</v>
      </c>
      <c r="K150" s="11" t="s">
        <v>45</v>
      </c>
      <c r="L150" s="11" t="s">
        <v>213</v>
      </c>
      <c r="M150" s="11" t="s">
        <v>974</v>
      </c>
      <c r="N150" s="11" t="s">
        <v>76</v>
      </c>
      <c r="O150" s="11" t="s">
        <v>975</v>
      </c>
      <c r="P150" s="11" t="s">
        <v>976</v>
      </c>
      <c r="Q150" s="19">
        <v>0</v>
      </c>
      <c r="R150" s="13">
        <v>1</v>
      </c>
      <c r="S150" s="13">
        <v>1</v>
      </c>
      <c r="T150" s="13">
        <v>1</v>
      </c>
      <c r="U150" s="13">
        <v>1</v>
      </c>
      <c r="V150" s="11">
        <v>1</v>
      </c>
      <c r="W150" s="11" t="s">
        <v>982</v>
      </c>
      <c r="X150" s="11" t="s">
        <v>57</v>
      </c>
      <c r="Y150" s="14" t="s">
        <v>57</v>
      </c>
      <c r="Z150" s="15" t="s">
        <v>983</v>
      </c>
      <c r="AA150" s="16">
        <f t="shared" si="3"/>
        <v>1</v>
      </c>
      <c r="AB150" s="18"/>
      <c r="AC150" s="89" t="s">
        <v>984</v>
      </c>
      <c r="AD150" s="80"/>
      <c r="AE150" s="17">
        <v>1</v>
      </c>
      <c r="AF150" s="114">
        <v>1</v>
      </c>
      <c r="AG150" s="17" t="s">
        <v>985</v>
      </c>
      <c r="AH150" s="17"/>
      <c r="AI150" s="17"/>
      <c r="AJ150" s="17"/>
      <c r="AK150" s="18" t="s">
        <v>981</v>
      </c>
    </row>
    <row r="151" spans="2:40" s="2" customFormat="1" ht="191.25" x14ac:dyDescent="0.25">
      <c r="B151" s="46" t="s">
        <v>588</v>
      </c>
      <c r="C151" s="11" t="s">
        <v>61</v>
      </c>
      <c r="D151" s="11" t="s">
        <v>62</v>
      </c>
      <c r="E151" s="11" t="s">
        <v>63</v>
      </c>
      <c r="F151" s="11" t="s">
        <v>45</v>
      </c>
      <c r="G151" s="11" t="s">
        <v>45</v>
      </c>
      <c r="H151" s="11" t="s">
        <v>42</v>
      </c>
      <c r="I151" s="11" t="s">
        <v>45</v>
      </c>
      <c r="J151" s="11" t="s">
        <v>45</v>
      </c>
      <c r="K151" s="11" t="s">
        <v>45</v>
      </c>
      <c r="L151" s="11" t="s">
        <v>93</v>
      </c>
      <c r="M151" s="11" t="s">
        <v>254</v>
      </c>
      <c r="N151" s="11" t="s">
        <v>76</v>
      </c>
      <c r="O151" s="11" t="s">
        <v>975</v>
      </c>
      <c r="P151" s="11" t="s">
        <v>986</v>
      </c>
      <c r="Q151" s="45">
        <v>1</v>
      </c>
      <c r="R151" s="45">
        <v>1</v>
      </c>
      <c r="S151" s="45">
        <v>1</v>
      </c>
      <c r="T151" s="45">
        <v>1</v>
      </c>
      <c r="U151" s="45">
        <v>1</v>
      </c>
      <c r="V151" s="41">
        <v>1</v>
      </c>
      <c r="W151" s="11" t="s">
        <v>987</v>
      </c>
      <c r="X151" s="11" t="s">
        <v>57</v>
      </c>
      <c r="Y151" s="14" t="s">
        <v>57</v>
      </c>
      <c r="Z151" s="21" t="s">
        <v>988</v>
      </c>
      <c r="AA151" s="68">
        <v>1</v>
      </c>
      <c r="AB151" s="18"/>
      <c r="AC151" s="89" t="s">
        <v>989</v>
      </c>
      <c r="AD151" s="80"/>
      <c r="AE151" s="17"/>
      <c r="AF151" s="17"/>
      <c r="AG151" s="17"/>
      <c r="AH151" s="17"/>
      <c r="AI151" s="17"/>
      <c r="AJ151" s="17"/>
      <c r="AK151" s="18" t="s">
        <v>981</v>
      </c>
    </row>
    <row r="152" spans="2:40" s="2" customFormat="1" ht="172.5" customHeight="1" x14ac:dyDescent="0.25">
      <c r="B152" s="46" t="s">
        <v>588</v>
      </c>
      <c r="C152" s="11" t="s">
        <v>61</v>
      </c>
      <c r="D152" s="11" t="s">
        <v>62</v>
      </c>
      <c r="E152" s="11" t="s">
        <v>63</v>
      </c>
      <c r="F152" s="11" t="s">
        <v>45</v>
      </c>
      <c r="G152" s="11" t="s">
        <v>45</v>
      </c>
      <c r="H152" s="11" t="s">
        <v>42</v>
      </c>
      <c r="I152" s="11" t="s">
        <v>45</v>
      </c>
      <c r="J152" s="11" t="s">
        <v>45</v>
      </c>
      <c r="K152" s="11" t="s">
        <v>45</v>
      </c>
      <c r="L152" s="11" t="s">
        <v>202</v>
      </c>
      <c r="M152" s="11" t="s">
        <v>203</v>
      </c>
      <c r="N152" s="11" t="s">
        <v>76</v>
      </c>
      <c r="O152" s="11" t="s">
        <v>975</v>
      </c>
      <c r="P152" s="11" t="s">
        <v>986</v>
      </c>
      <c r="Q152" s="12" t="s">
        <v>50</v>
      </c>
      <c r="R152" s="45">
        <v>1</v>
      </c>
      <c r="S152" s="45">
        <v>1</v>
      </c>
      <c r="T152" s="45">
        <v>1</v>
      </c>
      <c r="U152" s="45">
        <v>1</v>
      </c>
      <c r="V152" s="41">
        <v>1</v>
      </c>
      <c r="W152" s="11" t="s">
        <v>990</v>
      </c>
      <c r="X152" s="11" t="s">
        <v>57</v>
      </c>
      <c r="Y152" s="14" t="s">
        <v>57</v>
      </c>
      <c r="Z152" s="15" t="s">
        <v>991</v>
      </c>
      <c r="AA152" s="68">
        <v>1</v>
      </c>
      <c r="AB152" s="18"/>
      <c r="AC152" s="89" t="s">
        <v>992</v>
      </c>
      <c r="AD152" s="80"/>
      <c r="AE152" s="114">
        <v>1</v>
      </c>
      <c r="AF152" s="114">
        <v>1</v>
      </c>
      <c r="AG152" s="17" t="s">
        <v>993</v>
      </c>
      <c r="AH152" s="17"/>
      <c r="AI152" s="17"/>
      <c r="AJ152" s="17" t="s">
        <v>994</v>
      </c>
      <c r="AK152" s="18" t="s">
        <v>981</v>
      </c>
    </row>
    <row r="153" spans="2:40" s="2" customFormat="1" ht="191.25" x14ac:dyDescent="0.25">
      <c r="B153" s="46" t="s">
        <v>588</v>
      </c>
      <c r="C153" s="11" t="s">
        <v>61</v>
      </c>
      <c r="D153" s="11" t="s">
        <v>62</v>
      </c>
      <c r="E153" s="11" t="s">
        <v>63</v>
      </c>
      <c r="F153" s="11" t="s">
        <v>45</v>
      </c>
      <c r="G153" s="11" t="s">
        <v>45</v>
      </c>
      <c r="H153" s="11" t="s">
        <v>42</v>
      </c>
      <c r="I153" s="11" t="s">
        <v>45</v>
      </c>
      <c r="J153" s="11" t="s">
        <v>45</v>
      </c>
      <c r="K153" s="11" t="s">
        <v>45</v>
      </c>
      <c r="L153" s="11" t="s">
        <v>93</v>
      </c>
      <c r="M153" s="11" t="s">
        <v>94</v>
      </c>
      <c r="N153" s="11" t="s">
        <v>76</v>
      </c>
      <c r="O153" s="11" t="s">
        <v>975</v>
      </c>
      <c r="P153" s="11" t="s">
        <v>986</v>
      </c>
      <c r="Q153" s="15" t="s">
        <v>50</v>
      </c>
      <c r="R153" s="11">
        <v>0</v>
      </c>
      <c r="S153" s="11">
        <v>1</v>
      </c>
      <c r="T153" s="11">
        <v>1</v>
      </c>
      <c r="U153" s="11">
        <v>1</v>
      </c>
      <c r="V153" s="11">
        <v>1</v>
      </c>
      <c r="W153" s="11" t="s">
        <v>995</v>
      </c>
      <c r="X153" s="11" t="s">
        <v>228</v>
      </c>
      <c r="Y153" s="14" t="s">
        <v>228</v>
      </c>
      <c r="Z153" s="15" t="s">
        <v>594</v>
      </c>
      <c r="AA153" s="16">
        <f t="shared" si="3"/>
        <v>1</v>
      </c>
      <c r="AB153" s="18"/>
      <c r="AC153" s="89" t="s">
        <v>996</v>
      </c>
      <c r="AD153" s="80"/>
      <c r="AE153" s="17">
        <v>1</v>
      </c>
      <c r="AF153" s="114">
        <v>1</v>
      </c>
      <c r="AG153" s="17" t="s">
        <v>997</v>
      </c>
      <c r="AH153" s="17"/>
      <c r="AI153" s="17"/>
      <c r="AJ153" s="17"/>
      <c r="AK153" s="18" t="s">
        <v>981</v>
      </c>
    </row>
    <row r="154" spans="2:40" s="2" customFormat="1" ht="255" x14ac:dyDescent="0.25">
      <c r="B154" s="46" t="s">
        <v>588</v>
      </c>
      <c r="C154" s="11" t="s">
        <v>61</v>
      </c>
      <c r="D154" s="11" t="s">
        <v>62</v>
      </c>
      <c r="E154" s="11" t="s">
        <v>63</v>
      </c>
      <c r="F154" s="11" t="s">
        <v>45</v>
      </c>
      <c r="G154" s="11" t="s">
        <v>45</v>
      </c>
      <c r="H154" s="11" t="s">
        <v>42</v>
      </c>
      <c r="I154" s="11" t="s">
        <v>45</v>
      </c>
      <c r="J154" s="11" t="s">
        <v>45</v>
      </c>
      <c r="K154" s="11" t="s">
        <v>45</v>
      </c>
      <c r="L154" s="11" t="s">
        <v>93</v>
      </c>
      <c r="M154" s="11" t="s">
        <v>94</v>
      </c>
      <c r="N154" s="11" t="s">
        <v>76</v>
      </c>
      <c r="O154" s="11" t="s">
        <v>975</v>
      </c>
      <c r="P154" s="11" t="s">
        <v>986</v>
      </c>
      <c r="Q154" s="12" t="s">
        <v>50</v>
      </c>
      <c r="R154" s="11">
        <v>0</v>
      </c>
      <c r="S154" s="11">
        <v>20</v>
      </c>
      <c r="T154" s="11">
        <v>20</v>
      </c>
      <c r="U154" s="11">
        <v>20</v>
      </c>
      <c r="V154" s="11">
        <v>60</v>
      </c>
      <c r="W154" s="11" t="s">
        <v>998</v>
      </c>
      <c r="X154" s="11" t="s">
        <v>57</v>
      </c>
      <c r="Y154" s="14" t="s">
        <v>57</v>
      </c>
      <c r="Z154" s="15" t="s">
        <v>999</v>
      </c>
      <c r="AA154" s="16">
        <f t="shared" si="3"/>
        <v>20</v>
      </c>
      <c r="AB154" s="18"/>
      <c r="AC154" s="89" t="s">
        <v>1000</v>
      </c>
      <c r="AD154" s="80"/>
      <c r="AE154" s="17">
        <v>10</v>
      </c>
      <c r="AF154" s="114">
        <v>0.5</v>
      </c>
      <c r="AG154" s="17" t="s">
        <v>1001</v>
      </c>
      <c r="AH154" s="17"/>
      <c r="AI154" s="17"/>
      <c r="AJ154" s="17"/>
      <c r="AK154" s="18" t="s">
        <v>1002</v>
      </c>
    </row>
    <row r="155" spans="2:40" s="2" customFormat="1" ht="191.25" x14ac:dyDescent="0.25">
      <c r="B155" s="135" t="s">
        <v>588</v>
      </c>
      <c r="C155" s="136" t="s">
        <v>61</v>
      </c>
      <c r="D155" s="136" t="s">
        <v>62</v>
      </c>
      <c r="E155" s="136" t="s">
        <v>63</v>
      </c>
      <c r="F155" s="136" t="s">
        <v>45</v>
      </c>
      <c r="G155" s="136" t="s">
        <v>45</v>
      </c>
      <c r="H155" s="136" t="s">
        <v>42</v>
      </c>
      <c r="I155" s="136" t="s">
        <v>45</v>
      </c>
      <c r="J155" s="136" t="s">
        <v>45</v>
      </c>
      <c r="K155" s="136" t="s">
        <v>45</v>
      </c>
      <c r="L155" s="136" t="s">
        <v>46</v>
      </c>
      <c r="M155" s="136" t="s">
        <v>75</v>
      </c>
      <c r="N155" s="136" t="s">
        <v>76</v>
      </c>
      <c r="O155" s="136" t="s">
        <v>975</v>
      </c>
      <c r="P155" s="136" t="s">
        <v>1003</v>
      </c>
      <c r="Q155" s="137">
        <v>0</v>
      </c>
      <c r="R155" s="137">
        <v>1</v>
      </c>
      <c r="S155" s="137">
        <v>1</v>
      </c>
      <c r="T155" s="137">
        <v>1</v>
      </c>
      <c r="U155" s="137">
        <v>1</v>
      </c>
      <c r="V155" s="136">
        <v>1</v>
      </c>
      <c r="W155" s="136" t="s">
        <v>1004</v>
      </c>
      <c r="X155" s="136" t="s">
        <v>57</v>
      </c>
      <c r="Y155" s="143" t="s">
        <v>57</v>
      </c>
      <c r="Z155" s="138" t="s">
        <v>1005</v>
      </c>
      <c r="AA155" s="144">
        <f t="shared" si="3"/>
        <v>1</v>
      </c>
      <c r="AB155" s="142"/>
      <c r="AC155" s="139" t="s">
        <v>1006</v>
      </c>
      <c r="AD155" s="140"/>
      <c r="AE155" s="141"/>
      <c r="AF155" s="141"/>
      <c r="AG155" s="141"/>
      <c r="AH155" s="141"/>
      <c r="AI155" s="141"/>
      <c r="AJ155" s="141"/>
      <c r="AK155" s="142" t="s">
        <v>981</v>
      </c>
    </row>
    <row r="156" spans="2:40" s="2" customFormat="1" ht="191.25" x14ac:dyDescent="0.25">
      <c r="B156" s="10" t="s">
        <v>1007</v>
      </c>
      <c r="C156" s="11" t="s">
        <v>61</v>
      </c>
      <c r="D156" s="11" t="s">
        <v>62</v>
      </c>
      <c r="E156" s="11" t="s">
        <v>63</v>
      </c>
      <c r="F156" s="11" t="s">
        <v>212</v>
      </c>
      <c r="G156" s="11" t="s">
        <v>150</v>
      </c>
      <c r="H156" s="11" t="s">
        <v>42</v>
      </c>
      <c r="I156" s="11" t="s">
        <v>253</v>
      </c>
      <c r="J156" s="11" t="s">
        <v>1008</v>
      </c>
      <c r="K156" s="11" t="s">
        <v>1009</v>
      </c>
      <c r="L156" s="11" t="s">
        <v>93</v>
      </c>
      <c r="M156" s="11" t="s">
        <v>94</v>
      </c>
      <c r="N156" s="11" t="s">
        <v>76</v>
      </c>
      <c r="O156" s="11" t="s">
        <v>1010</v>
      </c>
      <c r="P156" s="11" t="s">
        <v>1011</v>
      </c>
      <c r="Q156" s="15" t="s">
        <v>1012</v>
      </c>
      <c r="R156" s="13">
        <v>67.2</v>
      </c>
      <c r="S156" s="13">
        <v>70.5</v>
      </c>
      <c r="T156" s="13">
        <v>73.8</v>
      </c>
      <c r="U156" s="13">
        <v>77.2</v>
      </c>
      <c r="V156" s="59">
        <v>77.2</v>
      </c>
      <c r="W156" s="14" t="s">
        <v>1013</v>
      </c>
      <c r="X156" s="14"/>
      <c r="Y156" s="14" t="s">
        <v>57</v>
      </c>
      <c r="Z156" s="15" t="s">
        <v>1014</v>
      </c>
      <c r="AA156" s="16">
        <f t="shared" si="3"/>
        <v>73.8</v>
      </c>
      <c r="AB156" s="18"/>
      <c r="AC156" s="89" t="s">
        <v>1015</v>
      </c>
      <c r="AD156" s="80"/>
      <c r="AE156" s="17" t="s">
        <v>318</v>
      </c>
      <c r="AF156" s="114" t="s">
        <v>318</v>
      </c>
      <c r="AG156" s="17" t="s">
        <v>1016</v>
      </c>
      <c r="AH156" s="17" t="s">
        <v>318</v>
      </c>
      <c r="AI156" s="17" t="s">
        <v>318</v>
      </c>
      <c r="AJ156" s="17" t="s">
        <v>1017</v>
      </c>
      <c r="AK156" s="18"/>
    </row>
    <row r="157" spans="2:40" s="2" customFormat="1" ht="115.5" customHeight="1" x14ac:dyDescent="0.25">
      <c r="B157" s="46" t="s">
        <v>1007</v>
      </c>
      <c r="C157" s="11" t="s">
        <v>37</v>
      </c>
      <c r="D157" s="11" t="s">
        <v>38</v>
      </c>
      <c r="E157" s="11" t="s">
        <v>39</v>
      </c>
      <c r="F157" s="11" t="s">
        <v>40</v>
      </c>
      <c r="G157" s="11" t="s">
        <v>41</v>
      </c>
      <c r="H157" s="11" t="s">
        <v>42</v>
      </c>
      <c r="I157" s="11" t="s">
        <v>43</v>
      </c>
      <c r="J157" s="11" t="s">
        <v>45</v>
      </c>
      <c r="K157" s="11" t="s">
        <v>1009</v>
      </c>
      <c r="L157" s="11" t="s">
        <v>46</v>
      </c>
      <c r="M157" s="11" t="s">
        <v>254</v>
      </c>
      <c r="N157" s="11" t="s">
        <v>47</v>
      </c>
      <c r="O157" s="11" t="s">
        <v>1018</v>
      </c>
      <c r="P157" s="11" t="s">
        <v>1019</v>
      </c>
      <c r="Q157" s="15">
        <v>0.97</v>
      </c>
      <c r="R157" s="45">
        <v>0.97499999999999998</v>
      </c>
      <c r="S157" s="45">
        <v>0.97</v>
      </c>
      <c r="T157" s="45">
        <v>0.97</v>
      </c>
      <c r="U157" s="45">
        <v>0.97</v>
      </c>
      <c r="V157" s="41">
        <v>0.97</v>
      </c>
      <c r="W157" s="11" t="s">
        <v>1020</v>
      </c>
      <c r="X157" s="11"/>
      <c r="Y157" s="11" t="s">
        <v>57</v>
      </c>
      <c r="Z157" s="15" t="s">
        <v>1021</v>
      </c>
      <c r="AA157" s="16">
        <f t="shared" si="3"/>
        <v>0.97</v>
      </c>
      <c r="AB157" s="18">
        <v>0.02</v>
      </c>
      <c r="AC157" s="89" t="s">
        <v>1022</v>
      </c>
      <c r="AD157" s="80"/>
      <c r="AE157" s="132" t="s">
        <v>318</v>
      </c>
      <c r="AF157" s="114" t="s">
        <v>318</v>
      </c>
      <c r="AG157" s="17" t="s">
        <v>1023</v>
      </c>
      <c r="AH157" s="17" t="s">
        <v>1024</v>
      </c>
      <c r="AI157" s="17" t="s">
        <v>1025</v>
      </c>
      <c r="AJ157" s="17" t="s">
        <v>318</v>
      </c>
      <c r="AK157" s="18"/>
    </row>
    <row r="158" spans="2:40" s="2" customFormat="1" ht="267.75" x14ac:dyDescent="0.25">
      <c r="B158" s="46" t="s">
        <v>1007</v>
      </c>
      <c r="C158" s="11" t="s">
        <v>37</v>
      </c>
      <c r="D158" s="11" t="s">
        <v>38</v>
      </c>
      <c r="E158" s="11" t="s">
        <v>140</v>
      </c>
      <c r="F158" s="11" t="s">
        <v>212</v>
      </c>
      <c r="G158" s="11" t="s">
        <v>150</v>
      </c>
      <c r="H158" s="11" t="s">
        <v>642</v>
      </c>
      <c r="I158" s="11" t="s">
        <v>43</v>
      </c>
      <c r="J158" s="11" t="s">
        <v>45</v>
      </c>
      <c r="K158" s="11" t="s">
        <v>1009</v>
      </c>
      <c r="L158" s="11" t="s">
        <v>93</v>
      </c>
      <c r="M158" s="11" t="s">
        <v>94</v>
      </c>
      <c r="N158" s="11" t="s">
        <v>142</v>
      </c>
      <c r="O158" s="11" t="s">
        <v>1010</v>
      </c>
      <c r="P158" s="11" t="s">
        <v>1026</v>
      </c>
      <c r="Q158" s="15" t="s">
        <v>1027</v>
      </c>
      <c r="R158" s="13">
        <v>0</v>
      </c>
      <c r="S158" s="13" t="s">
        <v>1028</v>
      </c>
      <c r="T158" s="13" t="s">
        <v>395</v>
      </c>
      <c r="U158" s="13" t="s">
        <v>1029</v>
      </c>
      <c r="V158" s="11">
        <v>2.8</v>
      </c>
      <c r="W158" s="11" t="s">
        <v>1030</v>
      </c>
      <c r="X158" s="14" t="s">
        <v>57</v>
      </c>
      <c r="Y158" s="14" t="s">
        <v>57</v>
      </c>
      <c r="Z158" s="15" t="s">
        <v>1031</v>
      </c>
      <c r="AA158" s="16" t="str">
        <f t="shared" si="3"/>
        <v>&gt;=2</v>
      </c>
      <c r="AB158" s="18" t="s">
        <v>1028</v>
      </c>
      <c r="AC158" s="89" t="s">
        <v>1032</v>
      </c>
      <c r="AD158" s="80"/>
      <c r="AE158" s="17" t="s">
        <v>318</v>
      </c>
      <c r="AF158" s="17" t="s">
        <v>318</v>
      </c>
      <c r="AG158" s="17" t="s">
        <v>1033</v>
      </c>
      <c r="AH158" s="17" t="s">
        <v>318</v>
      </c>
      <c r="AI158" s="17" t="s">
        <v>1034</v>
      </c>
      <c r="AJ158" s="17" t="s">
        <v>1035</v>
      </c>
      <c r="AK158" s="18"/>
    </row>
    <row r="159" spans="2:40" s="2" customFormat="1" ht="140.25" x14ac:dyDescent="0.25">
      <c r="B159" s="46" t="s">
        <v>1007</v>
      </c>
      <c r="C159" s="11" t="s">
        <v>37</v>
      </c>
      <c r="D159" s="11" t="s">
        <v>38</v>
      </c>
      <c r="E159" s="11" t="s">
        <v>140</v>
      </c>
      <c r="F159" s="11" t="s">
        <v>212</v>
      </c>
      <c r="G159" s="11" t="s">
        <v>150</v>
      </c>
      <c r="H159" s="11" t="s">
        <v>42</v>
      </c>
      <c r="I159" s="11" t="s">
        <v>43</v>
      </c>
      <c r="J159" s="11" t="s">
        <v>45</v>
      </c>
      <c r="K159" s="11" t="s">
        <v>1009</v>
      </c>
      <c r="L159" s="11" t="s">
        <v>46</v>
      </c>
      <c r="M159" s="11" t="s">
        <v>133</v>
      </c>
      <c r="N159" s="11" t="s">
        <v>142</v>
      </c>
      <c r="O159" s="11" t="s">
        <v>1010</v>
      </c>
      <c r="P159" s="11" t="s">
        <v>1036</v>
      </c>
      <c r="Q159" s="15" t="s">
        <v>1037</v>
      </c>
      <c r="R159" s="13">
        <v>2.2599999999999998</v>
      </c>
      <c r="S159" s="13">
        <v>3</v>
      </c>
      <c r="T159" s="13">
        <v>3</v>
      </c>
      <c r="U159" s="13">
        <v>3</v>
      </c>
      <c r="V159" s="11">
        <v>3</v>
      </c>
      <c r="W159" s="11" t="s">
        <v>1038</v>
      </c>
      <c r="X159" s="14" t="s">
        <v>57</v>
      </c>
      <c r="Y159" s="14" t="s">
        <v>57</v>
      </c>
      <c r="Z159" s="15" t="s">
        <v>1039</v>
      </c>
      <c r="AA159" s="16">
        <f t="shared" si="3"/>
        <v>3</v>
      </c>
      <c r="AB159" s="18"/>
      <c r="AC159" s="89" t="s">
        <v>1040</v>
      </c>
      <c r="AD159" s="80"/>
      <c r="AE159" s="17">
        <v>1.68</v>
      </c>
      <c r="AF159" s="114">
        <v>1</v>
      </c>
      <c r="AG159" s="17" t="s">
        <v>1041</v>
      </c>
      <c r="AH159" s="17" t="s">
        <v>318</v>
      </c>
      <c r="AI159" s="17" t="s">
        <v>318</v>
      </c>
      <c r="AJ159" s="17" t="s">
        <v>1040</v>
      </c>
      <c r="AK159" s="18"/>
    </row>
    <row r="160" spans="2:40" s="2" customFormat="1" ht="140.25" x14ac:dyDescent="0.25">
      <c r="B160" s="46" t="s">
        <v>1007</v>
      </c>
      <c r="C160" s="11" t="s">
        <v>37</v>
      </c>
      <c r="D160" s="11" t="s">
        <v>38</v>
      </c>
      <c r="E160" s="11" t="s">
        <v>140</v>
      </c>
      <c r="F160" s="11" t="s">
        <v>212</v>
      </c>
      <c r="G160" s="11" t="s">
        <v>150</v>
      </c>
      <c r="H160" s="11" t="s">
        <v>42</v>
      </c>
      <c r="I160" s="11" t="s">
        <v>43</v>
      </c>
      <c r="J160" s="11" t="s">
        <v>45</v>
      </c>
      <c r="K160" s="11" t="s">
        <v>1009</v>
      </c>
      <c r="L160" s="11" t="s">
        <v>46</v>
      </c>
      <c r="M160" s="11" t="s">
        <v>133</v>
      </c>
      <c r="N160" s="11" t="s">
        <v>142</v>
      </c>
      <c r="O160" s="11" t="s">
        <v>1010</v>
      </c>
      <c r="P160" s="11" t="s">
        <v>1036</v>
      </c>
      <c r="Q160" s="15" t="s">
        <v>1042</v>
      </c>
      <c r="R160" s="13">
        <v>1.28</v>
      </c>
      <c r="S160" s="13">
        <v>3</v>
      </c>
      <c r="T160" s="13">
        <v>3</v>
      </c>
      <c r="U160" s="13">
        <v>3</v>
      </c>
      <c r="V160" s="11">
        <v>3</v>
      </c>
      <c r="W160" s="11" t="s">
        <v>1043</v>
      </c>
      <c r="X160" s="14" t="s">
        <v>57</v>
      </c>
      <c r="Y160" s="14" t="s">
        <v>57</v>
      </c>
      <c r="Z160" s="15" t="s">
        <v>1044</v>
      </c>
      <c r="AA160" s="16">
        <f t="shared" si="3"/>
        <v>3</v>
      </c>
      <c r="AB160" s="18"/>
      <c r="AC160" s="89" t="s">
        <v>1045</v>
      </c>
      <c r="AD160" s="80"/>
      <c r="AE160" s="17">
        <v>2.57</v>
      </c>
      <c r="AF160" s="114">
        <v>1</v>
      </c>
      <c r="AG160" s="17" t="s">
        <v>1046</v>
      </c>
      <c r="AH160" s="17" t="s">
        <v>318</v>
      </c>
      <c r="AI160" s="17" t="s">
        <v>318</v>
      </c>
      <c r="AJ160" s="17" t="s">
        <v>1045</v>
      </c>
      <c r="AK160" s="18"/>
    </row>
    <row r="161" spans="2:37" s="2" customFormat="1" ht="114.75" x14ac:dyDescent="0.25">
      <c r="B161" s="46" t="s">
        <v>1007</v>
      </c>
      <c r="C161" s="11" t="s">
        <v>37</v>
      </c>
      <c r="D161" s="11" t="s">
        <v>38</v>
      </c>
      <c r="E161" s="11" t="s">
        <v>140</v>
      </c>
      <c r="F161" s="11" t="s">
        <v>212</v>
      </c>
      <c r="G161" s="11" t="s">
        <v>150</v>
      </c>
      <c r="H161" s="11" t="s">
        <v>42</v>
      </c>
      <c r="I161" s="11" t="s">
        <v>43</v>
      </c>
      <c r="J161" s="11" t="s">
        <v>44</v>
      </c>
      <c r="K161" s="11" t="s">
        <v>1009</v>
      </c>
      <c r="L161" s="11" t="s">
        <v>46</v>
      </c>
      <c r="M161" s="11" t="s">
        <v>133</v>
      </c>
      <c r="N161" s="11" t="s">
        <v>142</v>
      </c>
      <c r="O161" s="11" t="s">
        <v>1010</v>
      </c>
      <c r="P161" s="11" t="s">
        <v>1036</v>
      </c>
      <c r="Q161" s="19">
        <v>22.9</v>
      </c>
      <c r="R161" s="13">
        <v>22.9</v>
      </c>
      <c r="S161" s="13">
        <v>30</v>
      </c>
      <c r="T161" s="13">
        <v>30</v>
      </c>
      <c r="U161" s="13">
        <v>30</v>
      </c>
      <c r="V161" s="11">
        <v>30</v>
      </c>
      <c r="W161" s="11" t="s">
        <v>1047</v>
      </c>
      <c r="X161" s="14" t="s">
        <v>57</v>
      </c>
      <c r="Y161" s="14" t="s">
        <v>57</v>
      </c>
      <c r="Z161" s="15" t="s">
        <v>1048</v>
      </c>
      <c r="AA161" s="16">
        <f t="shared" si="3"/>
        <v>30</v>
      </c>
      <c r="AB161" s="18"/>
      <c r="AC161" s="89" t="s">
        <v>1049</v>
      </c>
      <c r="AD161" s="80"/>
      <c r="AE161" s="17" t="s">
        <v>1050</v>
      </c>
      <c r="AF161" s="114">
        <v>1</v>
      </c>
      <c r="AG161" s="17" t="s">
        <v>1051</v>
      </c>
      <c r="AH161" s="17" t="s">
        <v>318</v>
      </c>
      <c r="AI161" s="17" t="s">
        <v>318</v>
      </c>
      <c r="AJ161" s="17" t="s">
        <v>1049</v>
      </c>
      <c r="AK161" s="18"/>
    </row>
    <row r="162" spans="2:37" s="2" customFormat="1" ht="114.75" x14ac:dyDescent="0.25">
      <c r="B162" s="46" t="s">
        <v>1007</v>
      </c>
      <c r="C162" s="11" t="s">
        <v>37</v>
      </c>
      <c r="D162" s="11" t="s">
        <v>38</v>
      </c>
      <c r="E162" s="11" t="s">
        <v>140</v>
      </c>
      <c r="F162" s="11" t="s">
        <v>212</v>
      </c>
      <c r="G162" s="11" t="s">
        <v>150</v>
      </c>
      <c r="H162" s="11" t="s">
        <v>42</v>
      </c>
      <c r="I162" s="11" t="s">
        <v>43</v>
      </c>
      <c r="J162" s="11" t="s">
        <v>44</v>
      </c>
      <c r="K162" s="11" t="s">
        <v>1009</v>
      </c>
      <c r="L162" s="11" t="s">
        <v>46</v>
      </c>
      <c r="M162" s="11" t="s">
        <v>133</v>
      </c>
      <c r="N162" s="11" t="s">
        <v>142</v>
      </c>
      <c r="O162" s="11" t="s">
        <v>1010</v>
      </c>
      <c r="P162" s="11" t="s">
        <v>1052</v>
      </c>
      <c r="Q162" s="15" t="s">
        <v>1053</v>
      </c>
      <c r="R162" s="21" t="s">
        <v>1053</v>
      </c>
      <c r="S162" s="13" t="s">
        <v>1054</v>
      </c>
      <c r="T162" s="13" t="s">
        <v>1054</v>
      </c>
      <c r="U162" s="13" t="s">
        <v>1054</v>
      </c>
      <c r="V162" s="11">
        <v>0.9</v>
      </c>
      <c r="W162" s="11" t="s">
        <v>1055</v>
      </c>
      <c r="X162" s="14" t="s">
        <v>57</v>
      </c>
      <c r="Y162" s="14" t="s">
        <v>57</v>
      </c>
      <c r="Z162" s="15" t="s">
        <v>1056</v>
      </c>
      <c r="AA162" s="16" t="str">
        <f t="shared" si="3"/>
        <v>&gt;= 90%</v>
      </c>
      <c r="AB162" s="18"/>
      <c r="AC162" s="89" t="s">
        <v>1057</v>
      </c>
      <c r="AD162" s="80"/>
      <c r="AE162" s="133">
        <v>0.97599999999999998</v>
      </c>
      <c r="AF162" s="114">
        <v>1</v>
      </c>
      <c r="AG162" s="17" t="s">
        <v>1058</v>
      </c>
      <c r="AH162" s="17" t="s">
        <v>318</v>
      </c>
      <c r="AI162" s="17" t="s">
        <v>318</v>
      </c>
      <c r="AJ162" s="17" t="s">
        <v>1059</v>
      </c>
      <c r="AK162" s="18"/>
    </row>
    <row r="163" spans="2:37" s="2" customFormat="1" ht="405" customHeight="1" x14ac:dyDescent="0.25">
      <c r="B163" s="46" t="s">
        <v>1007</v>
      </c>
      <c r="C163" s="11" t="s">
        <v>37</v>
      </c>
      <c r="D163" s="11" t="s">
        <v>38</v>
      </c>
      <c r="E163" s="11" t="s">
        <v>116</v>
      </c>
      <c r="F163" s="11" t="s">
        <v>117</v>
      </c>
      <c r="G163" s="11" t="s">
        <v>118</v>
      </c>
      <c r="H163" s="11" t="s">
        <v>42</v>
      </c>
      <c r="I163" s="11" t="s">
        <v>43</v>
      </c>
      <c r="J163" s="11" t="s">
        <v>1060</v>
      </c>
      <c r="K163" s="11" t="s">
        <v>1009</v>
      </c>
      <c r="L163" s="11" t="s">
        <v>119</v>
      </c>
      <c r="M163" s="11" t="s">
        <v>119</v>
      </c>
      <c r="N163" s="11" t="s">
        <v>120</v>
      </c>
      <c r="O163" s="11" t="s">
        <v>1061</v>
      </c>
      <c r="P163" s="118" t="s">
        <v>1062</v>
      </c>
      <c r="Q163" s="119" t="s">
        <v>1063</v>
      </c>
      <c r="R163" s="120">
        <v>0</v>
      </c>
      <c r="S163" s="120">
        <v>0.33</v>
      </c>
      <c r="T163" s="120">
        <v>0.33</v>
      </c>
      <c r="U163" s="120">
        <v>0.34</v>
      </c>
      <c r="V163" s="118">
        <v>1</v>
      </c>
      <c r="W163" s="118" t="s">
        <v>1064</v>
      </c>
      <c r="X163" s="14"/>
      <c r="Y163" s="14" t="s">
        <v>57</v>
      </c>
      <c r="Z163" s="15" t="s">
        <v>1065</v>
      </c>
      <c r="AA163" s="16">
        <f t="shared" si="3"/>
        <v>0.33</v>
      </c>
      <c r="AB163" s="18"/>
      <c r="AC163" s="89" t="s">
        <v>1066</v>
      </c>
      <c r="AD163" s="80"/>
      <c r="AE163" s="17" t="s">
        <v>318</v>
      </c>
      <c r="AF163" s="17" t="s">
        <v>318</v>
      </c>
      <c r="AG163" s="17" t="s">
        <v>1067</v>
      </c>
      <c r="AH163" s="17" t="s">
        <v>318</v>
      </c>
      <c r="AI163" s="17" t="s">
        <v>318</v>
      </c>
      <c r="AJ163" s="17" t="s">
        <v>318</v>
      </c>
      <c r="AK163" s="18" t="s">
        <v>318</v>
      </c>
    </row>
    <row r="164" spans="2:37" s="2" customFormat="1" ht="89.25" x14ac:dyDescent="0.25">
      <c r="B164" s="46" t="s">
        <v>1007</v>
      </c>
      <c r="C164" s="11" t="s">
        <v>37</v>
      </c>
      <c r="D164" s="11" t="s">
        <v>38</v>
      </c>
      <c r="E164" s="11" t="s">
        <v>116</v>
      </c>
      <c r="F164" s="11" t="s">
        <v>117</v>
      </c>
      <c r="G164" s="11" t="s">
        <v>118</v>
      </c>
      <c r="H164" s="11" t="s">
        <v>42</v>
      </c>
      <c r="I164" s="11" t="s">
        <v>43</v>
      </c>
      <c r="J164" s="11" t="s">
        <v>45</v>
      </c>
      <c r="K164" s="11" t="s">
        <v>1009</v>
      </c>
      <c r="L164" s="11" t="s">
        <v>119</v>
      </c>
      <c r="M164" s="11" t="s">
        <v>119</v>
      </c>
      <c r="N164" s="11" t="s">
        <v>120</v>
      </c>
      <c r="O164" s="11" t="s">
        <v>1068</v>
      </c>
      <c r="P164" s="118" t="s">
        <v>1062</v>
      </c>
      <c r="Q164" s="119" t="s">
        <v>1069</v>
      </c>
      <c r="R164" s="120">
        <v>0</v>
      </c>
      <c r="S164" s="120">
        <v>1</v>
      </c>
      <c r="T164" s="120">
        <v>0</v>
      </c>
      <c r="U164" s="120">
        <v>0</v>
      </c>
      <c r="V164" s="118">
        <v>1</v>
      </c>
      <c r="W164" s="118" t="s">
        <v>1070</v>
      </c>
      <c r="X164" s="11"/>
      <c r="Y164" s="14" t="s">
        <v>57</v>
      </c>
      <c r="Z164" s="15" t="s">
        <v>1071</v>
      </c>
      <c r="AA164" s="16">
        <f t="shared" si="3"/>
        <v>0</v>
      </c>
      <c r="AB164" s="18"/>
      <c r="AC164" s="89" t="s">
        <v>1072</v>
      </c>
      <c r="AD164" s="80"/>
      <c r="AE164" s="17" t="s">
        <v>318</v>
      </c>
      <c r="AF164" s="17" t="s">
        <v>318</v>
      </c>
      <c r="AG164" s="17" t="s">
        <v>1073</v>
      </c>
      <c r="AH164" s="17" t="s">
        <v>318</v>
      </c>
      <c r="AI164" s="17" t="s">
        <v>318</v>
      </c>
      <c r="AJ164" s="17" t="s">
        <v>318</v>
      </c>
      <c r="AK164" s="18" t="s">
        <v>318</v>
      </c>
    </row>
    <row r="165" spans="2:37" s="2" customFormat="1" ht="191.25" x14ac:dyDescent="0.25">
      <c r="B165" s="46" t="s">
        <v>1007</v>
      </c>
      <c r="C165" s="11" t="s">
        <v>37</v>
      </c>
      <c r="D165" s="11" t="s">
        <v>38</v>
      </c>
      <c r="E165" s="11" t="s">
        <v>116</v>
      </c>
      <c r="F165" s="11" t="s">
        <v>117</v>
      </c>
      <c r="G165" s="11" t="s">
        <v>118</v>
      </c>
      <c r="H165" s="11" t="s">
        <v>42</v>
      </c>
      <c r="I165" s="11" t="s">
        <v>43</v>
      </c>
      <c r="J165" s="11" t="s">
        <v>45</v>
      </c>
      <c r="K165" s="11"/>
      <c r="L165" s="11" t="s">
        <v>46</v>
      </c>
      <c r="M165" s="11" t="s">
        <v>141</v>
      </c>
      <c r="N165" s="11" t="s">
        <v>76</v>
      </c>
      <c r="O165" s="11" t="s">
        <v>1010</v>
      </c>
      <c r="P165" s="11" t="s">
        <v>1036</v>
      </c>
      <c r="Q165" s="60">
        <v>0</v>
      </c>
      <c r="R165" s="13">
        <v>0</v>
      </c>
      <c r="S165" s="13">
        <v>1</v>
      </c>
      <c r="T165" s="13">
        <v>1</v>
      </c>
      <c r="U165" s="13">
        <v>1</v>
      </c>
      <c r="V165" s="11">
        <v>3</v>
      </c>
      <c r="W165" s="11" t="s">
        <v>1074</v>
      </c>
      <c r="X165" s="11"/>
      <c r="Y165" s="14" t="s">
        <v>57</v>
      </c>
      <c r="Z165" s="15" t="s">
        <v>1075</v>
      </c>
      <c r="AA165" s="16">
        <f t="shared" si="3"/>
        <v>1</v>
      </c>
      <c r="AB165" s="18"/>
      <c r="AC165" s="89" t="s">
        <v>1076</v>
      </c>
      <c r="AD165" s="80"/>
      <c r="AE165" s="17" t="s">
        <v>318</v>
      </c>
      <c r="AF165" s="17" t="s">
        <v>318</v>
      </c>
      <c r="AG165" s="17" t="s">
        <v>1077</v>
      </c>
      <c r="AH165" s="17" t="s">
        <v>318</v>
      </c>
      <c r="AI165" s="17" t="s">
        <v>318</v>
      </c>
      <c r="AJ165" s="17" t="s">
        <v>318</v>
      </c>
      <c r="AK165" s="18" t="s">
        <v>318</v>
      </c>
    </row>
    <row r="166" spans="2:37" s="2" customFormat="1" ht="130.5" customHeight="1" x14ac:dyDescent="0.25">
      <c r="B166" s="10" t="s">
        <v>1078</v>
      </c>
      <c r="C166" s="11" t="s">
        <v>37</v>
      </c>
      <c r="D166" s="11" t="s">
        <v>38</v>
      </c>
      <c r="E166" s="11" t="s">
        <v>116</v>
      </c>
      <c r="F166" s="11" t="s">
        <v>117</v>
      </c>
      <c r="G166" s="11" t="s">
        <v>118</v>
      </c>
      <c r="H166" s="11" t="s">
        <v>42</v>
      </c>
      <c r="I166" s="11" t="s">
        <v>43</v>
      </c>
      <c r="J166" s="11" t="s">
        <v>1079</v>
      </c>
      <c r="K166" s="11" t="s">
        <v>1080</v>
      </c>
      <c r="L166" s="11" t="s">
        <v>46</v>
      </c>
      <c r="M166" s="11" t="s">
        <v>94</v>
      </c>
      <c r="N166" s="11" t="s">
        <v>120</v>
      </c>
      <c r="O166" s="12" t="s">
        <v>1081</v>
      </c>
      <c r="P166" s="155" t="s">
        <v>1081</v>
      </c>
      <c r="Q166" s="155">
        <v>30</v>
      </c>
      <c r="R166" s="118">
        <v>35</v>
      </c>
      <c r="S166" s="118">
        <v>70</v>
      </c>
      <c r="T166" s="118">
        <v>70</v>
      </c>
      <c r="U166" s="118">
        <v>70</v>
      </c>
      <c r="V166" s="118">
        <v>70</v>
      </c>
      <c r="W166" s="155" t="s">
        <v>1082</v>
      </c>
      <c r="X166" s="14"/>
      <c r="Y166" s="12" t="s">
        <v>57</v>
      </c>
      <c r="Z166" s="12" t="s">
        <v>1083</v>
      </c>
      <c r="AA166" s="16">
        <f t="shared" si="3"/>
        <v>70</v>
      </c>
      <c r="AB166" s="18">
        <v>2</v>
      </c>
      <c r="AC166" s="89" t="s">
        <v>1084</v>
      </c>
      <c r="AD166" s="80"/>
      <c r="AE166" s="17" t="s">
        <v>318</v>
      </c>
      <c r="AF166" s="17" t="s">
        <v>318</v>
      </c>
      <c r="AG166" s="148" t="s">
        <v>1085</v>
      </c>
      <c r="AH166" s="17" t="s">
        <v>318</v>
      </c>
      <c r="AI166" s="17" t="s">
        <v>318</v>
      </c>
      <c r="AJ166" s="17" t="s">
        <v>318</v>
      </c>
      <c r="AK166" s="18"/>
    </row>
    <row r="167" spans="2:37" s="2" customFormat="1" ht="158.25" customHeight="1" x14ac:dyDescent="0.25">
      <c r="B167" s="10" t="s">
        <v>1078</v>
      </c>
      <c r="C167" s="11" t="s">
        <v>37</v>
      </c>
      <c r="D167" s="11" t="s">
        <v>38</v>
      </c>
      <c r="E167" s="11" t="s">
        <v>140</v>
      </c>
      <c r="F167" s="11" t="s">
        <v>117</v>
      </c>
      <c r="G167" s="11" t="s">
        <v>118</v>
      </c>
      <c r="H167" s="11" t="s">
        <v>42</v>
      </c>
      <c r="I167" s="11" t="s">
        <v>43</v>
      </c>
      <c r="J167" s="11" t="s">
        <v>1079</v>
      </c>
      <c r="K167" s="11" t="s">
        <v>1080</v>
      </c>
      <c r="L167" s="11" t="s">
        <v>46</v>
      </c>
      <c r="M167" s="11" t="s">
        <v>94</v>
      </c>
      <c r="N167" s="11" t="s">
        <v>142</v>
      </c>
      <c r="O167" s="12" t="s">
        <v>1081</v>
      </c>
      <c r="P167" s="12" t="s">
        <v>1081</v>
      </c>
      <c r="Q167" s="12">
        <v>0</v>
      </c>
      <c r="R167" s="11">
        <v>20</v>
      </c>
      <c r="S167" s="11">
        <v>70</v>
      </c>
      <c r="T167" s="11">
        <v>70</v>
      </c>
      <c r="U167" s="11">
        <v>70</v>
      </c>
      <c r="V167" s="11">
        <v>70</v>
      </c>
      <c r="W167" s="12" t="s">
        <v>1086</v>
      </c>
      <c r="X167" s="14" t="s">
        <v>57</v>
      </c>
      <c r="Y167" s="12"/>
      <c r="Z167" s="12" t="s">
        <v>1083</v>
      </c>
      <c r="AA167" s="16">
        <f t="shared" si="3"/>
        <v>70</v>
      </c>
      <c r="AB167" s="18"/>
      <c r="AC167" s="89" t="s">
        <v>1087</v>
      </c>
      <c r="AD167" s="80" t="s">
        <v>1088</v>
      </c>
      <c r="AE167" s="114">
        <v>1</v>
      </c>
      <c r="AF167" s="114">
        <v>1</v>
      </c>
      <c r="AG167" s="89" t="s">
        <v>1089</v>
      </c>
      <c r="AH167" s="17" t="s">
        <v>318</v>
      </c>
      <c r="AI167" s="17" t="s">
        <v>318</v>
      </c>
      <c r="AJ167" s="17" t="s">
        <v>318</v>
      </c>
      <c r="AK167" s="18"/>
    </row>
    <row r="168" spans="2:37" s="2" customFormat="1" ht="108" customHeight="1" x14ac:dyDescent="0.25">
      <c r="B168" s="10" t="s">
        <v>1078</v>
      </c>
      <c r="C168" s="11" t="s">
        <v>61</v>
      </c>
      <c r="D168" s="11" t="s">
        <v>62</v>
      </c>
      <c r="E168" s="11" t="s">
        <v>63</v>
      </c>
      <c r="F168" s="11" t="s">
        <v>40</v>
      </c>
      <c r="G168" s="11" t="s">
        <v>41</v>
      </c>
      <c r="H168" s="11" t="s">
        <v>42</v>
      </c>
      <c r="I168" s="11" t="s">
        <v>43</v>
      </c>
      <c r="J168" s="11" t="s">
        <v>45</v>
      </c>
      <c r="K168" s="11" t="s">
        <v>1080</v>
      </c>
      <c r="L168" s="11" t="s">
        <v>93</v>
      </c>
      <c r="M168" s="11" t="s">
        <v>974</v>
      </c>
      <c r="N168" s="11" t="s">
        <v>76</v>
      </c>
      <c r="O168" s="12" t="s">
        <v>1090</v>
      </c>
      <c r="P168" s="12" t="s">
        <v>1091</v>
      </c>
      <c r="Q168" s="12">
        <v>100</v>
      </c>
      <c r="R168" s="11">
        <v>100</v>
      </c>
      <c r="S168" s="11">
        <v>100</v>
      </c>
      <c r="T168" s="11">
        <v>100</v>
      </c>
      <c r="U168" s="11">
        <v>100</v>
      </c>
      <c r="V168" s="11">
        <v>100</v>
      </c>
      <c r="W168" s="12" t="s">
        <v>1092</v>
      </c>
      <c r="X168" s="14" t="s">
        <v>57</v>
      </c>
      <c r="Y168" s="12"/>
      <c r="Z168" s="12" t="s">
        <v>1083</v>
      </c>
      <c r="AA168" s="16">
        <f t="shared" si="3"/>
        <v>100</v>
      </c>
      <c r="AB168" s="18"/>
      <c r="AC168" s="89" t="s">
        <v>1093</v>
      </c>
      <c r="AD168" s="80" t="s">
        <v>1094</v>
      </c>
      <c r="AE168" s="114">
        <v>1</v>
      </c>
      <c r="AF168" s="114">
        <v>1</v>
      </c>
      <c r="AG168" s="89" t="s">
        <v>1095</v>
      </c>
      <c r="AH168" s="17" t="s">
        <v>318</v>
      </c>
      <c r="AI168" s="17" t="s">
        <v>318</v>
      </c>
      <c r="AJ168" s="17" t="s">
        <v>318</v>
      </c>
      <c r="AK168" s="18"/>
    </row>
    <row r="169" spans="2:37" s="2" customFormat="1" ht="96.75" customHeight="1" x14ac:dyDescent="0.25">
      <c r="B169" s="10" t="s">
        <v>1078</v>
      </c>
      <c r="C169" s="11" t="s">
        <v>37</v>
      </c>
      <c r="D169" s="11" t="s">
        <v>38</v>
      </c>
      <c r="E169" s="11" t="s">
        <v>116</v>
      </c>
      <c r="F169" s="11" t="s">
        <v>40</v>
      </c>
      <c r="G169" s="11" t="s">
        <v>41</v>
      </c>
      <c r="H169" s="11" t="s">
        <v>42</v>
      </c>
      <c r="I169" s="11" t="s">
        <v>43</v>
      </c>
      <c r="J169" s="11" t="s">
        <v>45</v>
      </c>
      <c r="K169" s="11" t="s">
        <v>1080</v>
      </c>
      <c r="L169" s="11" t="s">
        <v>93</v>
      </c>
      <c r="M169" s="11" t="s">
        <v>974</v>
      </c>
      <c r="N169" s="11" t="s">
        <v>120</v>
      </c>
      <c r="O169" s="12" t="s">
        <v>1091</v>
      </c>
      <c r="P169" s="12" t="s">
        <v>1091</v>
      </c>
      <c r="Q169" s="12">
        <v>100</v>
      </c>
      <c r="R169" s="11">
        <v>100</v>
      </c>
      <c r="S169" s="11">
        <v>100</v>
      </c>
      <c r="T169" s="11">
        <v>100</v>
      </c>
      <c r="U169" s="11">
        <v>100</v>
      </c>
      <c r="V169" s="11">
        <v>100</v>
      </c>
      <c r="W169" s="12" t="s">
        <v>1096</v>
      </c>
      <c r="X169" s="14"/>
      <c r="Y169" s="12" t="s">
        <v>57</v>
      </c>
      <c r="Z169" s="12" t="s">
        <v>1083</v>
      </c>
      <c r="AA169" s="16">
        <f t="shared" si="3"/>
        <v>100</v>
      </c>
      <c r="AB169" s="18"/>
      <c r="AC169" s="89" t="s">
        <v>1097</v>
      </c>
      <c r="AD169" s="80" t="s">
        <v>1098</v>
      </c>
      <c r="AE169" s="17" t="s">
        <v>318</v>
      </c>
      <c r="AF169" s="17" t="s">
        <v>318</v>
      </c>
      <c r="AG169" s="17" t="s">
        <v>1099</v>
      </c>
      <c r="AH169" s="17" t="s">
        <v>318</v>
      </c>
      <c r="AI169" s="17" t="s">
        <v>318</v>
      </c>
      <c r="AJ169" s="17" t="s">
        <v>318</v>
      </c>
      <c r="AK169" s="18"/>
    </row>
    <row r="170" spans="2:37" s="2" customFormat="1" ht="191.25" x14ac:dyDescent="0.25">
      <c r="B170" s="10" t="s">
        <v>1078</v>
      </c>
      <c r="C170" s="11" t="s">
        <v>173</v>
      </c>
      <c r="D170" s="11" t="s">
        <v>174</v>
      </c>
      <c r="E170" s="11" t="s">
        <v>1100</v>
      </c>
      <c r="F170" s="11" t="s">
        <v>40</v>
      </c>
      <c r="G170" s="11" t="s">
        <v>106</v>
      </c>
      <c r="H170" s="11" t="s">
        <v>42</v>
      </c>
      <c r="I170" s="11" t="s">
        <v>43</v>
      </c>
      <c r="J170" s="11" t="s">
        <v>45</v>
      </c>
      <c r="K170" s="11" t="s">
        <v>1080</v>
      </c>
      <c r="L170" s="11" t="s">
        <v>93</v>
      </c>
      <c r="M170" s="11" t="s">
        <v>974</v>
      </c>
      <c r="N170" s="11" t="s">
        <v>76</v>
      </c>
      <c r="O170" s="12" t="s">
        <v>1091</v>
      </c>
      <c r="P170" s="12" t="s">
        <v>1091</v>
      </c>
      <c r="Q170" s="12">
        <v>1</v>
      </c>
      <c r="R170" s="11">
        <v>1</v>
      </c>
      <c r="S170" s="11">
        <v>1</v>
      </c>
      <c r="T170" s="11">
        <v>1</v>
      </c>
      <c r="U170" s="11">
        <v>1</v>
      </c>
      <c r="V170" s="11">
        <v>4</v>
      </c>
      <c r="W170" s="12" t="s">
        <v>1101</v>
      </c>
      <c r="X170" s="14"/>
      <c r="Y170" s="12" t="s">
        <v>57</v>
      </c>
      <c r="Z170" s="12" t="s">
        <v>1102</v>
      </c>
      <c r="AA170" s="16">
        <f t="shared" si="3"/>
        <v>1</v>
      </c>
      <c r="AB170" s="18"/>
      <c r="AC170" s="89" t="s">
        <v>1103</v>
      </c>
      <c r="AD170" s="80"/>
      <c r="AE170" s="17" t="s">
        <v>318</v>
      </c>
      <c r="AF170" s="17" t="s">
        <v>318</v>
      </c>
      <c r="AG170" s="89" t="s">
        <v>1103</v>
      </c>
      <c r="AH170" s="17" t="s">
        <v>318</v>
      </c>
      <c r="AI170" s="17" t="s">
        <v>318</v>
      </c>
      <c r="AJ170" s="17" t="s">
        <v>318</v>
      </c>
      <c r="AK170" s="18"/>
    </row>
    <row r="171" spans="2:37" s="2" customFormat="1" ht="114.75" x14ac:dyDescent="0.25">
      <c r="B171" s="10" t="s">
        <v>1078</v>
      </c>
      <c r="C171" s="11" t="s">
        <v>37</v>
      </c>
      <c r="D171" s="11" t="s">
        <v>38</v>
      </c>
      <c r="E171" s="11" t="s">
        <v>116</v>
      </c>
      <c r="F171" s="11" t="s">
        <v>117</v>
      </c>
      <c r="G171" s="11" t="s">
        <v>118</v>
      </c>
      <c r="H171" s="11" t="s">
        <v>42</v>
      </c>
      <c r="I171" s="11" t="s">
        <v>43</v>
      </c>
      <c r="J171" s="11" t="s">
        <v>1079</v>
      </c>
      <c r="K171" s="11" t="s">
        <v>1080</v>
      </c>
      <c r="L171" s="11" t="s">
        <v>46</v>
      </c>
      <c r="M171" s="11" t="s">
        <v>589</v>
      </c>
      <c r="N171" s="11" t="s">
        <v>120</v>
      </c>
      <c r="O171" s="12" t="s">
        <v>1104</v>
      </c>
      <c r="P171" s="12" t="s">
        <v>1105</v>
      </c>
      <c r="Q171" s="12">
        <v>95</v>
      </c>
      <c r="R171" s="11">
        <v>95</v>
      </c>
      <c r="S171" s="11">
        <v>95</v>
      </c>
      <c r="T171" s="11">
        <v>95</v>
      </c>
      <c r="U171" s="11">
        <v>95</v>
      </c>
      <c r="V171" s="11">
        <v>95</v>
      </c>
      <c r="W171" s="12" t="s">
        <v>1106</v>
      </c>
      <c r="X171" s="14"/>
      <c r="Y171" s="12" t="s">
        <v>57</v>
      </c>
      <c r="Z171" s="12" t="s">
        <v>1083</v>
      </c>
      <c r="AA171" s="16">
        <f t="shared" si="3"/>
        <v>95</v>
      </c>
      <c r="AB171" s="18">
        <v>10</v>
      </c>
      <c r="AC171" s="89" t="s">
        <v>1107</v>
      </c>
      <c r="AD171" s="80"/>
      <c r="AE171" s="17" t="s">
        <v>318</v>
      </c>
      <c r="AF171" s="17" t="s">
        <v>318</v>
      </c>
      <c r="AG171" s="17" t="s">
        <v>1108</v>
      </c>
      <c r="AH171" s="17" t="s">
        <v>318</v>
      </c>
      <c r="AI171" s="17" t="s">
        <v>318</v>
      </c>
      <c r="AJ171" s="17" t="s">
        <v>318</v>
      </c>
      <c r="AK171" s="18"/>
    </row>
    <row r="172" spans="2:37" s="2" customFormat="1" ht="114.75" x14ac:dyDescent="0.25">
      <c r="B172" s="10" t="s">
        <v>1078</v>
      </c>
      <c r="C172" s="11" t="s">
        <v>37</v>
      </c>
      <c r="D172" s="11" t="s">
        <v>38</v>
      </c>
      <c r="E172" s="11" t="s">
        <v>140</v>
      </c>
      <c r="F172" s="11" t="s">
        <v>117</v>
      </c>
      <c r="G172" s="11" t="s">
        <v>150</v>
      </c>
      <c r="H172" s="11" t="s">
        <v>42</v>
      </c>
      <c r="I172" s="11" t="s">
        <v>43</v>
      </c>
      <c r="J172" s="11" t="s">
        <v>1079</v>
      </c>
      <c r="K172" s="11" t="s">
        <v>1080</v>
      </c>
      <c r="L172" s="11" t="s">
        <v>93</v>
      </c>
      <c r="M172" s="11" t="s">
        <v>589</v>
      </c>
      <c r="N172" s="11" t="s">
        <v>142</v>
      </c>
      <c r="O172" s="12" t="s">
        <v>1105</v>
      </c>
      <c r="P172" s="12" t="s">
        <v>1105</v>
      </c>
      <c r="Q172" s="12">
        <v>0</v>
      </c>
      <c r="R172" s="11">
        <v>4</v>
      </c>
      <c r="S172" s="11">
        <v>4</v>
      </c>
      <c r="T172" s="11">
        <v>4</v>
      </c>
      <c r="U172" s="11">
        <v>4</v>
      </c>
      <c r="V172" s="11">
        <v>16</v>
      </c>
      <c r="W172" s="12" t="s">
        <v>1109</v>
      </c>
      <c r="X172" s="14"/>
      <c r="Y172" s="12" t="s">
        <v>57</v>
      </c>
      <c r="Z172" s="12" t="s">
        <v>1110</v>
      </c>
      <c r="AA172" s="16">
        <f t="shared" si="3"/>
        <v>4</v>
      </c>
      <c r="AB172" s="18">
        <v>1</v>
      </c>
      <c r="AC172" s="89" t="s">
        <v>1111</v>
      </c>
      <c r="AD172" s="80"/>
      <c r="AE172" s="17" t="s">
        <v>318</v>
      </c>
      <c r="AF172" s="17" t="s">
        <v>318</v>
      </c>
      <c r="AG172" s="17" t="s">
        <v>1112</v>
      </c>
      <c r="AH172" s="114">
        <v>1</v>
      </c>
      <c r="AI172" s="17" t="s">
        <v>1113</v>
      </c>
      <c r="AJ172" s="17" t="s">
        <v>318</v>
      </c>
      <c r="AK172" s="18"/>
    </row>
    <row r="173" spans="2:37" s="2" customFormat="1" ht="114.75" x14ac:dyDescent="0.25">
      <c r="B173" s="10" t="s">
        <v>1078</v>
      </c>
      <c r="C173" s="11" t="s">
        <v>37</v>
      </c>
      <c r="D173" s="11" t="s">
        <v>38</v>
      </c>
      <c r="E173" s="11" t="s">
        <v>140</v>
      </c>
      <c r="F173" s="11" t="s">
        <v>117</v>
      </c>
      <c r="G173" s="11" t="s">
        <v>150</v>
      </c>
      <c r="H173" s="11" t="s">
        <v>42</v>
      </c>
      <c r="I173" s="11" t="s">
        <v>43</v>
      </c>
      <c r="J173" s="11" t="s">
        <v>1114</v>
      </c>
      <c r="K173" s="11" t="s">
        <v>1080</v>
      </c>
      <c r="L173" s="11" t="s">
        <v>46</v>
      </c>
      <c r="M173" s="11" t="s">
        <v>589</v>
      </c>
      <c r="N173" s="11" t="s">
        <v>142</v>
      </c>
      <c r="O173" s="12" t="s">
        <v>1115</v>
      </c>
      <c r="P173" s="12" t="s">
        <v>1115</v>
      </c>
      <c r="Q173" s="12">
        <v>0.78</v>
      </c>
      <c r="R173" s="61" t="s">
        <v>1116</v>
      </c>
      <c r="S173" s="61" t="s">
        <v>1116</v>
      </c>
      <c r="T173" s="61" t="s">
        <v>1116</v>
      </c>
      <c r="U173" s="61" t="s">
        <v>1116</v>
      </c>
      <c r="V173" s="61" t="s">
        <v>1116</v>
      </c>
      <c r="W173" s="12" t="s">
        <v>1117</v>
      </c>
      <c r="X173" s="14"/>
      <c r="Y173" s="12" t="s">
        <v>57</v>
      </c>
      <c r="Z173" s="12" t="s">
        <v>1118</v>
      </c>
      <c r="AA173" s="16" t="str">
        <f t="shared" si="3"/>
        <v>&lt;3</v>
      </c>
      <c r="AB173" s="18"/>
      <c r="AC173" s="89" t="s">
        <v>1119</v>
      </c>
      <c r="AD173" s="80" t="s">
        <v>1120</v>
      </c>
      <c r="AE173" s="17" t="s">
        <v>318</v>
      </c>
      <c r="AF173" s="17" t="s">
        <v>318</v>
      </c>
      <c r="AG173" s="89" t="s">
        <v>1121</v>
      </c>
      <c r="AH173" s="17" t="s">
        <v>318</v>
      </c>
      <c r="AI173" s="17" t="s">
        <v>318</v>
      </c>
      <c r="AJ173" s="17" t="s">
        <v>318</v>
      </c>
      <c r="AK173" s="18"/>
    </row>
    <row r="174" spans="2:37" s="2" customFormat="1" ht="114.75" x14ac:dyDescent="0.25">
      <c r="B174" s="10" t="s">
        <v>1078</v>
      </c>
      <c r="C174" s="11" t="s">
        <v>37</v>
      </c>
      <c r="D174" s="11" t="s">
        <v>38</v>
      </c>
      <c r="E174" s="11" t="s">
        <v>140</v>
      </c>
      <c r="F174" s="11" t="s">
        <v>117</v>
      </c>
      <c r="G174" s="11" t="s">
        <v>150</v>
      </c>
      <c r="H174" s="11" t="s">
        <v>42</v>
      </c>
      <c r="I174" s="11" t="s">
        <v>43</v>
      </c>
      <c r="J174" s="11" t="s">
        <v>1114</v>
      </c>
      <c r="K174" s="11" t="s">
        <v>1080</v>
      </c>
      <c r="L174" s="11" t="s">
        <v>46</v>
      </c>
      <c r="M174" s="11" t="s">
        <v>589</v>
      </c>
      <c r="N174" s="11" t="s">
        <v>142</v>
      </c>
      <c r="O174" s="12" t="s">
        <v>1115</v>
      </c>
      <c r="P174" s="12" t="s">
        <v>1115</v>
      </c>
      <c r="Q174" s="12">
        <v>1.2669999999999999</v>
      </c>
      <c r="R174" s="61" t="s">
        <v>1116</v>
      </c>
      <c r="S174" s="61" t="s">
        <v>1116</v>
      </c>
      <c r="T174" s="61" t="s">
        <v>1116</v>
      </c>
      <c r="U174" s="61" t="s">
        <v>1116</v>
      </c>
      <c r="V174" s="61" t="s">
        <v>1116</v>
      </c>
      <c r="W174" s="12" t="s">
        <v>1122</v>
      </c>
      <c r="X174" s="14"/>
      <c r="Y174" s="12" t="s">
        <v>57</v>
      </c>
      <c r="Z174" s="12" t="s">
        <v>1123</v>
      </c>
      <c r="AA174" s="16" t="str">
        <f t="shared" si="3"/>
        <v>&lt;3</v>
      </c>
      <c r="AB174" s="18"/>
      <c r="AC174" s="89" t="s">
        <v>1124</v>
      </c>
      <c r="AD174" s="80" t="s">
        <v>1120</v>
      </c>
      <c r="AE174" s="17" t="s">
        <v>318</v>
      </c>
      <c r="AF174" s="17" t="s">
        <v>318</v>
      </c>
      <c r="AG174" s="89" t="s">
        <v>1121</v>
      </c>
      <c r="AH174" s="17" t="s">
        <v>318</v>
      </c>
      <c r="AI174" s="17" t="s">
        <v>318</v>
      </c>
      <c r="AJ174" s="17" t="s">
        <v>318</v>
      </c>
      <c r="AK174" s="18"/>
    </row>
    <row r="175" spans="2:37" s="2" customFormat="1" ht="114.75" x14ac:dyDescent="0.25">
      <c r="B175" s="10" t="s">
        <v>1078</v>
      </c>
      <c r="C175" s="11" t="s">
        <v>37</v>
      </c>
      <c r="D175" s="11" t="s">
        <v>38</v>
      </c>
      <c r="E175" s="11" t="s">
        <v>140</v>
      </c>
      <c r="F175" s="11" t="s">
        <v>117</v>
      </c>
      <c r="G175" s="11" t="s">
        <v>150</v>
      </c>
      <c r="H175" s="11" t="s">
        <v>42</v>
      </c>
      <c r="I175" s="11" t="s">
        <v>43</v>
      </c>
      <c r="J175" s="11" t="s">
        <v>45</v>
      </c>
      <c r="K175" s="11" t="s">
        <v>1080</v>
      </c>
      <c r="L175" s="11" t="s">
        <v>93</v>
      </c>
      <c r="M175" s="11" t="s">
        <v>589</v>
      </c>
      <c r="N175" s="11" t="s">
        <v>142</v>
      </c>
      <c r="O175" s="12" t="s">
        <v>1125</v>
      </c>
      <c r="P175" s="12" t="s">
        <v>1125</v>
      </c>
      <c r="Q175" s="12" t="s">
        <v>50</v>
      </c>
      <c r="R175" s="11" t="s">
        <v>1126</v>
      </c>
      <c r="S175" s="61" t="s">
        <v>1127</v>
      </c>
      <c r="T175" s="61" t="s">
        <v>1127</v>
      </c>
      <c r="U175" s="61" t="s">
        <v>1127</v>
      </c>
      <c r="V175" s="61" t="s">
        <v>1127</v>
      </c>
      <c r="W175" s="12" t="s">
        <v>1128</v>
      </c>
      <c r="X175" s="14" t="s">
        <v>57</v>
      </c>
      <c r="Y175" s="12"/>
      <c r="Z175" s="12" t="s">
        <v>1129</v>
      </c>
      <c r="AA175" s="16" t="str">
        <f t="shared" si="3"/>
        <v>&gt;1,20</v>
      </c>
      <c r="AB175" s="18"/>
      <c r="AC175" s="89" t="s">
        <v>1130</v>
      </c>
      <c r="AD175" s="80"/>
      <c r="AE175" s="114">
        <v>1</v>
      </c>
      <c r="AF175" s="114">
        <v>1</v>
      </c>
      <c r="AG175" s="89" t="s">
        <v>1131</v>
      </c>
      <c r="AH175" s="17" t="s">
        <v>318</v>
      </c>
      <c r="AI175" s="17" t="s">
        <v>318</v>
      </c>
      <c r="AJ175" s="17" t="s">
        <v>318</v>
      </c>
      <c r="AK175" s="18"/>
    </row>
    <row r="176" spans="2:37" s="2" customFormat="1" ht="114.75" x14ac:dyDescent="0.25">
      <c r="B176" s="10" t="s">
        <v>1078</v>
      </c>
      <c r="C176" s="11" t="s">
        <v>37</v>
      </c>
      <c r="D176" s="11" t="s">
        <v>38</v>
      </c>
      <c r="E176" s="11" t="s">
        <v>140</v>
      </c>
      <c r="F176" s="11" t="s">
        <v>117</v>
      </c>
      <c r="G176" s="11" t="s">
        <v>150</v>
      </c>
      <c r="H176" s="11" t="s">
        <v>42</v>
      </c>
      <c r="I176" s="11" t="s">
        <v>43</v>
      </c>
      <c r="J176" s="11" t="s">
        <v>45</v>
      </c>
      <c r="K176" s="11" t="s">
        <v>1080</v>
      </c>
      <c r="L176" s="11" t="s">
        <v>93</v>
      </c>
      <c r="M176" s="11" t="s">
        <v>589</v>
      </c>
      <c r="N176" s="11" t="s">
        <v>142</v>
      </c>
      <c r="O176" s="12" t="s">
        <v>1125</v>
      </c>
      <c r="P176" s="12" t="s">
        <v>1125</v>
      </c>
      <c r="Q176" s="12" t="s">
        <v>50</v>
      </c>
      <c r="R176" s="61" t="s">
        <v>1132</v>
      </c>
      <c r="S176" s="61" t="s">
        <v>1132</v>
      </c>
      <c r="T176" s="61" t="s">
        <v>1132</v>
      </c>
      <c r="U176" s="61" t="s">
        <v>1132</v>
      </c>
      <c r="V176" s="61" t="s">
        <v>1132</v>
      </c>
      <c r="W176" s="12" t="s">
        <v>1133</v>
      </c>
      <c r="X176" s="14"/>
      <c r="Y176" s="12" t="s">
        <v>57</v>
      </c>
      <c r="Z176" s="12" t="s">
        <v>1134</v>
      </c>
      <c r="AA176" s="16" t="str">
        <f t="shared" si="3"/>
        <v>&gt;0,9</v>
      </c>
      <c r="AB176" s="18"/>
      <c r="AC176" s="89" t="s">
        <v>1135</v>
      </c>
      <c r="AD176" s="80"/>
      <c r="AE176" s="17" t="s">
        <v>318</v>
      </c>
      <c r="AF176" s="17" t="s">
        <v>318</v>
      </c>
      <c r="AG176" s="89" t="s">
        <v>1136</v>
      </c>
      <c r="AH176" s="17" t="s">
        <v>318</v>
      </c>
      <c r="AI176" s="17" t="s">
        <v>318</v>
      </c>
      <c r="AJ176" s="17" t="s">
        <v>318</v>
      </c>
      <c r="AK176" s="18"/>
    </row>
    <row r="177" spans="2:37" s="2" customFormat="1" ht="191.25" x14ac:dyDescent="0.25">
      <c r="B177" s="10" t="s">
        <v>1078</v>
      </c>
      <c r="C177" s="11" t="s">
        <v>61</v>
      </c>
      <c r="D177" s="11" t="s">
        <v>62</v>
      </c>
      <c r="E177" s="11" t="s">
        <v>1137</v>
      </c>
      <c r="F177" s="11" t="s">
        <v>212</v>
      </c>
      <c r="G177" s="11" t="s">
        <v>1138</v>
      </c>
      <c r="H177" s="11" t="s">
        <v>42</v>
      </c>
      <c r="I177" s="11" t="s">
        <v>43</v>
      </c>
      <c r="J177" s="11" t="s">
        <v>45</v>
      </c>
      <c r="K177" s="11" t="s">
        <v>1080</v>
      </c>
      <c r="L177" s="11" t="s">
        <v>93</v>
      </c>
      <c r="M177" s="11" t="s">
        <v>203</v>
      </c>
      <c r="N177" s="11" t="s">
        <v>76</v>
      </c>
      <c r="O177" s="12" t="s">
        <v>1139</v>
      </c>
      <c r="P177" s="12" t="s">
        <v>1139</v>
      </c>
      <c r="Q177" s="12">
        <v>0</v>
      </c>
      <c r="R177" s="11">
        <v>0.8</v>
      </c>
      <c r="S177" s="11">
        <v>0.8</v>
      </c>
      <c r="T177" s="11">
        <v>0.8</v>
      </c>
      <c r="U177" s="11">
        <v>0.8</v>
      </c>
      <c r="V177" s="11">
        <v>0.8</v>
      </c>
      <c r="W177" s="12" t="s">
        <v>1140</v>
      </c>
      <c r="X177" s="14"/>
      <c r="Y177" s="12" t="s">
        <v>57</v>
      </c>
      <c r="Z177" s="12" t="s">
        <v>1141</v>
      </c>
      <c r="AA177" s="16">
        <f t="shared" si="3"/>
        <v>0.8</v>
      </c>
      <c r="AB177" s="18">
        <v>7.0000000000000007E-2</v>
      </c>
      <c r="AC177" s="89" t="s">
        <v>1142</v>
      </c>
      <c r="AD177" s="80"/>
      <c r="AE177" s="17" t="s">
        <v>318</v>
      </c>
      <c r="AF177" s="17" t="s">
        <v>318</v>
      </c>
      <c r="AG177" s="89" t="s">
        <v>1143</v>
      </c>
      <c r="AH177" s="17"/>
      <c r="AI177" s="17"/>
      <c r="AJ177" s="17"/>
      <c r="AK177" s="18"/>
    </row>
    <row r="178" spans="2:37" s="2" customFormat="1" ht="114.75" x14ac:dyDescent="0.25">
      <c r="B178" s="10" t="s">
        <v>1078</v>
      </c>
      <c r="C178" s="11" t="s">
        <v>37</v>
      </c>
      <c r="D178" s="11" t="s">
        <v>38</v>
      </c>
      <c r="E178" s="11" t="s">
        <v>39</v>
      </c>
      <c r="F178" s="11" t="s">
        <v>40</v>
      </c>
      <c r="G178" s="11" t="s">
        <v>41</v>
      </c>
      <c r="H178" s="11" t="s">
        <v>42</v>
      </c>
      <c r="I178" s="11" t="s">
        <v>43</v>
      </c>
      <c r="J178" s="11" t="s">
        <v>45</v>
      </c>
      <c r="K178" s="11" t="s">
        <v>1080</v>
      </c>
      <c r="L178" s="11" t="s">
        <v>93</v>
      </c>
      <c r="M178" s="11" t="s">
        <v>254</v>
      </c>
      <c r="N178" s="11" t="s">
        <v>47</v>
      </c>
      <c r="O178" s="12" t="s">
        <v>1144</v>
      </c>
      <c r="P178" s="12" t="s">
        <v>1144</v>
      </c>
      <c r="Q178" s="12">
        <v>1.06</v>
      </c>
      <c r="R178" s="11" t="s">
        <v>1145</v>
      </c>
      <c r="S178" s="11" t="s">
        <v>1145</v>
      </c>
      <c r="T178" s="11" t="s">
        <v>1145</v>
      </c>
      <c r="U178" s="11" t="s">
        <v>1145</v>
      </c>
      <c r="V178" s="11" t="s">
        <v>1145</v>
      </c>
      <c r="W178" s="12" t="s">
        <v>1146</v>
      </c>
      <c r="X178" s="14"/>
      <c r="Y178" s="12" t="s">
        <v>57</v>
      </c>
      <c r="Z178" s="12" t="s">
        <v>1147</v>
      </c>
      <c r="AA178" s="16" t="str">
        <f t="shared" si="3"/>
        <v>&gt;1</v>
      </c>
      <c r="AB178" s="18"/>
      <c r="AC178" s="89" t="s">
        <v>1148</v>
      </c>
      <c r="AD178" s="80"/>
      <c r="AE178" s="17" t="s">
        <v>318</v>
      </c>
      <c r="AF178" s="17" t="s">
        <v>318</v>
      </c>
      <c r="AG178" s="17" t="s">
        <v>1149</v>
      </c>
      <c r="AH178" s="17" t="s">
        <v>318</v>
      </c>
      <c r="AI178" s="17" t="s">
        <v>318</v>
      </c>
      <c r="AJ178" s="17" t="s">
        <v>318</v>
      </c>
      <c r="AK178" s="18"/>
    </row>
    <row r="179" spans="2:37" s="2" customFormat="1" ht="114.75" x14ac:dyDescent="0.25">
      <c r="B179" s="10" t="s">
        <v>1078</v>
      </c>
      <c r="C179" s="11" t="s">
        <v>37</v>
      </c>
      <c r="D179" s="11" t="s">
        <v>38</v>
      </c>
      <c r="E179" s="11" t="s">
        <v>164</v>
      </c>
      <c r="F179" s="11" t="s">
        <v>117</v>
      </c>
      <c r="G179" s="11" t="s">
        <v>106</v>
      </c>
      <c r="H179" s="11" t="s">
        <v>42</v>
      </c>
      <c r="I179" s="11" t="s">
        <v>43</v>
      </c>
      <c r="J179" s="11" t="s">
        <v>45</v>
      </c>
      <c r="K179" s="11" t="s">
        <v>1080</v>
      </c>
      <c r="L179" s="11" t="s">
        <v>46</v>
      </c>
      <c r="M179" s="11" t="s">
        <v>203</v>
      </c>
      <c r="N179" s="22" t="s">
        <v>165</v>
      </c>
      <c r="O179" s="12" t="s">
        <v>1150</v>
      </c>
      <c r="P179" s="12" t="s">
        <v>1150</v>
      </c>
      <c r="Q179" s="12">
        <v>0</v>
      </c>
      <c r="R179" s="11">
        <v>0</v>
      </c>
      <c r="S179" s="11">
        <v>0</v>
      </c>
      <c r="T179" s="11">
        <v>0</v>
      </c>
      <c r="U179" s="11">
        <v>0</v>
      </c>
      <c r="V179" s="11">
        <v>0</v>
      </c>
      <c r="W179" s="12" t="s">
        <v>1151</v>
      </c>
      <c r="X179" s="14"/>
      <c r="Y179" s="12"/>
      <c r="Z179" s="12" t="s">
        <v>1152</v>
      </c>
      <c r="AA179" s="16">
        <f t="shared" si="3"/>
        <v>0</v>
      </c>
      <c r="AB179" s="18">
        <v>0</v>
      </c>
      <c r="AC179" s="89" t="s">
        <v>1153</v>
      </c>
      <c r="AD179" s="80"/>
      <c r="AE179" s="17" t="s">
        <v>318</v>
      </c>
      <c r="AF179" s="17" t="s">
        <v>318</v>
      </c>
      <c r="AG179" s="89" t="s">
        <v>1154</v>
      </c>
      <c r="AH179" s="17" t="s">
        <v>318</v>
      </c>
      <c r="AI179" s="17" t="s">
        <v>318</v>
      </c>
      <c r="AJ179" s="17" t="s">
        <v>318</v>
      </c>
      <c r="AK179" s="18"/>
    </row>
    <row r="180" spans="2:37" s="2" customFormat="1" ht="114.75" x14ac:dyDescent="0.25">
      <c r="B180" s="10" t="s">
        <v>1078</v>
      </c>
      <c r="C180" s="11" t="s">
        <v>37</v>
      </c>
      <c r="D180" s="11" t="s">
        <v>38</v>
      </c>
      <c r="E180" s="11" t="s">
        <v>116</v>
      </c>
      <c r="F180" s="11" t="s">
        <v>117</v>
      </c>
      <c r="G180" s="11" t="s">
        <v>118</v>
      </c>
      <c r="H180" s="11" t="s">
        <v>42</v>
      </c>
      <c r="I180" s="11" t="s">
        <v>43</v>
      </c>
      <c r="J180" s="11" t="s">
        <v>1079</v>
      </c>
      <c r="K180" s="11" t="s">
        <v>1080</v>
      </c>
      <c r="L180" s="11" t="s">
        <v>93</v>
      </c>
      <c r="M180" s="11" t="s">
        <v>589</v>
      </c>
      <c r="N180" s="11" t="s">
        <v>120</v>
      </c>
      <c r="O180" s="11" t="s">
        <v>1155</v>
      </c>
      <c r="P180" s="11" t="s">
        <v>1155</v>
      </c>
      <c r="Q180" s="15">
        <v>0</v>
      </c>
      <c r="R180" s="13">
        <v>0</v>
      </c>
      <c r="S180" s="21">
        <v>1</v>
      </c>
      <c r="T180" s="21">
        <v>1</v>
      </c>
      <c r="U180" s="21">
        <v>1</v>
      </c>
      <c r="V180" s="15">
        <v>1</v>
      </c>
      <c r="W180" s="14" t="s">
        <v>1156</v>
      </c>
      <c r="X180" s="75"/>
      <c r="Y180" s="75" t="s">
        <v>57</v>
      </c>
      <c r="Z180" s="15" t="s">
        <v>1157</v>
      </c>
      <c r="AA180" s="16">
        <f t="shared" si="3"/>
        <v>1</v>
      </c>
      <c r="AB180" s="18"/>
      <c r="AC180" s="89" t="s">
        <v>1158</v>
      </c>
      <c r="AD180" s="80"/>
      <c r="AE180" s="17" t="s">
        <v>318</v>
      </c>
      <c r="AF180" s="17" t="s">
        <v>318</v>
      </c>
      <c r="AG180" s="89" t="s">
        <v>1158</v>
      </c>
      <c r="AH180" s="17" t="s">
        <v>318</v>
      </c>
      <c r="AI180" s="17" t="s">
        <v>318</v>
      </c>
      <c r="AJ180" s="17" t="s">
        <v>318</v>
      </c>
      <c r="AK180" s="18"/>
    </row>
    <row r="181" spans="2:37" s="2" customFormat="1" ht="409.5" x14ac:dyDescent="0.2">
      <c r="B181" s="46" t="s">
        <v>1159</v>
      </c>
      <c r="C181" s="11" t="s">
        <v>37</v>
      </c>
      <c r="D181" s="11" t="s">
        <v>38</v>
      </c>
      <c r="E181" s="11" t="s">
        <v>105</v>
      </c>
      <c r="F181" s="11" t="s">
        <v>40</v>
      </c>
      <c r="G181" s="11" t="s">
        <v>41</v>
      </c>
      <c r="H181" s="11" t="s">
        <v>42</v>
      </c>
      <c r="I181" s="11" t="s">
        <v>253</v>
      </c>
      <c r="J181" s="11" t="s">
        <v>45</v>
      </c>
      <c r="K181" s="11" t="s">
        <v>45</v>
      </c>
      <c r="L181" s="11" t="s">
        <v>202</v>
      </c>
      <c r="M181" s="11" t="s">
        <v>203</v>
      </c>
      <c r="N181" s="11" t="s">
        <v>107</v>
      </c>
      <c r="O181" s="11" t="s">
        <v>1160</v>
      </c>
      <c r="P181" s="11" t="s">
        <v>1161</v>
      </c>
      <c r="Q181" s="41">
        <v>0</v>
      </c>
      <c r="R181" s="45">
        <v>0.3</v>
      </c>
      <c r="S181" s="45">
        <v>0.6</v>
      </c>
      <c r="T181" s="45">
        <v>0.1</v>
      </c>
      <c r="U181" s="45">
        <v>0</v>
      </c>
      <c r="V181" s="41">
        <v>1</v>
      </c>
      <c r="W181" s="11" t="s">
        <v>1162</v>
      </c>
      <c r="X181" s="11" t="s">
        <v>57</v>
      </c>
      <c r="Y181" s="11" t="s">
        <v>57</v>
      </c>
      <c r="Z181" s="15" t="s">
        <v>1163</v>
      </c>
      <c r="AA181" s="16">
        <f t="shared" si="3"/>
        <v>0.1</v>
      </c>
      <c r="AB181" s="62"/>
      <c r="AC181" s="90" t="s">
        <v>1164</v>
      </c>
      <c r="AD181" s="81" t="s">
        <v>622</v>
      </c>
      <c r="AE181" s="114">
        <v>0.09</v>
      </c>
      <c r="AF181" s="114">
        <v>0.9</v>
      </c>
      <c r="AG181" s="17" t="s">
        <v>1165</v>
      </c>
      <c r="AH181" s="17"/>
      <c r="AI181" s="17"/>
      <c r="AJ181" s="17"/>
      <c r="AK181" s="18"/>
    </row>
    <row r="182" spans="2:37" s="2" customFormat="1" ht="216" x14ac:dyDescent="0.2">
      <c r="B182" s="46" t="s">
        <v>1159</v>
      </c>
      <c r="C182" s="11" t="s">
        <v>37</v>
      </c>
      <c r="D182" s="11" t="s">
        <v>38</v>
      </c>
      <c r="E182" s="11" t="s">
        <v>105</v>
      </c>
      <c r="F182" s="11" t="s">
        <v>40</v>
      </c>
      <c r="G182" s="11" t="s">
        <v>41</v>
      </c>
      <c r="H182" s="11" t="s">
        <v>42</v>
      </c>
      <c r="I182" s="11" t="s">
        <v>253</v>
      </c>
      <c r="J182" s="11" t="s">
        <v>45</v>
      </c>
      <c r="K182" s="11" t="s">
        <v>45</v>
      </c>
      <c r="L182" s="11" t="s">
        <v>46</v>
      </c>
      <c r="M182" s="11" t="s">
        <v>45</v>
      </c>
      <c r="N182" s="11" t="s">
        <v>107</v>
      </c>
      <c r="O182" s="11" t="s">
        <v>1160</v>
      </c>
      <c r="P182" s="11" t="s">
        <v>1166</v>
      </c>
      <c r="Q182" s="41">
        <v>0</v>
      </c>
      <c r="R182" s="45">
        <v>0.2</v>
      </c>
      <c r="S182" s="45">
        <v>0.6</v>
      </c>
      <c r="T182" s="45">
        <v>0.2</v>
      </c>
      <c r="U182" s="45">
        <v>0</v>
      </c>
      <c r="V182" s="41">
        <v>1</v>
      </c>
      <c r="W182" s="11" t="s">
        <v>1167</v>
      </c>
      <c r="X182" s="11"/>
      <c r="Y182" s="11" t="s">
        <v>57</v>
      </c>
      <c r="Z182" s="11" t="s">
        <v>1168</v>
      </c>
      <c r="AA182" s="16">
        <f t="shared" si="3"/>
        <v>0.2</v>
      </c>
      <c r="AB182" s="62"/>
      <c r="AC182" s="93" t="s">
        <v>1169</v>
      </c>
      <c r="AD182" s="84" t="s">
        <v>1170</v>
      </c>
      <c r="AE182" s="114">
        <v>0.1</v>
      </c>
      <c r="AF182" s="114">
        <v>0.5</v>
      </c>
      <c r="AG182" s="115" t="s">
        <v>1171</v>
      </c>
      <c r="AH182" s="17"/>
      <c r="AI182" s="17"/>
      <c r="AJ182" s="17"/>
      <c r="AK182" s="18"/>
    </row>
    <row r="183" spans="2:37" s="2" customFormat="1" ht="159" customHeight="1" x14ac:dyDescent="0.2">
      <c r="B183" s="46" t="s">
        <v>1159</v>
      </c>
      <c r="C183" s="11" t="s">
        <v>37</v>
      </c>
      <c r="D183" s="11" t="s">
        <v>38</v>
      </c>
      <c r="E183" s="11" t="s">
        <v>105</v>
      </c>
      <c r="F183" s="11" t="s">
        <v>40</v>
      </c>
      <c r="G183" s="11" t="s">
        <v>106</v>
      </c>
      <c r="H183" s="11" t="s">
        <v>42</v>
      </c>
      <c r="I183" s="11" t="s">
        <v>43</v>
      </c>
      <c r="J183" s="11" t="s">
        <v>45</v>
      </c>
      <c r="K183" s="11" t="s">
        <v>45</v>
      </c>
      <c r="L183" s="11" t="s">
        <v>46</v>
      </c>
      <c r="M183" s="11" t="s">
        <v>187</v>
      </c>
      <c r="N183" s="11" t="s">
        <v>107</v>
      </c>
      <c r="O183" s="11" t="s">
        <v>1172</v>
      </c>
      <c r="P183" s="11" t="s">
        <v>1173</v>
      </c>
      <c r="Q183" s="20">
        <v>0</v>
      </c>
      <c r="R183" s="13">
        <v>0</v>
      </c>
      <c r="S183" s="21">
        <v>0.3</v>
      </c>
      <c r="T183" s="21">
        <v>0.5</v>
      </c>
      <c r="U183" s="21">
        <v>0.2</v>
      </c>
      <c r="V183" s="27">
        <v>1</v>
      </c>
      <c r="W183" s="11" t="s">
        <v>1174</v>
      </c>
      <c r="X183" s="11" t="s">
        <v>57</v>
      </c>
      <c r="Y183" s="11" t="s">
        <v>57</v>
      </c>
      <c r="Z183" s="15" t="s">
        <v>1175</v>
      </c>
      <c r="AA183" s="16">
        <f t="shared" si="3"/>
        <v>0.5</v>
      </c>
      <c r="AB183" s="62"/>
      <c r="AC183" s="93" t="s">
        <v>1176</v>
      </c>
      <c r="AD183" s="84" t="s">
        <v>622</v>
      </c>
      <c r="AE183" s="114">
        <v>0</v>
      </c>
      <c r="AF183" s="114">
        <v>0</v>
      </c>
      <c r="AG183" s="17" t="s">
        <v>1177</v>
      </c>
      <c r="AH183" s="17"/>
      <c r="AI183" s="17"/>
      <c r="AJ183" s="17" t="s">
        <v>1178</v>
      </c>
      <c r="AK183" s="18"/>
    </row>
    <row r="184" spans="2:37" s="2" customFormat="1" ht="165.75" x14ac:dyDescent="0.2">
      <c r="B184" s="46" t="s">
        <v>1159</v>
      </c>
      <c r="C184" s="11" t="s">
        <v>37</v>
      </c>
      <c r="D184" s="11" t="s">
        <v>38</v>
      </c>
      <c r="E184" s="11" t="s">
        <v>105</v>
      </c>
      <c r="F184" s="22" t="s">
        <v>40</v>
      </c>
      <c r="G184" s="22" t="s">
        <v>41</v>
      </c>
      <c r="H184" s="22" t="s">
        <v>42</v>
      </c>
      <c r="I184" s="22" t="s">
        <v>43</v>
      </c>
      <c r="J184" s="11" t="s">
        <v>45</v>
      </c>
      <c r="K184" s="11" t="s">
        <v>45</v>
      </c>
      <c r="L184" s="11" t="s">
        <v>46</v>
      </c>
      <c r="M184" s="22" t="s">
        <v>187</v>
      </c>
      <c r="N184" s="22" t="s">
        <v>107</v>
      </c>
      <c r="O184" s="11" t="s">
        <v>1172</v>
      </c>
      <c r="P184" s="11" t="s">
        <v>1179</v>
      </c>
      <c r="Q184" s="41">
        <v>0</v>
      </c>
      <c r="R184" s="63">
        <v>0</v>
      </c>
      <c r="S184" s="64">
        <v>0.2</v>
      </c>
      <c r="T184" s="63">
        <v>0.8</v>
      </c>
      <c r="U184" s="63" t="s">
        <v>1180</v>
      </c>
      <c r="V184" s="65">
        <v>1</v>
      </c>
      <c r="W184" s="66" t="s">
        <v>1181</v>
      </c>
      <c r="X184" s="11" t="s">
        <v>57</v>
      </c>
      <c r="Y184" s="11" t="s">
        <v>57</v>
      </c>
      <c r="Z184" s="66" t="s">
        <v>1182</v>
      </c>
      <c r="AA184" s="16">
        <f t="shared" si="3"/>
        <v>0.8</v>
      </c>
      <c r="AB184" s="62"/>
      <c r="AC184" s="93" t="s">
        <v>1183</v>
      </c>
      <c r="AD184" s="84" t="s">
        <v>622</v>
      </c>
      <c r="AE184" s="114">
        <v>0.78</v>
      </c>
      <c r="AF184" s="17" t="s">
        <v>1184</v>
      </c>
      <c r="AG184" s="17" t="s">
        <v>1185</v>
      </c>
      <c r="AH184" s="17"/>
      <c r="AI184" s="17"/>
      <c r="AJ184" s="17"/>
      <c r="AK184" s="18"/>
    </row>
    <row r="185" spans="2:37" s="2" customFormat="1" ht="288" x14ac:dyDescent="0.2">
      <c r="B185" s="46" t="s">
        <v>1159</v>
      </c>
      <c r="C185" s="11" t="s">
        <v>37</v>
      </c>
      <c r="D185" s="11" t="s">
        <v>38</v>
      </c>
      <c r="E185" s="11" t="s">
        <v>105</v>
      </c>
      <c r="F185" s="22" t="s">
        <v>40</v>
      </c>
      <c r="G185" s="22" t="s">
        <v>41</v>
      </c>
      <c r="H185" s="22" t="s">
        <v>42</v>
      </c>
      <c r="I185" s="22" t="s">
        <v>253</v>
      </c>
      <c r="J185" s="11" t="s">
        <v>45</v>
      </c>
      <c r="K185" s="11" t="s">
        <v>45</v>
      </c>
      <c r="L185" s="11" t="s">
        <v>213</v>
      </c>
      <c r="M185" s="22" t="s">
        <v>214</v>
      </c>
      <c r="N185" s="22" t="s">
        <v>107</v>
      </c>
      <c r="O185" s="11" t="s">
        <v>1186</v>
      </c>
      <c r="P185" s="11" t="s">
        <v>1187</v>
      </c>
      <c r="Q185" s="20">
        <v>0</v>
      </c>
      <c r="R185" s="13">
        <v>1</v>
      </c>
      <c r="S185" s="13">
        <v>2</v>
      </c>
      <c r="T185" s="13">
        <v>2</v>
      </c>
      <c r="U185" s="13">
        <v>2</v>
      </c>
      <c r="V185" s="11">
        <v>7</v>
      </c>
      <c r="W185" s="66" t="s">
        <v>1188</v>
      </c>
      <c r="X185" s="11" t="s">
        <v>57</v>
      </c>
      <c r="Y185" s="11" t="s">
        <v>57</v>
      </c>
      <c r="Z185" s="11" t="s">
        <v>1189</v>
      </c>
      <c r="AA185" s="16">
        <f t="shared" si="3"/>
        <v>2</v>
      </c>
      <c r="AB185" s="62"/>
      <c r="AC185" s="93" t="s">
        <v>1190</v>
      </c>
      <c r="AD185" s="84" t="s">
        <v>622</v>
      </c>
      <c r="AE185" s="17">
        <v>1</v>
      </c>
      <c r="AF185" s="114">
        <v>0.5</v>
      </c>
      <c r="AG185" s="17" t="s">
        <v>1191</v>
      </c>
      <c r="AH185" s="17"/>
      <c r="AI185" s="17"/>
      <c r="AJ185" s="17" t="s">
        <v>1192</v>
      </c>
      <c r="AK185" s="18"/>
    </row>
    <row r="186" spans="2:37" s="2" customFormat="1" ht="178.5" x14ac:dyDescent="0.2">
      <c r="B186" s="46" t="s">
        <v>1159</v>
      </c>
      <c r="C186" s="11" t="s">
        <v>37</v>
      </c>
      <c r="D186" s="11" t="s">
        <v>38</v>
      </c>
      <c r="E186" s="11" t="s">
        <v>105</v>
      </c>
      <c r="F186" s="22" t="s">
        <v>40</v>
      </c>
      <c r="G186" s="22" t="s">
        <v>41</v>
      </c>
      <c r="H186" s="22" t="s">
        <v>42</v>
      </c>
      <c r="I186" s="22" t="s">
        <v>253</v>
      </c>
      <c r="J186" s="11" t="s">
        <v>45</v>
      </c>
      <c r="K186" s="11" t="s">
        <v>45</v>
      </c>
      <c r="L186" s="11" t="s">
        <v>213</v>
      </c>
      <c r="M186" s="22" t="s">
        <v>214</v>
      </c>
      <c r="N186" s="22" t="s">
        <v>107</v>
      </c>
      <c r="O186" s="11" t="s">
        <v>1172</v>
      </c>
      <c r="P186" s="11" t="s">
        <v>1193</v>
      </c>
      <c r="Q186" s="20">
        <v>0</v>
      </c>
      <c r="R186" s="13">
        <v>0</v>
      </c>
      <c r="S186" s="21">
        <v>0.5</v>
      </c>
      <c r="T186" s="21">
        <v>0.75</v>
      </c>
      <c r="U186" s="21">
        <v>1</v>
      </c>
      <c r="V186" s="27">
        <v>1</v>
      </c>
      <c r="W186" s="67" t="s">
        <v>1194</v>
      </c>
      <c r="X186" s="11" t="s">
        <v>57</v>
      </c>
      <c r="Y186" s="11" t="s">
        <v>57</v>
      </c>
      <c r="Z186" s="15" t="s">
        <v>1195</v>
      </c>
      <c r="AA186" s="16">
        <f t="shared" si="3"/>
        <v>0.75</v>
      </c>
      <c r="AB186" s="62"/>
      <c r="AC186" s="93" t="s">
        <v>1196</v>
      </c>
      <c r="AD186" s="84" t="s">
        <v>1197</v>
      </c>
      <c r="AE186" s="114">
        <v>0.71</v>
      </c>
      <c r="AF186" s="114">
        <v>0.95</v>
      </c>
      <c r="AG186" s="17" t="s">
        <v>1198</v>
      </c>
      <c r="AH186" s="17"/>
      <c r="AI186" s="17"/>
      <c r="AJ186" s="17" t="s">
        <v>1199</v>
      </c>
      <c r="AK186" s="18"/>
    </row>
    <row r="187" spans="2:37" s="2" customFormat="1" ht="180.75" customHeight="1" x14ac:dyDescent="0.2">
      <c r="B187" s="46" t="s">
        <v>1159</v>
      </c>
      <c r="C187" s="11" t="s">
        <v>61</v>
      </c>
      <c r="D187" s="11" t="s">
        <v>62</v>
      </c>
      <c r="E187" s="11" t="s">
        <v>1200</v>
      </c>
      <c r="F187" s="22" t="s">
        <v>212</v>
      </c>
      <c r="G187" s="22" t="s">
        <v>41</v>
      </c>
      <c r="H187" s="22" t="s">
        <v>42</v>
      </c>
      <c r="I187" s="22" t="s">
        <v>438</v>
      </c>
      <c r="J187" s="11" t="s">
        <v>45</v>
      </c>
      <c r="K187" s="11" t="s">
        <v>45</v>
      </c>
      <c r="L187" s="22" t="s">
        <v>46</v>
      </c>
      <c r="M187" s="22" t="s">
        <v>133</v>
      </c>
      <c r="N187" s="22" t="s">
        <v>76</v>
      </c>
      <c r="O187" s="11" t="s">
        <v>1172</v>
      </c>
      <c r="P187" s="11" t="s">
        <v>1201</v>
      </c>
      <c r="Q187" s="41">
        <v>0</v>
      </c>
      <c r="R187" s="13">
        <v>0</v>
      </c>
      <c r="S187" s="45">
        <v>0.2</v>
      </c>
      <c r="T187" s="45">
        <v>0.8</v>
      </c>
      <c r="U187" s="45">
        <v>0</v>
      </c>
      <c r="V187" s="41">
        <v>1</v>
      </c>
      <c r="W187" s="11" t="s">
        <v>1202</v>
      </c>
      <c r="X187" s="11" t="s">
        <v>57</v>
      </c>
      <c r="Y187" s="11" t="s">
        <v>57</v>
      </c>
      <c r="Z187" s="15" t="s">
        <v>1203</v>
      </c>
      <c r="AA187" s="16">
        <f t="shared" si="3"/>
        <v>0.8</v>
      </c>
      <c r="AB187" s="62"/>
      <c r="AC187" s="93" t="s">
        <v>1204</v>
      </c>
      <c r="AD187" s="84" t="s">
        <v>1205</v>
      </c>
      <c r="AE187" s="114">
        <v>0.1</v>
      </c>
      <c r="AF187" s="17" t="s">
        <v>1206</v>
      </c>
      <c r="AG187" s="17" t="s">
        <v>1207</v>
      </c>
      <c r="AH187" s="17"/>
      <c r="AI187" s="17"/>
      <c r="AJ187" s="17" t="s">
        <v>1208</v>
      </c>
      <c r="AK187" s="18"/>
    </row>
    <row r="188" spans="2:37" s="2" customFormat="1" ht="88.5" customHeight="1" x14ac:dyDescent="0.2">
      <c r="B188" s="46" t="s">
        <v>1159</v>
      </c>
      <c r="C188" s="11" t="s">
        <v>37</v>
      </c>
      <c r="D188" s="11" t="s">
        <v>38</v>
      </c>
      <c r="E188" s="11" t="s">
        <v>105</v>
      </c>
      <c r="F188" s="22" t="s">
        <v>40</v>
      </c>
      <c r="G188" s="22" t="s">
        <v>41</v>
      </c>
      <c r="H188" s="22" t="s">
        <v>42</v>
      </c>
      <c r="I188" s="22" t="s">
        <v>43</v>
      </c>
      <c r="J188" s="11" t="s">
        <v>45</v>
      </c>
      <c r="K188" s="11" t="s">
        <v>45</v>
      </c>
      <c r="L188" s="11" t="s">
        <v>46</v>
      </c>
      <c r="M188" s="11" t="s">
        <v>187</v>
      </c>
      <c r="N188" s="11" t="s">
        <v>107</v>
      </c>
      <c r="O188" s="11" t="s">
        <v>1172</v>
      </c>
      <c r="P188" s="11" t="s">
        <v>1209</v>
      </c>
      <c r="Q188" s="20">
        <v>0</v>
      </c>
      <c r="R188" s="21">
        <v>0.05</v>
      </c>
      <c r="S188" s="21">
        <v>0.75</v>
      </c>
      <c r="T188" s="21">
        <v>0.2</v>
      </c>
      <c r="U188" s="13">
        <v>0</v>
      </c>
      <c r="V188" s="27">
        <v>1</v>
      </c>
      <c r="W188" s="11" t="s">
        <v>1210</v>
      </c>
      <c r="X188" s="11"/>
      <c r="Y188" s="11" t="s">
        <v>57</v>
      </c>
      <c r="Z188" s="15" t="s">
        <v>1211</v>
      </c>
      <c r="AA188" s="16">
        <f t="shared" si="3"/>
        <v>0.2</v>
      </c>
      <c r="AB188" s="62"/>
      <c r="AC188" s="93" t="s">
        <v>1212</v>
      </c>
      <c r="AD188" s="84" t="s">
        <v>622</v>
      </c>
      <c r="AE188" s="114">
        <v>0.1</v>
      </c>
      <c r="AF188" s="114">
        <v>0.5</v>
      </c>
      <c r="AG188" s="116" t="s">
        <v>1213</v>
      </c>
      <c r="AH188" s="17"/>
      <c r="AI188" s="17"/>
      <c r="AJ188" s="17"/>
      <c r="AK188" s="18"/>
    </row>
    <row r="189" spans="2:37" s="2" customFormat="1" ht="331.5" x14ac:dyDescent="0.2">
      <c r="B189" s="46" t="s">
        <v>1159</v>
      </c>
      <c r="C189" s="11" t="s">
        <v>61</v>
      </c>
      <c r="D189" s="11" t="s">
        <v>62</v>
      </c>
      <c r="E189" s="11" t="s">
        <v>1200</v>
      </c>
      <c r="F189" s="22" t="s">
        <v>212</v>
      </c>
      <c r="G189" s="22" t="s">
        <v>41</v>
      </c>
      <c r="H189" s="22" t="s">
        <v>42</v>
      </c>
      <c r="I189" s="22" t="s">
        <v>438</v>
      </c>
      <c r="J189" s="11" t="s">
        <v>45</v>
      </c>
      <c r="K189" s="11" t="s">
        <v>45</v>
      </c>
      <c r="L189" s="22" t="s">
        <v>46</v>
      </c>
      <c r="M189" s="22" t="s">
        <v>133</v>
      </c>
      <c r="N189" s="22" t="s">
        <v>76</v>
      </c>
      <c r="O189" s="11" t="s">
        <v>1172</v>
      </c>
      <c r="P189" s="11" t="s">
        <v>1214</v>
      </c>
      <c r="Q189" s="41">
        <v>0</v>
      </c>
      <c r="R189" s="21">
        <v>0.2</v>
      </c>
      <c r="S189" s="21">
        <v>0.5</v>
      </c>
      <c r="T189" s="45">
        <v>0.3</v>
      </c>
      <c r="U189" s="45">
        <v>0</v>
      </c>
      <c r="V189" s="27">
        <v>1</v>
      </c>
      <c r="W189" s="11" t="s">
        <v>1215</v>
      </c>
      <c r="X189" s="11" t="s">
        <v>57</v>
      </c>
      <c r="Y189" s="11" t="s">
        <v>57</v>
      </c>
      <c r="Z189" s="15" t="s">
        <v>1216</v>
      </c>
      <c r="AA189" s="16">
        <f t="shared" si="3"/>
        <v>0.3</v>
      </c>
      <c r="AB189" s="65" t="s">
        <v>1217</v>
      </c>
      <c r="AC189" s="99" t="s">
        <v>1218</v>
      </c>
      <c r="AD189" s="85" t="s">
        <v>622</v>
      </c>
      <c r="AE189" s="114">
        <v>0.3</v>
      </c>
      <c r="AF189" s="114">
        <v>1</v>
      </c>
      <c r="AG189" s="17" t="s">
        <v>1219</v>
      </c>
      <c r="AH189" s="114">
        <v>0.16</v>
      </c>
      <c r="AI189" s="17" t="s">
        <v>1220</v>
      </c>
      <c r="AJ189" s="17" t="s">
        <v>1221</v>
      </c>
      <c r="AK189" s="18"/>
    </row>
    <row r="190" spans="2:37" s="2" customFormat="1" ht="127.5" x14ac:dyDescent="0.2">
      <c r="B190" s="46" t="s">
        <v>1159</v>
      </c>
      <c r="C190" s="11" t="s">
        <v>37</v>
      </c>
      <c r="D190" s="11" t="s">
        <v>38</v>
      </c>
      <c r="E190" s="11" t="s">
        <v>105</v>
      </c>
      <c r="F190" s="22" t="s">
        <v>40</v>
      </c>
      <c r="G190" s="22" t="s">
        <v>41</v>
      </c>
      <c r="H190" s="22" t="s">
        <v>42</v>
      </c>
      <c r="I190" s="22" t="s">
        <v>253</v>
      </c>
      <c r="J190" s="11" t="s">
        <v>45</v>
      </c>
      <c r="K190" s="11" t="s">
        <v>45</v>
      </c>
      <c r="L190" s="11" t="s">
        <v>46</v>
      </c>
      <c r="M190" s="11" t="s">
        <v>187</v>
      </c>
      <c r="N190" s="11" t="s">
        <v>107</v>
      </c>
      <c r="O190" s="11" t="s">
        <v>1172</v>
      </c>
      <c r="P190" s="11" t="s">
        <v>1222</v>
      </c>
      <c r="Q190" s="20">
        <v>0</v>
      </c>
      <c r="R190" s="13">
        <v>0</v>
      </c>
      <c r="S190" s="13">
        <v>1</v>
      </c>
      <c r="T190" s="13">
        <v>0</v>
      </c>
      <c r="U190" s="13">
        <v>0</v>
      </c>
      <c r="V190" s="11">
        <v>1</v>
      </c>
      <c r="W190" s="11" t="s">
        <v>1223</v>
      </c>
      <c r="X190" s="11"/>
      <c r="Y190" s="11" t="s">
        <v>57</v>
      </c>
      <c r="Z190" s="15" t="s">
        <v>1224</v>
      </c>
      <c r="AA190" s="16">
        <f t="shared" si="3"/>
        <v>0</v>
      </c>
      <c r="AB190" s="62">
        <v>0.1</v>
      </c>
      <c r="AC190" s="90" t="s">
        <v>1225</v>
      </c>
      <c r="AD190" s="84" t="s">
        <v>622</v>
      </c>
      <c r="AE190" s="17"/>
      <c r="AF190" s="17"/>
      <c r="AG190" s="17"/>
      <c r="AH190" s="114">
        <v>0.09</v>
      </c>
      <c r="AI190" s="17" t="s">
        <v>1226</v>
      </c>
      <c r="AJ190" s="17"/>
      <c r="AK190" s="18"/>
    </row>
    <row r="191" spans="2:37" s="2" customFormat="1" ht="89.25" x14ac:dyDescent="0.2">
      <c r="B191" s="46" t="s">
        <v>1159</v>
      </c>
      <c r="C191" s="11" t="s">
        <v>37</v>
      </c>
      <c r="D191" s="11" t="s">
        <v>38</v>
      </c>
      <c r="E191" s="11" t="s">
        <v>140</v>
      </c>
      <c r="F191" s="22" t="s">
        <v>40</v>
      </c>
      <c r="G191" s="22" t="s">
        <v>41</v>
      </c>
      <c r="H191" s="22" t="s">
        <v>42</v>
      </c>
      <c r="I191" s="22" t="s">
        <v>43</v>
      </c>
      <c r="J191" s="11" t="s">
        <v>45</v>
      </c>
      <c r="K191" s="11" t="s">
        <v>45</v>
      </c>
      <c r="L191" s="22" t="s">
        <v>46</v>
      </c>
      <c r="M191" s="22" t="s">
        <v>187</v>
      </c>
      <c r="N191" s="11" t="s">
        <v>142</v>
      </c>
      <c r="O191" s="11" t="s">
        <v>1172</v>
      </c>
      <c r="P191" s="11" t="s">
        <v>1227</v>
      </c>
      <c r="Q191" s="20">
        <v>0</v>
      </c>
      <c r="R191" s="21">
        <v>0.2</v>
      </c>
      <c r="S191" s="21">
        <v>0.4</v>
      </c>
      <c r="T191" s="21">
        <v>0.4</v>
      </c>
      <c r="U191" s="54">
        <v>0</v>
      </c>
      <c r="V191" s="15">
        <v>1</v>
      </c>
      <c r="W191" s="11" t="s">
        <v>1228</v>
      </c>
      <c r="X191" s="11" t="s">
        <v>57</v>
      </c>
      <c r="Y191" s="11" t="s">
        <v>57</v>
      </c>
      <c r="Z191" s="15" t="s">
        <v>1229</v>
      </c>
      <c r="AA191" s="16">
        <f t="shared" si="3"/>
        <v>0.4</v>
      </c>
      <c r="AB191" s="62"/>
      <c r="AC191" s="93" t="s">
        <v>1230</v>
      </c>
      <c r="AD191" s="84" t="s">
        <v>622</v>
      </c>
      <c r="AE191" s="114">
        <v>0.1</v>
      </c>
      <c r="AF191" s="114">
        <v>0.25</v>
      </c>
      <c r="AG191" s="17" t="s">
        <v>1231</v>
      </c>
      <c r="AH191" s="17"/>
      <c r="AI191" s="17"/>
      <c r="AJ191" s="17"/>
      <c r="AK191" s="18"/>
    </row>
    <row r="192" spans="2:37" s="2" customFormat="1" ht="178.5" x14ac:dyDescent="0.2">
      <c r="B192" s="46" t="s">
        <v>1159</v>
      </c>
      <c r="C192" s="11" t="s">
        <v>37</v>
      </c>
      <c r="D192" s="11" t="s">
        <v>38</v>
      </c>
      <c r="E192" s="11" t="s">
        <v>39</v>
      </c>
      <c r="F192" s="22" t="s">
        <v>40</v>
      </c>
      <c r="G192" s="22" t="s">
        <v>41</v>
      </c>
      <c r="H192" s="22" t="s">
        <v>42</v>
      </c>
      <c r="I192" s="22" t="s">
        <v>43</v>
      </c>
      <c r="J192" s="11"/>
      <c r="K192" s="11" t="s">
        <v>45</v>
      </c>
      <c r="L192" s="22" t="s">
        <v>46</v>
      </c>
      <c r="M192" s="22" t="s">
        <v>187</v>
      </c>
      <c r="N192" s="11" t="s">
        <v>47</v>
      </c>
      <c r="O192" s="11" t="s">
        <v>1232</v>
      </c>
      <c r="P192" s="11" t="s">
        <v>1233</v>
      </c>
      <c r="Q192" s="20">
        <v>0</v>
      </c>
      <c r="R192" s="13">
        <v>0</v>
      </c>
      <c r="S192" s="21">
        <v>0.3</v>
      </c>
      <c r="T192" s="21">
        <v>0.6</v>
      </c>
      <c r="U192" s="21">
        <v>0.1</v>
      </c>
      <c r="V192" s="27">
        <v>1</v>
      </c>
      <c r="W192" s="11" t="s">
        <v>1234</v>
      </c>
      <c r="X192" s="11"/>
      <c r="Y192" s="11" t="s">
        <v>57</v>
      </c>
      <c r="Z192" s="15" t="s">
        <v>1235</v>
      </c>
      <c r="AA192" s="16">
        <f t="shared" si="3"/>
        <v>0.6</v>
      </c>
      <c r="AB192" s="62"/>
      <c r="AC192" s="93" t="s">
        <v>1236</v>
      </c>
      <c r="AD192" s="84" t="s">
        <v>622</v>
      </c>
      <c r="AE192" s="114">
        <v>0.49</v>
      </c>
      <c r="AF192" s="114">
        <v>0.82</v>
      </c>
      <c r="AG192" s="17" t="s">
        <v>1237</v>
      </c>
      <c r="AH192" s="17"/>
      <c r="AI192" s="17"/>
      <c r="AJ192" s="17"/>
      <c r="AK192" s="18"/>
    </row>
    <row r="194" spans="20:23" x14ac:dyDescent="0.25">
      <c r="T194" s="514" t="s">
        <v>1238</v>
      </c>
      <c r="U194" s="514"/>
      <c r="V194" s="209"/>
      <c r="W194" s="209">
        <f>COUNTA(W8:W192)</f>
        <v>185</v>
      </c>
    </row>
    <row r="1048576" ht="15" customHeight="1" x14ac:dyDescent="0.25"/>
  </sheetData>
  <mergeCells count="27">
    <mergeCell ref="AM143:AN143"/>
    <mergeCell ref="AE6:AK6"/>
    <mergeCell ref="T194:U194"/>
    <mergeCell ref="P6:P7"/>
    <mergeCell ref="Q6:Q7"/>
    <mergeCell ref="R6:V6"/>
    <mergeCell ref="W6:Z6"/>
    <mergeCell ref="AB6:AB7"/>
    <mergeCell ref="AC6:AD6"/>
    <mergeCell ref="AI143:AI144"/>
    <mergeCell ref="AK143:AL143"/>
    <mergeCell ref="O6:O7"/>
    <mergeCell ref="B2:AA2"/>
    <mergeCell ref="B5:AA5"/>
    <mergeCell ref="B6:B7"/>
    <mergeCell ref="C6:C7"/>
    <mergeCell ref="D6:D7"/>
    <mergeCell ref="E6:E7"/>
    <mergeCell ref="F6:F7"/>
    <mergeCell ref="G6:G7"/>
    <mergeCell ref="H6:H7"/>
    <mergeCell ref="I6:I7"/>
    <mergeCell ref="J6:J7"/>
    <mergeCell ref="K6:K7"/>
    <mergeCell ref="L6:L7"/>
    <mergeCell ref="M6:M7"/>
    <mergeCell ref="N6:N7"/>
  </mergeCells>
  <dataValidations count="1">
    <dataValidation type="list" allowBlank="1" showInputMessage="1" showErrorMessage="1" sqref="E48:E54 E58 C59 C37 D57:D74 D56:E56 C40:C55 C57 E60:E74 P85:P148 D8:D55 E8:E39 D75:E190" xr:uid="{00000000-0002-0000-0000-000000000000}">
      <formula1>INDIRECT(B8)</formula1>
    </dataValidation>
  </dataValidations>
  <pageMargins left="0.7" right="0.7" top="0.75" bottom="0.75" header="0.3" footer="0.3"/>
  <pageSetup orientation="portrait" horizontalDpi="0" verticalDpi="0" copies="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'https://minsaludcol-my.sharepoint.com/Users/GERENTE/Desktop/MINSALUD 2021/PES/[PLAN SECTORIAL SALUD Y PROTECCION SOCIAL para 2020 CONSOLIDADO COVID Junio 2020 actualización Sinergia.xlsx]Listas'!#REF!</xm:f>
          </x14:formula1>
          <xm:sqref>B155:C155 B151:C151 F155:N155 F151:N151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H4:J21"/>
  <sheetViews>
    <sheetView topLeftCell="A13" workbookViewId="0">
      <selection activeCell="H21" sqref="H21"/>
    </sheetView>
  </sheetViews>
  <sheetFormatPr baseColWidth="10" defaultColWidth="11.42578125" defaultRowHeight="12" x14ac:dyDescent="0.2"/>
  <cols>
    <col min="1" max="7" width="11.42578125" style="393"/>
    <col min="8" max="8" width="36.85546875" style="393" customWidth="1"/>
    <col min="9" max="9" width="11.42578125" style="393"/>
    <col min="10" max="10" width="39.7109375" style="393" customWidth="1"/>
    <col min="11" max="16384" width="11.42578125" style="393"/>
  </cols>
  <sheetData>
    <row r="4" spans="8:10" ht="24" x14ac:dyDescent="0.2">
      <c r="H4" s="392" t="s">
        <v>2250</v>
      </c>
      <c r="I4" s="392" t="s">
        <v>2251</v>
      </c>
      <c r="J4" s="392" t="s">
        <v>2252</v>
      </c>
    </row>
    <row r="5" spans="8:10" ht="36" x14ac:dyDescent="0.2">
      <c r="H5" s="399" t="s">
        <v>315</v>
      </c>
      <c r="I5" s="395">
        <v>0.5</v>
      </c>
      <c r="J5" s="394" t="s">
        <v>2275</v>
      </c>
    </row>
    <row r="6" spans="8:10" ht="36" x14ac:dyDescent="0.2">
      <c r="H6" s="394" t="s">
        <v>323</v>
      </c>
      <c r="I6" s="395">
        <v>1</v>
      </c>
      <c r="J6" s="104" t="s">
        <v>2270</v>
      </c>
    </row>
    <row r="7" spans="8:10" ht="24" x14ac:dyDescent="0.2">
      <c r="H7" s="394" t="s">
        <v>335</v>
      </c>
      <c r="I7" s="395">
        <v>1</v>
      </c>
      <c r="J7" s="104" t="s">
        <v>2270</v>
      </c>
    </row>
    <row r="8" spans="8:10" x14ac:dyDescent="0.2">
      <c r="H8" s="394" t="s">
        <v>343</v>
      </c>
      <c r="I8" s="395">
        <v>1</v>
      </c>
      <c r="J8" s="104" t="s">
        <v>2270</v>
      </c>
    </row>
    <row r="9" spans="8:10" ht="48" x14ac:dyDescent="0.2">
      <c r="H9" s="394" t="s">
        <v>351</v>
      </c>
      <c r="I9" s="395">
        <v>0.75</v>
      </c>
      <c r="J9" s="394" t="s">
        <v>2276</v>
      </c>
    </row>
    <row r="10" spans="8:10" ht="24" x14ac:dyDescent="0.2">
      <c r="H10" s="394" t="s">
        <v>360</v>
      </c>
      <c r="I10" s="395">
        <v>1</v>
      </c>
      <c r="J10" s="104" t="s">
        <v>2270</v>
      </c>
    </row>
    <row r="11" spans="8:10" ht="36" x14ac:dyDescent="0.2">
      <c r="H11" s="394" t="s">
        <v>376</v>
      </c>
      <c r="I11" s="395">
        <v>0.7</v>
      </c>
      <c r="J11" s="394" t="s">
        <v>2277</v>
      </c>
    </row>
    <row r="12" spans="8:10" ht="36" x14ac:dyDescent="0.2">
      <c r="H12" s="394" t="s">
        <v>388</v>
      </c>
      <c r="I12" s="395">
        <v>1</v>
      </c>
      <c r="J12" s="104" t="s">
        <v>2270</v>
      </c>
    </row>
    <row r="13" spans="8:10" ht="24" x14ac:dyDescent="0.2">
      <c r="H13" s="394" t="s">
        <v>397</v>
      </c>
      <c r="I13" s="395">
        <v>1</v>
      </c>
      <c r="J13" s="104" t="s">
        <v>2270</v>
      </c>
    </row>
    <row r="14" spans="8:10" ht="48" x14ac:dyDescent="0.2">
      <c r="H14" s="394" t="s">
        <v>403</v>
      </c>
      <c r="I14" s="395">
        <v>1</v>
      </c>
      <c r="J14" s="104" t="s">
        <v>2274</v>
      </c>
    </row>
    <row r="15" spans="8:10" ht="24" x14ac:dyDescent="0.2">
      <c r="H15" s="394" t="s">
        <v>408</v>
      </c>
      <c r="I15" s="395">
        <v>1</v>
      </c>
      <c r="J15" s="104" t="s">
        <v>2270</v>
      </c>
    </row>
    <row r="16" spans="8:10" ht="24" x14ac:dyDescent="0.2">
      <c r="H16" s="394" t="s">
        <v>412</v>
      </c>
      <c r="I16" s="395">
        <v>1</v>
      </c>
      <c r="J16" s="104" t="s">
        <v>2270</v>
      </c>
    </row>
    <row r="17" spans="8:10" ht="24" x14ac:dyDescent="0.2">
      <c r="H17" s="394" t="s">
        <v>420</v>
      </c>
      <c r="I17" s="395">
        <v>1</v>
      </c>
      <c r="J17" s="104" t="s">
        <v>2270</v>
      </c>
    </row>
    <row r="18" spans="8:10" ht="24" x14ac:dyDescent="0.2">
      <c r="H18" s="394" t="s">
        <v>432</v>
      </c>
      <c r="I18" s="395">
        <v>1</v>
      </c>
      <c r="J18" s="104" t="s">
        <v>2270</v>
      </c>
    </row>
    <row r="19" spans="8:10" ht="36" x14ac:dyDescent="0.2">
      <c r="H19" s="394" t="s">
        <v>441</v>
      </c>
      <c r="I19" s="395">
        <v>0.98</v>
      </c>
      <c r="J19" s="104" t="s">
        <v>2278</v>
      </c>
    </row>
    <row r="20" spans="8:10" ht="48" x14ac:dyDescent="0.2">
      <c r="H20" s="394" t="s">
        <v>450</v>
      </c>
      <c r="I20" s="395">
        <v>0.71</v>
      </c>
      <c r="J20" s="104" t="s">
        <v>2279</v>
      </c>
    </row>
    <row r="21" spans="8:10" x14ac:dyDescent="0.2">
      <c r="H21" s="397" t="s">
        <v>2262</v>
      </c>
      <c r="I21" s="398">
        <f>SUM(I5:I20)/16</f>
        <v>0.91500000000000004</v>
      </c>
      <c r="J21" s="401"/>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G3:I8"/>
  <sheetViews>
    <sheetView workbookViewId="0">
      <selection activeCell="D7" sqref="D7"/>
    </sheetView>
  </sheetViews>
  <sheetFormatPr baseColWidth="10" defaultColWidth="11.42578125" defaultRowHeight="12" x14ac:dyDescent="0.2"/>
  <cols>
    <col min="1" max="6" width="11.42578125" style="393"/>
    <col min="7" max="7" width="35.7109375" style="393" customWidth="1"/>
    <col min="8" max="8" width="11.42578125" style="393"/>
    <col min="9" max="9" width="30.140625" style="393" customWidth="1"/>
    <col min="10" max="16384" width="11.42578125" style="393"/>
  </cols>
  <sheetData>
    <row r="3" spans="7:9" ht="24" x14ac:dyDescent="0.2">
      <c r="G3" s="392" t="s">
        <v>2250</v>
      </c>
      <c r="H3" s="392" t="s">
        <v>2251</v>
      </c>
      <c r="I3" s="392" t="s">
        <v>2252</v>
      </c>
    </row>
    <row r="4" spans="7:9" ht="48" x14ac:dyDescent="0.2">
      <c r="G4" s="399" t="s">
        <v>271</v>
      </c>
      <c r="H4" s="395">
        <v>1</v>
      </c>
      <c r="I4" s="104" t="s">
        <v>2280</v>
      </c>
    </row>
    <row r="5" spans="7:9" ht="48" x14ac:dyDescent="0.2">
      <c r="G5" s="394" t="s">
        <v>282</v>
      </c>
      <c r="H5" s="395">
        <v>1</v>
      </c>
      <c r="I5" s="104" t="s">
        <v>2274</v>
      </c>
    </row>
    <row r="6" spans="7:9" ht="24" x14ac:dyDescent="0.2">
      <c r="G6" s="394" t="s">
        <v>295</v>
      </c>
      <c r="H6" s="395">
        <v>1</v>
      </c>
      <c r="I6" s="104" t="s">
        <v>2270</v>
      </c>
    </row>
    <row r="7" spans="7:9" ht="24" x14ac:dyDescent="0.2">
      <c r="G7" s="394" t="s">
        <v>308</v>
      </c>
      <c r="H7" s="395">
        <v>1</v>
      </c>
      <c r="I7" s="104" t="s">
        <v>2270</v>
      </c>
    </row>
    <row r="8" spans="7:9" ht="12.75" x14ac:dyDescent="0.2">
      <c r="G8" s="339" t="s">
        <v>2281</v>
      </c>
      <c r="H8" s="400">
        <v>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E2:G14"/>
  <sheetViews>
    <sheetView topLeftCell="A10" workbookViewId="0">
      <selection activeCell="E14" sqref="E14:F14"/>
    </sheetView>
  </sheetViews>
  <sheetFormatPr baseColWidth="10" defaultColWidth="11.42578125" defaultRowHeight="12.75" x14ac:dyDescent="0.2"/>
  <cols>
    <col min="1" max="4" width="11.42578125" style="390"/>
    <col min="5" max="5" width="24" style="390" customWidth="1"/>
    <col min="6" max="6" width="11.42578125" style="390"/>
    <col min="7" max="7" width="26.28515625" style="390" customWidth="1"/>
    <col min="8" max="16384" width="11.42578125" style="390"/>
  </cols>
  <sheetData>
    <row r="2" spans="5:7" ht="25.5" x14ac:dyDescent="0.2">
      <c r="E2" s="389" t="s">
        <v>2250</v>
      </c>
      <c r="F2" s="389" t="s">
        <v>2251</v>
      </c>
      <c r="G2" s="389" t="s">
        <v>2252</v>
      </c>
    </row>
    <row r="3" spans="5:7" ht="51" x14ac:dyDescent="0.2">
      <c r="E3" s="223" t="s">
        <v>127</v>
      </c>
      <c r="F3" s="386">
        <v>1</v>
      </c>
      <c r="G3" s="18" t="s">
        <v>2282</v>
      </c>
    </row>
    <row r="4" spans="5:7" ht="25.5" x14ac:dyDescent="0.2">
      <c r="E4" s="223" t="s">
        <v>135</v>
      </c>
      <c r="F4" s="386">
        <v>1</v>
      </c>
      <c r="G4" s="70" t="s">
        <v>2260</v>
      </c>
    </row>
    <row r="5" spans="5:7" ht="38.25" x14ac:dyDescent="0.2">
      <c r="E5" s="223" t="s">
        <v>144</v>
      </c>
      <c r="F5" s="386">
        <v>0</v>
      </c>
      <c r="G5" s="70" t="s">
        <v>2283</v>
      </c>
    </row>
    <row r="6" spans="5:7" ht="51" x14ac:dyDescent="0.2">
      <c r="E6" s="223" t="s">
        <v>155</v>
      </c>
      <c r="F6" s="386">
        <v>1</v>
      </c>
      <c r="G6" s="18" t="s">
        <v>2282</v>
      </c>
    </row>
    <row r="7" spans="5:7" ht="51" x14ac:dyDescent="0.2">
      <c r="E7" s="223" t="s">
        <v>160</v>
      </c>
      <c r="F7" s="386">
        <v>1</v>
      </c>
      <c r="G7" s="18" t="s">
        <v>2282</v>
      </c>
    </row>
    <row r="8" spans="5:7" ht="63.75" x14ac:dyDescent="0.2">
      <c r="E8" s="223" t="s">
        <v>169</v>
      </c>
      <c r="F8" s="386">
        <v>1</v>
      </c>
      <c r="G8" s="18" t="s">
        <v>2282</v>
      </c>
    </row>
    <row r="9" spans="5:7" ht="89.25" x14ac:dyDescent="0.2">
      <c r="E9" s="223" t="s">
        <v>181</v>
      </c>
      <c r="F9" s="386">
        <v>1</v>
      </c>
      <c r="G9" s="18" t="s">
        <v>2284</v>
      </c>
    </row>
    <row r="10" spans="5:7" ht="76.5" x14ac:dyDescent="0.2">
      <c r="E10" s="223" t="s">
        <v>193</v>
      </c>
      <c r="F10" s="386">
        <v>1</v>
      </c>
      <c r="G10" s="18" t="s">
        <v>2284</v>
      </c>
    </row>
    <row r="11" spans="5:7" ht="51" x14ac:dyDescent="0.2">
      <c r="E11" s="223" t="s">
        <v>198</v>
      </c>
      <c r="F11" s="386">
        <v>1</v>
      </c>
      <c r="G11" s="18" t="s">
        <v>2282</v>
      </c>
    </row>
    <row r="12" spans="5:7" ht="102" x14ac:dyDescent="0.2">
      <c r="E12" s="223" t="s">
        <v>205</v>
      </c>
      <c r="F12" s="386">
        <v>1</v>
      </c>
      <c r="G12" s="70" t="s">
        <v>2260</v>
      </c>
    </row>
    <row r="13" spans="5:7" ht="51" x14ac:dyDescent="0.2">
      <c r="E13" s="223" t="s">
        <v>216</v>
      </c>
      <c r="F13" s="386">
        <v>1</v>
      </c>
      <c r="G13" s="18" t="s">
        <v>2282</v>
      </c>
    </row>
    <row r="14" spans="5:7" x14ac:dyDescent="0.2">
      <c r="E14" s="339" t="s">
        <v>2281</v>
      </c>
      <c r="F14" s="391">
        <f>(F3+F4+F5+F6+F7+F8+F9+F10+F11+F12+F13)/11</f>
        <v>0.90909090909090906</v>
      </c>
    </row>
  </sheetData>
  <pageMargins left="0.7" right="0.7" top="0.75" bottom="0.75" header="0.3" footer="0.3"/>
  <pageSetup orientation="portrait"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F3:H12"/>
  <sheetViews>
    <sheetView workbookViewId="0">
      <selection activeCell="G8" sqref="G8"/>
    </sheetView>
  </sheetViews>
  <sheetFormatPr baseColWidth="10" defaultColWidth="11.42578125" defaultRowHeight="15" x14ac:dyDescent="0.25"/>
  <cols>
    <col min="6" max="6" width="19.7109375" customWidth="1"/>
    <col min="7" max="7" width="20.28515625" customWidth="1"/>
    <col min="8" max="8" width="34" customWidth="1"/>
  </cols>
  <sheetData>
    <row r="3" spans="6:8" ht="30" x14ac:dyDescent="0.25">
      <c r="F3" s="387" t="s">
        <v>2250</v>
      </c>
      <c r="G3" s="387" t="s">
        <v>2251</v>
      </c>
      <c r="H3" s="387" t="s">
        <v>2252</v>
      </c>
    </row>
    <row r="4" spans="6:8" ht="63.75" x14ac:dyDescent="0.25">
      <c r="F4" s="223" t="s">
        <v>56</v>
      </c>
      <c r="G4" s="386">
        <v>1</v>
      </c>
      <c r="H4" s="18" t="s">
        <v>1247</v>
      </c>
    </row>
    <row r="5" spans="6:8" ht="51" x14ac:dyDescent="0.25">
      <c r="F5" s="70" t="s">
        <v>66</v>
      </c>
      <c r="G5" s="18" t="s">
        <v>318</v>
      </c>
      <c r="H5" s="70" t="s">
        <v>2285</v>
      </c>
    </row>
    <row r="6" spans="6:8" ht="89.25" x14ac:dyDescent="0.25">
      <c r="F6" s="70" t="s">
        <v>71</v>
      </c>
      <c r="G6" s="18" t="s">
        <v>318</v>
      </c>
      <c r="H6" s="18" t="s">
        <v>2286</v>
      </c>
    </row>
    <row r="7" spans="6:8" ht="76.5" x14ac:dyDescent="0.25">
      <c r="F7" s="70" t="s">
        <v>79</v>
      </c>
      <c r="G7" s="386">
        <v>1</v>
      </c>
      <c r="H7" s="70" t="s">
        <v>2287</v>
      </c>
    </row>
    <row r="8" spans="6:8" ht="102" x14ac:dyDescent="0.25">
      <c r="F8" s="70" t="s">
        <v>1261</v>
      </c>
      <c r="G8" s="386">
        <v>1</v>
      </c>
      <c r="H8" s="18" t="s">
        <v>2288</v>
      </c>
    </row>
    <row r="9" spans="6:8" ht="89.25" x14ac:dyDescent="0.25">
      <c r="F9" s="224" t="s">
        <v>101</v>
      </c>
      <c r="G9" s="386">
        <v>1</v>
      </c>
      <c r="H9" s="18" t="s">
        <v>2289</v>
      </c>
    </row>
    <row r="10" spans="6:8" ht="63.75" x14ac:dyDescent="0.25">
      <c r="F10" s="224" t="s">
        <v>110</v>
      </c>
      <c r="G10" s="386">
        <v>1</v>
      </c>
      <c r="H10" s="70" t="s">
        <v>2260</v>
      </c>
    </row>
    <row r="11" spans="6:8" ht="63.75" x14ac:dyDescent="0.25">
      <c r="F11" s="70" t="s">
        <v>1274</v>
      </c>
      <c r="G11" s="18" t="s">
        <v>318</v>
      </c>
      <c r="H11" s="18" t="s">
        <v>2286</v>
      </c>
    </row>
    <row r="12" spans="6:8" x14ac:dyDescent="0.25">
      <c r="F12" s="339" t="s">
        <v>2281</v>
      </c>
      <c r="G12" s="388">
        <f>(G4+G7+G8+G9+G10)/5</f>
        <v>1</v>
      </c>
    </row>
  </sheetData>
  <pageMargins left="0.7" right="0.7" top="0.75" bottom="0.75" header="0.3" footer="0.3"/>
  <pageSetup orientation="portrait" horizontalDpi="4294967294" vertic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E3:G8"/>
  <sheetViews>
    <sheetView workbookViewId="0">
      <selection activeCell="E8" sqref="E8:F8"/>
    </sheetView>
  </sheetViews>
  <sheetFormatPr baseColWidth="10" defaultColWidth="11.42578125" defaultRowHeight="12" x14ac:dyDescent="0.2"/>
  <cols>
    <col min="1" max="4" width="11.42578125" style="393"/>
    <col min="5" max="5" width="28.85546875" style="393" customWidth="1"/>
    <col min="6" max="6" width="11.42578125" style="393"/>
    <col min="7" max="7" width="32.85546875" style="393" customWidth="1"/>
    <col min="8" max="16384" width="11.42578125" style="393"/>
  </cols>
  <sheetData>
    <row r="3" spans="5:7" ht="24" x14ac:dyDescent="0.2">
      <c r="E3" s="392" t="s">
        <v>2250</v>
      </c>
      <c r="F3" s="392" t="s">
        <v>2251</v>
      </c>
      <c r="G3" s="392" t="s">
        <v>2252</v>
      </c>
    </row>
    <row r="4" spans="5:7" ht="48" x14ac:dyDescent="0.2">
      <c r="E4" s="394" t="s">
        <v>226</v>
      </c>
      <c r="F4" s="395">
        <v>1</v>
      </c>
      <c r="G4" s="104" t="s">
        <v>2282</v>
      </c>
    </row>
    <row r="5" spans="5:7" ht="27" x14ac:dyDescent="0.2">
      <c r="E5" s="396" t="s">
        <v>237</v>
      </c>
      <c r="F5" s="395">
        <v>1</v>
      </c>
      <c r="G5" s="104" t="s">
        <v>2290</v>
      </c>
    </row>
    <row r="6" spans="5:7" ht="27" x14ac:dyDescent="0.2">
      <c r="E6" s="396" t="s">
        <v>246</v>
      </c>
      <c r="F6" s="395">
        <v>1</v>
      </c>
      <c r="G6" s="104" t="s">
        <v>2270</v>
      </c>
    </row>
    <row r="7" spans="5:7" ht="72" x14ac:dyDescent="0.2">
      <c r="E7" s="396" t="s">
        <v>1782</v>
      </c>
      <c r="F7" s="395">
        <v>1</v>
      </c>
      <c r="G7" s="104" t="s">
        <v>2291</v>
      </c>
    </row>
    <row r="8" spans="5:7" x14ac:dyDescent="0.2">
      <c r="E8" s="397" t="s">
        <v>2262</v>
      </c>
      <c r="F8" s="398">
        <v>1</v>
      </c>
    </row>
  </sheetData>
  <pageMargins left="0.7" right="0.7" top="0.75" bottom="0.75" header="0.3" footer="0.3"/>
  <pageSetup orientation="portrait" horizontalDpi="4294967294" vertic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E3:H12"/>
  <sheetViews>
    <sheetView topLeftCell="A11" workbookViewId="0">
      <selection activeCell="E11" sqref="E11"/>
    </sheetView>
  </sheetViews>
  <sheetFormatPr baseColWidth="10" defaultColWidth="11.42578125" defaultRowHeight="15" x14ac:dyDescent="0.25"/>
  <cols>
    <col min="5" max="5" width="11.42578125" style="380"/>
    <col min="7" max="7" width="42.28515625" customWidth="1"/>
    <col min="8" max="8" width="54.7109375" style="380" customWidth="1"/>
  </cols>
  <sheetData>
    <row r="3" spans="5:8" x14ac:dyDescent="0.25">
      <c r="E3" s="379" t="s">
        <v>2292</v>
      </c>
      <c r="F3" s="378" t="s">
        <v>2293</v>
      </c>
      <c r="G3" s="378" t="s">
        <v>2294</v>
      </c>
      <c r="H3" s="379" t="s">
        <v>2295</v>
      </c>
    </row>
    <row r="4" spans="5:8" ht="114.75" x14ac:dyDescent="0.25">
      <c r="E4" s="379" t="s">
        <v>2296</v>
      </c>
      <c r="F4" s="224" t="s">
        <v>110</v>
      </c>
      <c r="G4" s="17" t="s">
        <v>1272</v>
      </c>
      <c r="H4" s="379" t="s">
        <v>2297</v>
      </c>
    </row>
    <row r="5" spans="5:8" ht="140.25" x14ac:dyDescent="0.25">
      <c r="E5" s="544" t="s">
        <v>2298</v>
      </c>
      <c r="F5" s="223" t="s">
        <v>135</v>
      </c>
      <c r="G5" s="176" t="s">
        <v>1283</v>
      </c>
      <c r="H5" s="229" t="s">
        <v>2299</v>
      </c>
    </row>
    <row r="6" spans="5:8" ht="165.75" x14ac:dyDescent="0.25">
      <c r="E6" s="544"/>
      <c r="F6" s="223" t="s">
        <v>193</v>
      </c>
      <c r="G6" s="176" t="s">
        <v>1297</v>
      </c>
      <c r="H6" s="229" t="s">
        <v>2300</v>
      </c>
    </row>
    <row r="7" spans="5:8" ht="242.25" x14ac:dyDescent="0.25">
      <c r="E7" s="544"/>
      <c r="F7" s="223" t="s">
        <v>205</v>
      </c>
      <c r="G7" s="176" t="s">
        <v>1300</v>
      </c>
      <c r="H7" s="229" t="s">
        <v>2301</v>
      </c>
    </row>
    <row r="8" spans="5:8" ht="63.75" x14ac:dyDescent="0.25">
      <c r="E8" s="229" t="s">
        <v>2302</v>
      </c>
      <c r="F8" s="221" t="s">
        <v>259</v>
      </c>
      <c r="G8" s="377"/>
      <c r="H8" s="229" t="s">
        <v>2303</v>
      </c>
    </row>
    <row r="9" spans="5:8" ht="89.25" x14ac:dyDescent="0.25">
      <c r="E9" s="229" t="s">
        <v>2304</v>
      </c>
      <c r="F9" s="70" t="s">
        <v>282</v>
      </c>
      <c r="G9" s="377"/>
      <c r="H9" s="229" t="s">
        <v>2305</v>
      </c>
    </row>
    <row r="10" spans="5:8" ht="127.5" x14ac:dyDescent="0.25">
      <c r="E10" s="229" t="s">
        <v>2306</v>
      </c>
      <c r="F10" s="221" t="s">
        <v>1086</v>
      </c>
      <c r="G10" s="176" t="s">
        <v>1087</v>
      </c>
      <c r="H10" s="229" t="s">
        <v>2307</v>
      </c>
    </row>
    <row r="11" spans="5:8" ht="357" x14ac:dyDescent="0.25">
      <c r="E11" s="229" t="s">
        <v>2308</v>
      </c>
      <c r="F11" s="70" t="s">
        <v>987</v>
      </c>
      <c r="G11" s="176" t="s">
        <v>1614</v>
      </c>
      <c r="H11" s="229" t="s">
        <v>2309</v>
      </c>
    </row>
    <row r="12" spans="5:8" ht="89.25" x14ac:dyDescent="0.25">
      <c r="E12" s="229" t="s">
        <v>2310</v>
      </c>
      <c r="F12" s="70" t="s">
        <v>1004</v>
      </c>
      <c r="G12" s="377"/>
      <c r="H12" s="229" t="s">
        <v>2311</v>
      </c>
    </row>
  </sheetData>
  <mergeCells count="1">
    <mergeCell ref="E5:E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F5:J13"/>
  <sheetViews>
    <sheetView topLeftCell="A4" workbookViewId="0">
      <selection activeCell="F11" sqref="F11"/>
    </sheetView>
  </sheetViews>
  <sheetFormatPr baseColWidth="10" defaultColWidth="11.42578125" defaultRowHeight="15" x14ac:dyDescent="0.25"/>
  <cols>
    <col min="6" max="6" width="32.7109375" customWidth="1"/>
    <col min="7" max="7" width="31" customWidth="1"/>
    <col min="8" max="8" width="15.85546875" style="217" customWidth="1"/>
    <col min="9" max="9" width="13.85546875" style="212" customWidth="1"/>
    <col min="10" max="10" width="13.140625" style="212" customWidth="1"/>
  </cols>
  <sheetData>
    <row r="5" spans="6:10" ht="18.75" x14ac:dyDescent="0.3">
      <c r="F5" s="545" t="s">
        <v>2312</v>
      </c>
      <c r="G5" s="545"/>
      <c r="H5" s="545"/>
      <c r="I5" s="545"/>
      <c r="J5" s="545"/>
    </row>
    <row r="6" spans="6:10" ht="30" x14ac:dyDescent="0.25">
      <c r="F6" s="213" t="s">
        <v>25</v>
      </c>
      <c r="G6" s="213" t="s">
        <v>28</v>
      </c>
      <c r="H6" s="216" t="s">
        <v>2313</v>
      </c>
      <c r="I6" s="214" t="s">
        <v>2314</v>
      </c>
      <c r="J6" s="215" t="s">
        <v>24</v>
      </c>
    </row>
    <row r="7" spans="6:10" ht="38.25" x14ac:dyDescent="0.25">
      <c r="F7" s="14" t="s">
        <v>512</v>
      </c>
      <c r="G7" s="68" t="s">
        <v>513</v>
      </c>
      <c r="H7" s="204">
        <v>15881</v>
      </c>
      <c r="I7" s="205">
        <v>23871</v>
      </c>
      <c r="J7" s="38">
        <v>70625</v>
      </c>
    </row>
    <row r="8" spans="6:10" x14ac:dyDescent="0.25">
      <c r="F8" s="11" t="s">
        <v>522</v>
      </c>
      <c r="G8" s="68" t="s">
        <v>523</v>
      </c>
      <c r="H8" s="204">
        <v>2087</v>
      </c>
      <c r="I8" s="36">
        <v>824</v>
      </c>
      <c r="J8" s="38">
        <v>6509</v>
      </c>
    </row>
    <row r="9" spans="6:10" ht="38.25" x14ac:dyDescent="0.25">
      <c r="F9" s="11" t="s">
        <v>530</v>
      </c>
      <c r="G9" s="68" t="s">
        <v>531</v>
      </c>
      <c r="H9" s="204">
        <v>46317</v>
      </c>
      <c r="I9" s="36">
        <v>86669</v>
      </c>
      <c r="J9" s="38">
        <v>232815</v>
      </c>
    </row>
    <row r="10" spans="6:10" ht="25.5" x14ac:dyDescent="0.25">
      <c r="F10" s="11" t="s">
        <v>552</v>
      </c>
      <c r="G10" s="68" t="s">
        <v>553</v>
      </c>
      <c r="H10" s="204">
        <v>954</v>
      </c>
      <c r="I10" s="19">
        <v>770</v>
      </c>
      <c r="J10" s="19">
        <v>3551</v>
      </c>
    </row>
    <row r="11" spans="6:10" ht="127.5" x14ac:dyDescent="0.25">
      <c r="F11" s="11" t="s">
        <v>572</v>
      </c>
      <c r="G11" s="68" t="s">
        <v>573</v>
      </c>
      <c r="H11" s="204">
        <v>1000</v>
      </c>
      <c r="I11" s="19">
        <v>410</v>
      </c>
      <c r="J11" s="11">
        <v>1800</v>
      </c>
    </row>
    <row r="12" spans="6:10" ht="102" x14ac:dyDescent="0.25">
      <c r="F12" s="15" t="s">
        <v>576</v>
      </c>
      <c r="G12" s="68" t="s">
        <v>577</v>
      </c>
      <c r="H12" s="204">
        <v>300</v>
      </c>
      <c r="I12" s="19">
        <v>30</v>
      </c>
      <c r="J12" s="11">
        <v>630</v>
      </c>
    </row>
    <row r="13" spans="6:10" ht="127.5" x14ac:dyDescent="0.25">
      <c r="F13" s="14" t="s">
        <v>583</v>
      </c>
      <c r="G13" s="68" t="s">
        <v>584</v>
      </c>
      <c r="H13" s="204">
        <v>50</v>
      </c>
      <c r="I13" s="19">
        <v>12</v>
      </c>
      <c r="J13" s="11">
        <v>262</v>
      </c>
    </row>
  </sheetData>
  <mergeCells count="1">
    <mergeCell ref="F5:J5"/>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F1:P11"/>
  <sheetViews>
    <sheetView topLeftCell="A10" workbookViewId="0">
      <selection activeCell="P11" sqref="P11"/>
    </sheetView>
  </sheetViews>
  <sheetFormatPr baseColWidth="10" defaultColWidth="11.42578125" defaultRowHeight="15" x14ac:dyDescent="0.25"/>
  <cols>
    <col min="15" max="15" width="14" customWidth="1"/>
    <col min="16" max="16" width="17.140625" customWidth="1"/>
  </cols>
  <sheetData>
    <row r="1" spans="6:16" ht="18.75" x14ac:dyDescent="0.3">
      <c r="F1" s="546" t="s">
        <v>2315</v>
      </c>
      <c r="G1" s="546"/>
      <c r="H1" s="546"/>
      <c r="I1" s="546"/>
      <c r="J1" s="546"/>
      <c r="K1" s="546"/>
      <c r="L1" s="546"/>
      <c r="M1" s="546"/>
      <c r="N1" s="546"/>
      <c r="O1" s="546"/>
      <c r="P1" s="546"/>
    </row>
    <row r="2" spans="6:16" ht="17.25" customHeight="1" x14ac:dyDescent="0.25">
      <c r="F2" s="523" t="s">
        <v>16</v>
      </c>
      <c r="G2" s="532" t="s">
        <v>17</v>
      </c>
      <c r="H2" s="532" t="s">
        <v>2316</v>
      </c>
      <c r="I2" s="532"/>
      <c r="J2" s="532"/>
      <c r="K2" s="532"/>
      <c r="L2" s="532"/>
      <c r="M2" s="534" t="s">
        <v>19</v>
      </c>
      <c r="N2" s="534"/>
      <c r="O2" s="534"/>
      <c r="P2" s="534"/>
    </row>
    <row r="3" spans="6:16" ht="30" x14ac:dyDescent="0.25">
      <c r="F3" s="523"/>
      <c r="G3" s="532"/>
      <c r="H3" s="244">
        <v>2021</v>
      </c>
      <c r="I3" s="244" t="s">
        <v>2317</v>
      </c>
      <c r="J3" s="244">
        <v>2022</v>
      </c>
      <c r="K3" s="244" t="s">
        <v>2318</v>
      </c>
      <c r="L3" s="220" t="s">
        <v>24</v>
      </c>
      <c r="M3" s="218" t="s">
        <v>25</v>
      </c>
      <c r="N3" s="218" t="s">
        <v>2319</v>
      </c>
      <c r="O3" s="218" t="s">
        <v>28</v>
      </c>
      <c r="P3" s="219" t="s">
        <v>28</v>
      </c>
    </row>
    <row r="4" spans="6:16" ht="140.25" x14ac:dyDescent="0.25">
      <c r="F4" s="70" t="s">
        <v>49</v>
      </c>
      <c r="G4" s="221" t="s">
        <v>50</v>
      </c>
      <c r="H4" s="222">
        <v>1</v>
      </c>
      <c r="I4" s="222"/>
      <c r="J4" s="222"/>
      <c r="K4" s="222"/>
      <c r="L4" s="70">
        <v>1</v>
      </c>
      <c r="M4" s="223" t="s">
        <v>56</v>
      </c>
      <c r="N4" s="223"/>
      <c r="O4" s="224" t="s">
        <v>58</v>
      </c>
      <c r="P4" s="196"/>
    </row>
    <row r="5" spans="6:16" ht="127.5" x14ac:dyDescent="0.25">
      <c r="F5" s="70" t="s">
        <v>65</v>
      </c>
      <c r="G5" s="221" t="s">
        <v>50</v>
      </c>
      <c r="H5" s="222">
        <v>1</v>
      </c>
      <c r="I5" s="222">
        <v>0</v>
      </c>
      <c r="J5" s="222">
        <v>0</v>
      </c>
      <c r="K5" s="222">
        <v>1</v>
      </c>
      <c r="L5" s="70">
        <v>1</v>
      </c>
      <c r="M5" s="70" t="s">
        <v>66</v>
      </c>
      <c r="N5" s="70"/>
      <c r="O5" s="224" t="s">
        <v>2320</v>
      </c>
      <c r="P5" s="224" t="s">
        <v>1248</v>
      </c>
    </row>
    <row r="6" spans="6:16" ht="153" x14ac:dyDescent="0.25">
      <c r="F6" s="70" t="s">
        <v>65</v>
      </c>
      <c r="G6" s="221" t="s">
        <v>50</v>
      </c>
      <c r="H6" s="222"/>
      <c r="I6" s="222"/>
      <c r="J6" s="222">
        <v>1</v>
      </c>
      <c r="K6" s="222"/>
      <c r="L6" s="70">
        <v>1</v>
      </c>
      <c r="M6" s="70" t="s">
        <v>71</v>
      </c>
      <c r="N6" s="70"/>
      <c r="O6" s="224" t="s">
        <v>72</v>
      </c>
      <c r="P6" s="196"/>
    </row>
    <row r="7" spans="6:16" ht="89.25" x14ac:dyDescent="0.25">
      <c r="F7" s="70" t="s">
        <v>78</v>
      </c>
      <c r="G7" s="221" t="s">
        <v>50</v>
      </c>
      <c r="H7" s="222">
        <v>1</v>
      </c>
      <c r="I7" s="222"/>
      <c r="J7" s="222"/>
      <c r="K7" s="222"/>
      <c r="L7" s="70">
        <v>1</v>
      </c>
      <c r="M7" s="70" t="s">
        <v>79</v>
      </c>
      <c r="N7" s="70"/>
      <c r="O7" s="224" t="s">
        <v>80</v>
      </c>
      <c r="P7" s="196"/>
    </row>
    <row r="8" spans="6:16" ht="293.25" x14ac:dyDescent="0.25">
      <c r="F8" s="70" t="s">
        <v>84</v>
      </c>
      <c r="G8" s="225">
        <v>0</v>
      </c>
      <c r="H8" s="224">
        <v>1</v>
      </c>
      <c r="I8" s="224"/>
      <c r="J8" s="224">
        <v>1</v>
      </c>
      <c r="K8" s="224"/>
      <c r="L8" s="226">
        <v>1</v>
      </c>
      <c r="M8" s="70" t="s">
        <v>2321</v>
      </c>
      <c r="N8" s="70" t="s">
        <v>1261</v>
      </c>
      <c r="O8" s="224" t="s">
        <v>89</v>
      </c>
      <c r="P8" s="224" t="s">
        <v>1262</v>
      </c>
    </row>
    <row r="9" spans="6:16" ht="165.75" x14ac:dyDescent="0.25">
      <c r="F9" s="227" t="s">
        <v>96</v>
      </c>
      <c r="G9" s="221" t="s">
        <v>50</v>
      </c>
      <c r="H9" s="224">
        <v>1</v>
      </c>
      <c r="I9" s="224"/>
      <c r="J9" s="222"/>
      <c r="K9" s="222"/>
      <c r="L9" s="70"/>
      <c r="M9" s="224" t="s">
        <v>101</v>
      </c>
      <c r="N9" s="224"/>
      <c r="O9" s="224" t="s">
        <v>102</v>
      </c>
      <c r="P9" s="196"/>
    </row>
    <row r="10" spans="6:16" ht="114.75" x14ac:dyDescent="0.25">
      <c r="F10" s="227" t="s">
        <v>109</v>
      </c>
      <c r="G10" s="225">
        <v>0</v>
      </c>
      <c r="H10" s="227"/>
      <c r="I10" s="227"/>
      <c r="J10" s="227"/>
      <c r="K10" s="227"/>
      <c r="L10" s="228">
        <v>1</v>
      </c>
      <c r="M10" s="224" t="s">
        <v>110</v>
      </c>
      <c r="N10" s="224"/>
      <c r="O10" s="224" t="s">
        <v>111</v>
      </c>
      <c r="P10" s="196"/>
    </row>
    <row r="11" spans="6:16" ht="127.5" x14ac:dyDescent="0.25">
      <c r="F11" s="70" t="s">
        <v>65</v>
      </c>
      <c r="G11" s="221" t="s">
        <v>333</v>
      </c>
      <c r="H11" s="377">
        <v>0</v>
      </c>
      <c r="I11" s="377">
        <v>0</v>
      </c>
      <c r="J11" s="377">
        <v>0</v>
      </c>
      <c r="K11" s="377">
        <v>5</v>
      </c>
      <c r="L11" s="70">
        <v>5</v>
      </c>
      <c r="M11" s="70" t="s">
        <v>1274</v>
      </c>
      <c r="N11" s="196"/>
      <c r="O11" s="196"/>
      <c r="P11" s="229" t="s">
        <v>1275</v>
      </c>
    </row>
  </sheetData>
  <mergeCells count="5">
    <mergeCell ref="F1:P1"/>
    <mergeCell ref="F2:F3"/>
    <mergeCell ref="G2:G3"/>
    <mergeCell ref="H2:L2"/>
    <mergeCell ref="M2:P2"/>
  </mergeCells>
  <pageMargins left="0.7" right="0.7" top="0.75" bottom="0.75" header="0.3" footer="0.3"/>
  <pageSetup orientation="portrait" horizontalDpi="4294967294" verticalDpi="4294967294"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B1:AN1048576"/>
  <sheetViews>
    <sheetView topLeftCell="Y1" zoomScale="90" zoomScaleNormal="90" workbookViewId="0">
      <selection activeCell="E19" sqref="E19"/>
    </sheetView>
  </sheetViews>
  <sheetFormatPr baseColWidth="10" defaultColWidth="11.42578125" defaultRowHeight="12.75" x14ac:dyDescent="0.25"/>
  <cols>
    <col min="1" max="1" width="1.7109375" style="1" customWidth="1"/>
    <col min="2" max="2" width="14" style="1" customWidth="1"/>
    <col min="3" max="3" width="17.28515625" style="1" hidden="1" customWidth="1"/>
    <col min="4" max="4" width="11" style="1" hidden="1" customWidth="1"/>
    <col min="5" max="5" width="25.42578125" style="1" hidden="1" customWidth="1"/>
    <col min="6" max="6" width="19.140625" style="1" hidden="1" customWidth="1"/>
    <col min="7" max="7" width="14.28515625" style="1" hidden="1" customWidth="1"/>
    <col min="8" max="8" width="15.42578125" style="1" hidden="1" customWidth="1"/>
    <col min="9" max="9" width="13.140625" style="1" hidden="1" customWidth="1"/>
    <col min="10" max="10" width="19.5703125" style="1" hidden="1" customWidth="1"/>
    <col min="11" max="11" width="22.42578125" style="1" hidden="1" customWidth="1"/>
    <col min="12" max="14" width="18.7109375" style="1" hidden="1" customWidth="1"/>
    <col min="15" max="15" width="33.42578125" style="1" hidden="1" customWidth="1"/>
    <col min="16" max="16" width="35" style="1" hidden="1" customWidth="1"/>
    <col min="17" max="17" width="18.42578125" style="1" hidden="1" customWidth="1"/>
    <col min="18" max="18" width="12.85546875" style="1" hidden="1" customWidth="1"/>
    <col min="19" max="19" width="13.140625" style="1" hidden="1" customWidth="1"/>
    <col min="20" max="20" width="11.7109375" style="1" customWidth="1"/>
    <col min="21" max="21" width="13.140625" style="1" customWidth="1"/>
    <col min="22" max="22" width="17" style="1" customWidth="1"/>
    <col min="23" max="23" width="28.7109375" style="2" customWidth="1"/>
    <col min="24" max="24" width="11.140625" style="2" customWidth="1"/>
    <col min="25" max="25" width="10.28515625" style="2" customWidth="1"/>
    <col min="26" max="26" width="24.85546875" style="2" customWidth="1"/>
    <col min="27" max="27" width="20.140625" style="1" customWidth="1"/>
    <col min="28" max="28" width="11.42578125" style="1" customWidth="1"/>
    <col min="29" max="29" width="47.7109375" style="88" customWidth="1"/>
    <col min="30" max="30" width="25.85546875" style="71" customWidth="1"/>
    <col min="31" max="31" width="17.85546875" style="1" customWidth="1"/>
    <col min="32" max="32" width="15.140625" style="1" customWidth="1"/>
    <col min="33" max="33" width="60" style="1" customWidth="1"/>
    <col min="34" max="34" width="14.85546875" style="1" customWidth="1"/>
    <col min="35" max="35" width="30.7109375" style="1" customWidth="1"/>
    <col min="36" max="37" width="46.5703125" style="1" customWidth="1"/>
    <col min="38" max="38" width="14.85546875" style="1" customWidth="1"/>
    <col min="39" max="16384" width="11.42578125" style="1"/>
  </cols>
  <sheetData>
    <row r="1" spans="2:37" ht="37.5" customHeight="1" x14ac:dyDescent="0.25"/>
    <row r="2" spans="2:37" s="3" customFormat="1" ht="24" customHeight="1" x14ac:dyDescent="0.25">
      <c r="B2" s="507" t="s">
        <v>0</v>
      </c>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C2" s="88"/>
      <c r="AD2" s="72"/>
    </row>
    <row r="3" spans="2:37" ht="30.75" customHeight="1" x14ac:dyDescent="0.25">
      <c r="E3" s="4"/>
      <c r="F3" s="4"/>
      <c r="G3" s="4"/>
      <c r="H3" s="4"/>
      <c r="I3" s="4"/>
      <c r="J3" s="4"/>
      <c r="K3" s="4"/>
      <c r="L3" s="4"/>
      <c r="M3" s="4"/>
      <c r="N3" s="4"/>
      <c r="O3" s="4"/>
      <c r="P3" s="4"/>
      <c r="Q3" s="4"/>
      <c r="R3" s="4"/>
      <c r="S3" s="4"/>
      <c r="T3" s="4"/>
      <c r="U3" s="4"/>
      <c r="V3" s="4"/>
      <c r="W3" s="5"/>
      <c r="X3" s="5"/>
      <c r="Y3" s="5"/>
      <c r="Z3" s="5"/>
      <c r="AA3" s="4"/>
    </row>
    <row r="4" spans="2:37" ht="30" customHeight="1" x14ac:dyDescent="0.25">
      <c r="E4" s="6"/>
      <c r="F4" s="6"/>
      <c r="G4" s="6"/>
      <c r="H4" s="6"/>
      <c r="I4" s="6"/>
      <c r="J4" s="6"/>
      <c r="K4" s="6"/>
      <c r="L4" s="6"/>
      <c r="M4" s="6"/>
      <c r="N4" s="6"/>
      <c r="O4" s="7"/>
    </row>
    <row r="5" spans="2:37" ht="39" customHeight="1" x14ac:dyDescent="0.25">
      <c r="B5" s="509" t="s">
        <v>1</v>
      </c>
      <c r="C5" s="509"/>
      <c r="D5" s="509"/>
      <c r="E5" s="509"/>
      <c r="F5" s="509"/>
      <c r="G5" s="509"/>
      <c r="H5" s="509"/>
      <c r="I5" s="509"/>
      <c r="J5" s="509"/>
      <c r="K5" s="509"/>
      <c r="L5" s="509"/>
      <c r="M5" s="509"/>
      <c r="N5" s="509"/>
      <c r="O5" s="509"/>
      <c r="P5" s="509"/>
      <c r="Q5" s="509"/>
      <c r="R5" s="509"/>
      <c r="S5" s="509"/>
      <c r="T5" s="509"/>
      <c r="U5" s="509"/>
      <c r="V5" s="509"/>
      <c r="W5" s="509"/>
      <c r="X5" s="509"/>
      <c r="Y5" s="509"/>
      <c r="Z5" s="509"/>
      <c r="AA5" s="509"/>
    </row>
    <row r="6" spans="2:37" s="78" customFormat="1" ht="34.5" customHeight="1" x14ac:dyDescent="0.25">
      <c r="B6" s="506" t="s">
        <v>2</v>
      </c>
      <c r="C6" s="506" t="s">
        <v>3</v>
      </c>
      <c r="D6" s="506" t="s">
        <v>4</v>
      </c>
      <c r="E6" s="506" t="s">
        <v>5</v>
      </c>
      <c r="F6" s="506" t="s">
        <v>6</v>
      </c>
      <c r="G6" s="506" t="s">
        <v>7</v>
      </c>
      <c r="H6" s="506" t="s">
        <v>8</v>
      </c>
      <c r="I6" s="506" t="s">
        <v>9</v>
      </c>
      <c r="J6" s="506" t="s">
        <v>10</v>
      </c>
      <c r="K6" s="506" t="s">
        <v>11</v>
      </c>
      <c r="L6" s="506" t="s">
        <v>12</v>
      </c>
      <c r="M6" s="510" t="s">
        <v>13</v>
      </c>
      <c r="N6" s="506" t="s">
        <v>14</v>
      </c>
      <c r="O6" s="506" t="s">
        <v>15</v>
      </c>
      <c r="P6" s="506" t="s">
        <v>16</v>
      </c>
      <c r="Q6" s="515" t="s">
        <v>17</v>
      </c>
      <c r="R6" s="515" t="s">
        <v>18</v>
      </c>
      <c r="S6" s="515"/>
      <c r="T6" s="515"/>
      <c r="U6" s="515"/>
      <c r="V6" s="515"/>
      <c r="W6" s="516" t="s">
        <v>19</v>
      </c>
      <c r="X6" s="516"/>
      <c r="Y6" s="516"/>
      <c r="Z6" s="516"/>
      <c r="AA6" s="210" t="s">
        <v>20</v>
      </c>
      <c r="AB6" s="515" t="s">
        <v>21</v>
      </c>
      <c r="AC6" s="518" t="s">
        <v>22</v>
      </c>
      <c r="AD6" s="519"/>
      <c r="AE6" s="513" t="s">
        <v>23</v>
      </c>
      <c r="AF6" s="513"/>
      <c r="AG6" s="513"/>
      <c r="AH6" s="513"/>
      <c r="AI6" s="513"/>
      <c r="AJ6" s="513"/>
      <c r="AK6" s="513"/>
    </row>
    <row r="7" spans="2:37" s="78" customFormat="1" ht="54.75" customHeight="1" x14ac:dyDescent="0.25">
      <c r="B7" s="506"/>
      <c r="C7" s="506"/>
      <c r="D7" s="506"/>
      <c r="E7" s="506"/>
      <c r="F7" s="506"/>
      <c r="G7" s="506"/>
      <c r="H7" s="506"/>
      <c r="I7" s="506"/>
      <c r="J7" s="506"/>
      <c r="K7" s="506"/>
      <c r="L7" s="506"/>
      <c r="M7" s="510"/>
      <c r="N7" s="506"/>
      <c r="O7" s="506"/>
      <c r="P7" s="506"/>
      <c r="Q7" s="515"/>
      <c r="R7" s="211">
        <v>2019</v>
      </c>
      <c r="S7" s="211">
        <v>2020</v>
      </c>
      <c r="T7" s="211">
        <v>2021</v>
      </c>
      <c r="U7" s="211">
        <v>2022</v>
      </c>
      <c r="V7" s="8" t="s">
        <v>24</v>
      </c>
      <c r="W7" s="9" t="s">
        <v>25</v>
      </c>
      <c r="X7" s="9" t="s">
        <v>26</v>
      </c>
      <c r="Y7" s="9" t="s">
        <v>27</v>
      </c>
      <c r="Z7" s="9" t="s">
        <v>28</v>
      </c>
      <c r="AA7" s="211">
        <v>2021</v>
      </c>
      <c r="AB7" s="517"/>
      <c r="AC7" s="79" t="s">
        <v>29</v>
      </c>
      <c r="AD7" s="79" t="s">
        <v>30</v>
      </c>
      <c r="AE7" s="100" t="s">
        <v>31</v>
      </c>
      <c r="AF7" s="100" t="s">
        <v>32</v>
      </c>
      <c r="AG7" s="101" t="s">
        <v>29</v>
      </c>
      <c r="AH7" s="100" t="s">
        <v>33</v>
      </c>
      <c r="AI7" s="101" t="s">
        <v>34</v>
      </c>
      <c r="AJ7" s="100" t="s">
        <v>30</v>
      </c>
      <c r="AK7" s="100" t="s">
        <v>35</v>
      </c>
    </row>
    <row r="8" spans="2:37" s="2" customFormat="1" ht="102" hidden="1" x14ac:dyDescent="0.25">
      <c r="B8" s="10" t="s">
        <v>36</v>
      </c>
      <c r="C8" s="11" t="s">
        <v>37</v>
      </c>
      <c r="D8" s="11" t="s">
        <v>38</v>
      </c>
      <c r="E8" s="11" t="s">
        <v>39</v>
      </c>
      <c r="F8" s="11" t="s">
        <v>40</v>
      </c>
      <c r="G8" s="11" t="s">
        <v>41</v>
      </c>
      <c r="H8" s="11" t="s">
        <v>42</v>
      </c>
      <c r="I8" s="11" t="s">
        <v>43</v>
      </c>
      <c r="J8" s="11" t="s">
        <v>44</v>
      </c>
      <c r="K8" s="11" t="s">
        <v>45</v>
      </c>
      <c r="L8" s="11" t="s">
        <v>46</v>
      </c>
      <c r="M8" s="11" t="s">
        <v>45</v>
      </c>
      <c r="N8" s="11" t="s">
        <v>47</v>
      </c>
      <c r="O8" s="11" t="s">
        <v>48</v>
      </c>
      <c r="P8" s="11" t="s">
        <v>49</v>
      </c>
      <c r="Q8" s="12" t="s">
        <v>50</v>
      </c>
      <c r="R8" s="13"/>
      <c r="S8" s="13">
        <v>1</v>
      </c>
      <c r="T8" s="13"/>
      <c r="U8" s="13"/>
      <c r="V8" s="11">
        <v>1</v>
      </c>
      <c r="W8" s="14" t="s">
        <v>51</v>
      </c>
      <c r="X8" s="75"/>
      <c r="Y8" s="75"/>
      <c r="Z8" s="15" t="s">
        <v>52</v>
      </c>
      <c r="AA8" s="19">
        <f>+T8</f>
        <v>0</v>
      </c>
      <c r="AB8" s="62" t="s">
        <v>45</v>
      </c>
      <c r="AC8" s="89" t="s">
        <v>53</v>
      </c>
      <c r="AD8" s="80" t="s">
        <v>54</v>
      </c>
      <c r="AE8" s="18" t="s">
        <v>45</v>
      </c>
      <c r="AF8" s="18" t="s">
        <v>45</v>
      </c>
      <c r="AG8" s="105" t="s">
        <v>55</v>
      </c>
      <c r="AH8" s="18" t="s">
        <v>45</v>
      </c>
      <c r="AI8" s="18" t="s">
        <v>45</v>
      </c>
      <c r="AJ8" s="18"/>
      <c r="AK8" s="18"/>
    </row>
    <row r="9" spans="2:37" s="2" customFormat="1" ht="102" hidden="1" x14ac:dyDescent="0.25">
      <c r="B9" s="10" t="s">
        <v>36</v>
      </c>
      <c r="C9" s="11" t="s">
        <v>37</v>
      </c>
      <c r="D9" s="11" t="s">
        <v>38</v>
      </c>
      <c r="E9" s="11" t="s">
        <v>39</v>
      </c>
      <c r="F9" s="11" t="s">
        <v>40</v>
      </c>
      <c r="G9" s="11" t="s">
        <v>41</v>
      </c>
      <c r="H9" s="11" t="s">
        <v>42</v>
      </c>
      <c r="I9" s="11" t="s">
        <v>43</v>
      </c>
      <c r="J9" s="11" t="s">
        <v>44</v>
      </c>
      <c r="K9" s="11" t="s">
        <v>45</v>
      </c>
      <c r="L9" s="11" t="s">
        <v>46</v>
      </c>
      <c r="M9" s="11" t="s">
        <v>45</v>
      </c>
      <c r="N9" s="11" t="s">
        <v>47</v>
      </c>
      <c r="O9" s="11" t="s">
        <v>48</v>
      </c>
      <c r="P9" s="11" t="s">
        <v>49</v>
      </c>
      <c r="Q9" s="12" t="s">
        <v>50</v>
      </c>
      <c r="R9" s="13"/>
      <c r="S9" s="13"/>
      <c r="T9" s="13">
        <v>1</v>
      </c>
      <c r="U9" s="13"/>
      <c r="V9" s="11">
        <v>1</v>
      </c>
      <c r="W9" s="14" t="s">
        <v>56</v>
      </c>
      <c r="X9" s="75"/>
      <c r="Y9" s="75" t="s">
        <v>57</v>
      </c>
      <c r="Z9" s="15" t="s">
        <v>58</v>
      </c>
      <c r="AA9" s="19">
        <f t="shared" ref="AA9:AA15" si="0">+T9</f>
        <v>1</v>
      </c>
      <c r="AB9" s="62" t="s">
        <v>45</v>
      </c>
      <c r="AC9" s="89" t="s">
        <v>59</v>
      </c>
      <c r="AD9" s="80"/>
      <c r="AE9" s="18" t="s">
        <v>45</v>
      </c>
      <c r="AF9" s="18" t="s">
        <v>45</v>
      </c>
      <c r="AG9" s="105" t="s">
        <v>60</v>
      </c>
      <c r="AH9" s="18" t="s">
        <v>45</v>
      </c>
      <c r="AI9" s="18" t="s">
        <v>45</v>
      </c>
      <c r="AJ9" s="18"/>
      <c r="AK9" s="18"/>
    </row>
    <row r="10" spans="2:37" s="2" customFormat="1" ht="89.25" hidden="1" x14ac:dyDescent="0.25">
      <c r="B10" s="10" t="s">
        <v>36</v>
      </c>
      <c r="C10" s="11" t="s">
        <v>61</v>
      </c>
      <c r="D10" s="11" t="s">
        <v>62</v>
      </c>
      <c r="E10" s="11" t="s">
        <v>63</v>
      </c>
      <c r="F10" s="11" t="s">
        <v>40</v>
      </c>
      <c r="G10" s="11" t="s">
        <v>41</v>
      </c>
      <c r="H10" s="11" t="s">
        <v>42</v>
      </c>
      <c r="I10" s="11" t="s">
        <v>43</v>
      </c>
      <c r="J10" s="11" t="s">
        <v>44</v>
      </c>
      <c r="K10" s="11" t="s">
        <v>45</v>
      </c>
      <c r="L10" s="11" t="s">
        <v>46</v>
      </c>
      <c r="M10" s="11" t="s">
        <v>45</v>
      </c>
      <c r="N10" s="11" t="s">
        <v>47</v>
      </c>
      <c r="O10" s="11" t="s">
        <v>64</v>
      </c>
      <c r="P10" s="11" t="s">
        <v>65</v>
      </c>
      <c r="Q10" s="12" t="s">
        <v>50</v>
      </c>
      <c r="R10" s="13"/>
      <c r="S10" s="13">
        <v>1</v>
      </c>
      <c r="T10" s="13">
        <v>1</v>
      </c>
      <c r="U10" s="13"/>
      <c r="V10" s="11">
        <v>1</v>
      </c>
      <c r="W10" s="11" t="s">
        <v>66</v>
      </c>
      <c r="X10" s="75"/>
      <c r="Y10" s="75" t="s">
        <v>57</v>
      </c>
      <c r="Z10" s="15" t="s">
        <v>67</v>
      </c>
      <c r="AA10" s="19">
        <v>1</v>
      </c>
      <c r="AB10" s="73">
        <v>1</v>
      </c>
      <c r="AC10" s="89" t="s">
        <v>68</v>
      </c>
      <c r="AD10" s="80"/>
      <c r="AE10" s="18" t="s">
        <v>45</v>
      </c>
      <c r="AF10" s="18" t="s">
        <v>45</v>
      </c>
      <c r="AG10" s="105" t="s">
        <v>69</v>
      </c>
      <c r="AH10" s="18" t="s">
        <v>45</v>
      </c>
      <c r="AI10" s="18" t="s">
        <v>70</v>
      </c>
      <c r="AJ10" s="18"/>
      <c r="AK10" s="18"/>
    </row>
    <row r="11" spans="2:37" s="2" customFormat="1" ht="107.25" hidden="1" customHeight="1" x14ac:dyDescent="0.25">
      <c r="B11" s="10" t="s">
        <v>36</v>
      </c>
      <c r="C11" s="11" t="s">
        <v>37</v>
      </c>
      <c r="D11" s="11" t="s">
        <v>38</v>
      </c>
      <c r="E11" s="11" t="s">
        <v>39</v>
      </c>
      <c r="F11" s="11" t="s">
        <v>40</v>
      </c>
      <c r="G11" s="11" t="s">
        <v>41</v>
      </c>
      <c r="H11" s="11" t="s">
        <v>42</v>
      </c>
      <c r="I11" s="11" t="s">
        <v>43</v>
      </c>
      <c r="J11" s="11" t="s">
        <v>44</v>
      </c>
      <c r="K11" s="11" t="s">
        <v>45</v>
      </c>
      <c r="L11" s="11" t="s">
        <v>46</v>
      </c>
      <c r="M11" s="11" t="s">
        <v>45</v>
      </c>
      <c r="N11" s="11" t="s">
        <v>47</v>
      </c>
      <c r="O11" s="11" t="s">
        <v>64</v>
      </c>
      <c r="P11" s="11" t="s">
        <v>65</v>
      </c>
      <c r="Q11" s="12" t="s">
        <v>50</v>
      </c>
      <c r="R11" s="13"/>
      <c r="S11" s="13"/>
      <c r="T11" s="13"/>
      <c r="U11" s="13">
        <v>1</v>
      </c>
      <c r="V11" s="11">
        <v>1</v>
      </c>
      <c r="W11" s="11" t="s">
        <v>71</v>
      </c>
      <c r="X11" s="11"/>
      <c r="Y11" s="27"/>
      <c r="Z11" s="15" t="s">
        <v>72</v>
      </c>
      <c r="AA11" s="19">
        <f t="shared" si="0"/>
        <v>0</v>
      </c>
      <c r="AB11" s="62" t="s">
        <v>45</v>
      </c>
      <c r="AC11" s="89" t="s">
        <v>73</v>
      </c>
      <c r="AD11" s="80"/>
      <c r="AE11" s="18" t="s">
        <v>45</v>
      </c>
      <c r="AF11" s="18" t="s">
        <v>45</v>
      </c>
      <c r="AG11" s="105" t="s">
        <v>74</v>
      </c>
      <c r="AH11" s="18" t="s">
        <v>45</v>
      </c>
      <c r="AI11" s="18" t="s">
        <v>45</v>
      </c>
      <c r="AJ11" s="18"/>
      <c r="AK11" s="18"/>
    </row>
    <row r="12" spans="2:37" s="2" customFormat="1" ht="143.25" hidden="1" customHeight="1" x14ac:dyDescent="0.25">
      <c r="B12" s="10" t="s">
        <v>36</v>
      </c>
      <c r="C12" s="11" t="s">
        <v>61</v>
      </c>
      <c r="D12" s="11" t="s">
        <v>62</v>
      </c>
      <c r="E12" s="11" t="s">
        <v>63</v>
      </c>
      <c r="F12" s="11" t="s">
        <v>40</v>
      </c>
      <c r="G12" s="11" t="s">
        <v>41</v>
      </c>
      <c r="H12" s="11" t="s">
        <v>42</v>
      </c>
      <c r="I12" s="11" t="s">
        <v>43</v>
      </c>
      <c r="J12" s="11" t="s">
        <v>45</v>
      </c>
      <c r="K12" s="11" t="s">
        <v>45</v>
      </c>
      <c r="L12" s="11" t="s">
        <v>46</v>
      </c>
      <c r="M12" s="11" t="s">
        <v>75</v>
      </c>
      <c r="N12" s="11" t="s">
        <v>76</v>
      </c>
      <c r="O12" s="11" t="s">
        <v>77</v>
      </c>
      <c r="P12" s="11" t="s">
        <v>78</v>
      </c>
      <c r="Q12" s="12" t="s">
        <v>50</v>
      </c>
      <c r="R12" s="13"/>
      <c r="S12" s="13"/>
      <c r="T12" s="13">
        <v>1</v>
      </c>
      <c r="U12" s="13"/>
      <c r="V12" s="11">
        <v>1</v>
      </c>
      <c r="W12" s="11" t="s">
        <v>79</v>
      </c>
      <c r="X12" s="11"/>
      <c r="Y12" s="75" t="s">
        <v>57</v>
      </c>
      <c r="Z12" s="15" t="s">
        <v>80</v>
      </c>
      <c r="AA12" s="19">
        <f t="shared" si="0"/>
        <v>1</v>
      </c>
      <c r="AB12" s="62"/>
      <c r="AC12" s="89" t="s">
        <v>81</v>
      </c>
      <c r="AD12" s="80"/>
      <c r="AE12" s="18" t="s">
        <v>45</v>
      </c>
      <c r="AF12" s="18" t="s">
        <v>45</v>
      </c>
      <c r="AG12" s="18" t="s">
        <v>82</v>
      </c>
      <c r="AH12" s="18" t="s">
        <v>45</v>
      </c>
      <c r="AI12" s="18" t="s">
        <v>45</v>
      </c>
      <c r="AJ12" s="18"/>
      <c r="AK12" s="18"/>
    </row>
    <row r="13" spans="2:37" s="2" customFormat="1" ht="102" hidden="1" x14ac:dyDescent="0.25">
      <c r="B13" s="10" t="s">
        <v>36</v>
      </c>
      <c r="C13" s="11" t="s">
        <v>37</v>
      </c>
      <c r="D13" s="11" t="s">
        <v>38</v>
      </c>
      <c r="E13" s="11" t="s">
        <v>39</v>
      </c>
      <c r="F13" s="11" t="s">
        <v>40</v>
      </c>
      <c r="G13" s="11" t="s">
        <v>41</v>
      </c>
      <c r="H13" s="11" t="s">
        <v>42</v>
      </c>
      <c r="I13" s="11" t="s">
        <v>43</v>
      </c>
      <c r="J13" s="11" t="s">
        <v>45</v>
      </c>
      <c r="K13" s="11" t="s">
        <v>45</v>
      </c>
      <c r="L13" s="11" t="s">
        <v>46</v>
      </c>
      <c r="M13" s="11" t="s">
        <v>45</v>
      </c>
      <c r="N13" s="11" t="s">
        <v>47</v>
      </c>
      <c r="O13" s="11" t="s">
        <v>83</v>
      </c>
      <c r="P13" s="11" t="s">
        <v>84</v>
      </c>
      <c r="Q13" s="19">
        <v>0</v>
      </c>
      <c r="R13" s="13"/>
      <c r="S13" s="13">
        <v>1</v>
      </c>
      <c r="T13" s="13"/>
      <c r="U13" s="13"/>
      <c r="V13" s="11"/>
      <c r="W13" s="11" t="s">
        <v>85</v>
      </c>
      <c r="X13" s="11"/>
      <c r="Y13" s="11"/>
      <c r="Z13" s="15" t="s">
        <v>86</v>
      </c>
      <c r="AA13" s="19">
        <f t="shared" si="0"/>
        <v>0</v>
      </c>
      <c r="AB13" s="62"/>
      <c r="AC13" s="89" t="s">
        <v>87</v>
      </c>
      <c r="AD13" s="80"/>
      <c r="AE13" s="18" t="s">
        <v>45</v>
      </c>
      <c r="AF13" s="18" t="s">
        <v>45</v>
      </c>
      <c r="AG13" s="156" t="s">
        <v>87</v>
      </c>
      <c r="AH13" s="18" t="s">
        <v>45</v>
      </c>
      <c r="AI13" s="18" t="s">
        <v>45</v>
      </c>
      <c r="AJ13" s="18"/>
      <c r="AK13" s="18"/>
    </row>
    <row r="14" spans="2:37" s="2" customFormat="1" ht="108" hidden="1" x14ac:dyDescent="0.25">
      <c r="B14" s="10" t="s">
        <v>36</v>
      </c>
      <c r="C14" s="11" t="s">
        <v>37</v>
      </c>
      <c r="D14" s="11" t="s">
        <v>38</v>
      </c>
      <c r="E14" s="11" t="s">
        <v>39</v>
      </c>
      <c r="F14" s="11" t="s">
        <v>40</v>
      </c>
      <c r="G14" s="11" t="s">
        <v>41</v>
      </c>
      <c r="H14" s="11" t="s">
        <v>42</v>
      </c>
      <c r="I14" s="11" t="s">
        <v>43</v>
      </c>
      <c r="J14" s="11" t="s">
        <v>45</v>
      </c>
      <c r="K14" s="11" t="s">
        <v>45</v>
      </c>
      <c r="L14" s="11" t="s">
        <v>46</v>
      </c>
      <c r="M14" s="11" t="s">
        <v>45</v>
      </c>
      <c r="N14" s="11" t="s">
        <v>47</v>
      </c>
      <c r="O14" s="11" t="s">
        <v>83</v>
      </c>
      <c r="P14" s="11" t="s">
        <v>84</v>
      </c>
      <c r="Q14" s="20">
        <v>0</v>
      </c>
      <c r="R14" s="13"/>
      <c r="S14" s="21">
        <v>1</v>
      </c>
      <c r="T14" s="21">
        <v>1</v>
      </c>
      <c r="U14" s="21">
        <v>1</v>
      </c>
      <c r="V14" s="27">
        <v>1</v>
      </c>
      <c r="W14" s="11" t="s">
        <v>88</v>
      </c>
      <c r="X14" s="11"/>
      <c r="Y14" s="27" t="s">
        <v>57</v>
      </c>
      <c r="Z14" s="15" t="s">
        <v>89</v>
      </c>
      <c r="AA14" s="15">
        <v>1</v>
      </c>
      <c r="AB14" s="65">
        <v>0.44</v>
      </c>
      <c r="AC14" s="89" t="s">
        <v>90</v>
      </c>
      <c r="AD14" s="80"/>
      <c r="AE14" s="18" t="s">
        <v>45</v>
      </c>
      <c r="AF14" s="18" t="s">
        <v>45</v>
      </c>
      <c r="AG14" s="18" t="s">
        <v>91</v>
      </c>
      <c r="AH14" s="18"/>
      <c r="AI14" s="18"/>
      <c r="AJ14" s="18" t="s">
        <v>92</v>
      </c>
      <c r="AK14" s="18"/>
    </row>
    <row r="15" spans="2:37" s="2" customFormat="1" ht="111.75" hidden="1" customHeight="1" x14ac:dyDescent="0.25">
      <c r="B15" s="10" t="s">
        <v>36</v>
      </c>
      <c r="C15" s="11" t="s">
        <v>61</v>
      </c>
      <c r="D15" s="11" t="s">
        <v>62</v>
      </c>
      <c r="E15" s="11" t="s">
        <v>63</v>
      </c>
      <c r="F15" s="11" t="s">
        <v>40</v>
      </c>
      <c r="G15" s="11" t="s">
        <v>41</v>
      </c>
      <c r="H15" s="11" t="s">
        <v>42</v>
      </c>
      <c r="I15" s="11" t="s">
        <v>43</v>
      </c>
      <c r="J15" s="11" t="s">
        <v>45</v>
      </c>
      <c r="K15" s="11" t="s">
        <v>45</v>
      </c>
      <c r="L15" s="22" t="s">
        <v>93</v>
      </c>
      <c r="M15" s="22" t="s">
        <v>94</v>
      </c>
      <c r="N15" s="11" t="s">
        <v>76</v>
      </c>
      <c r="O15" s="11" t="s">
        <v>95</v>
      </c>
      <c r="P15" s="23" t="s">
        <v>96</v>
      </c>
      <c r="Q15" s="12" t="s">
        <v>50</v>
      </c>
      <c r="R15" s="13"/>
      <c r="S15" s="21"/>
      <c r="T15" s="21"/>
      <c r="U15" s="21">
        <v>1</v>
      </c>
      <c r="V15" s="27">
        <v>1</v>
      </c>
      <c r="W15" s="11" t="s">
        <v>97</v>
      </c>
      <c r="X15" s="11"/>
      <c r="Y15" s="11"/>
      <c r="Z15" s="15" t="s">
        <v>98</v>
      </c>
      <c r="AA15" s="19">
        <f t="shared" si="0"/>
        <v>0</v>
      </c>
      <c r="AB15" s="62"/>
      <c r="AC15" s="89" t="s">
        <v>99</v>
      </c>
      <c r="AD15" s="80"/>
      <c r="AE15" s="18" t="s">
        <v>45</v>
      </c>
      <c r="AF15" s="18" t="s">
        <v>45</v>
      </c>
      <c r="AG15" s="18" t="s">
        <v>100</v>
      </c>
      <c r="AH15" s="18" t="s">
        <v>45</v>
      </c>
      <c r="AI15" s="18"/>
      <c r="AJ15" s="18"/>
      <c r="AK15" s="18"/>
    </row>
    <row r="16" spans="2:37" s="2" customFormat="1" ht="99" hidden="1" customHeight="1" x14ac:dyDescent="0.25">
      <c r="B16" s="10" t="s">
        <v>36</v>
      </c>
      <c r="C16" s="11" t="s">
        <v>61</v>
      </c>
      <c r="D16" s="11" t="s">
        <v>62</v>
      </c>
      <c r="E16" s="11" t="s">
        <v>63</v>
      </c>
      <c r="F16" s="11" t="s">
        <v>40</v>
      </c>
      <c r="G16" s="11" t="s">
        <v>41</v>
      </c>
      <c r="H16" s="11" t="s">
        <v>42</v>
      </c>
      <c r="I16" s="11" t="s">
        <v>43</v>
      </c>
      <c r="J16" s="11" t="s">
        <v>45</v>
      </c>
      <c r="K16" s="11" t="s">
        <v>45</v>
      </c>
      <c r="L16" s="22" t="s">
        <v>93</v>
      </c>
      <c r="M16" s="22" t="s">
        <v>94</v>
      </c>
      <c r="N16" s="11" t="s">
        <v>76</v>
      </c>
      <c r="O16" s="11" t="s">
        <v>95</v>
      </c>
      <c r="P16" s="23" t="s">
        <v>96</v>
      </c>
      <c r="Q16" s="12" t="s">
        <v>50</v>
      </c>
      <c r="R16" s="13"/>
      <c r="S16" s="21"/>
      <c r="T16" s="21">
        <v>1</v>
      </c>
      <c r="U16" s="13"/>
      <c r="V16" s="11"/>
      <c r="W16" s="15" t="s">
        <v>101</v>
      </c>
      <c r="X16" s="11"/>
      <c r="Y16" s="27" t="s">
        <v>57</v>
      </c>
      <c r="Z16" s="15" t="s">
        <v>102</v>
      </c>
      <c r="AA16" s="15">
        <v>1</v>
      </c>
      <c r="AB16" s="62"/>
      <c r="AC16" s="89" t="s">
        <v>103</v>
      </c>
      <c r="AD16" s="80"/>
      <c r="AE16" s="18"/>
      <c r="AF16" s="18"/>
      <c r="AG16" s="18" t="s">
        <v>104</v>
      </c>
      <c r="AH16" s="18"/>
      <c r="AI16" s="18"/>
      <c r="AJ16" s="18"/>
      <c r="AK16" s="18"/>
    </row>
    <row r="17" spans="2:37" s="2" customFormat="1" ht="255" hidden="1" x14ac:dyDescent="0.25">
      <c r="B17" s="10" t="s">
        <v>36</v>
      </c>
      <c r="C17" s="11" t="s">
        <v>37</v>
      </c>
      <c r="D17" s="11" t="s">
        <v>38</v>
      </c>
      <c r="E17" s="11" t="s">
        <v>105</v>
      </c>
      <c r="F17" s="11" t="s">
        <v>40</v>
      </c>
      <c r="G17" s="11" t="s">
        <v>106</v>
      </c>
      <c r="H17" s="11" t="s">
        <v>42</v>
      </c>
      <c r="I17" s="11" t="s">
        <v>43</v>
      </c>
      <c r="J17" s="11" t="s">
        <v>45</v>
      </c>
      <c r="K17" s="11" t="s">
        <v>45</v>
      </c>
      <c r="L17" s="22" t="s">
        <v>93</v>
      </c>
      <c r="M17" s="22" t="s">
        <v>94</v>
      </c>
      <c r="N17" s="11" t="s">
        <v>107</v>
      </c>
      <c r="O17" s="11" t="s">
        <v>108</v>
      </c>
      <c r="P17" s="23" t="s">
        <v>109</v>
      </c>
      <c r="Q17" s="20">
        <v>0</v>
      </c>
      <c r="R17" s="23"/>
      <c r="S17" s="24">
        <v>1</v>
      </c>
      <c r="T17" s="23"/>
      <c r="U17" s="23"/>
      <c r="V17" s="24">
        <v>1</v>
      </c>
      <c r="W17" s="15" t="s">
        <v>110</v>
      </c>
      <c r="X17" s="11"/>
      <c r="Y17" s="27" t="s">
        <v>57</v>
      </c>
      <c r="Z17" s="15" t="s">
        <v>111</v>
      </c>
      <c r="AA17" s="15">
        <v>1</v>
      </c>
      <c r="AB17" s="62" t="s">
        <v>112</v>
      </c>
      <c r="AC17" s="89" t="s">
        <v>113</v>
      </c>
      <c r="AD17" s="80"/>
      <c r="AE17" s="18" t="s">
        <v>45</v>
      </c>
      <c r="AF17" s="18" t="s">
        <v>45</v>
      </c>
      <c r="AG17" s="18" t="s">
        <v>114</v>
      </c>
      <c r="AH17" s="18"/>
      <c r="AI17" s="18"/>
      <c r="AJ17" s="18"/>
      <c r="AK17" s="18"/>
    </row>
    <row r="18" spans="2:37" s="2" customFormat="1" ht="267.75" hidden="1" customHeight="1" x14ac:dyDescent="0.25">
      <c r="B18" s="10" t="s">
        <v>115</v>
      </c>
      <c r="C18" s="11" t="s">
        <v>37</v>
      </c>
      <c r="D18" s="11" t="s">
        <v>38</v>
      </c>
      <c r="E18" s="11" t="s">
        <v>116</v>
      </c>
      <c r="F18" s="11" t="s">
        <v>117</v>
      </c>
      <c r="G18" s="11" t="s">
        <v>118</v>
      </c>
      <c r="H18" s="11" t="s">
        <v>42</v>
      </c>
      <c r="I18" s="11" t="s">
        <v>43</v>
      </c>
      <c r="J18" s="11" t="s">
        <v>45</v>
      </c>
      <c r="K18" s="11" t="s">
        <v>45</v>
      </c>
      <c r="L18" s="11" t="s">
        <v>119</v>
      </c>
      <c r="M18" s="11" t="s">
        <v>119</v>
      </c>
      <c r="N18" s="11" t="s">
        <v>120</v>
      </c>
      <c r="O18" s="14" t="s">
        <v>121</v>
      </c>
      <c r="P18" s="14" t="s">
        <v>122</v>
      </c>
      <c r="Q18" s="21" t="s">
        <v>50</v>
      </c>
      <c r="R18" s="13" t="s">
        <v>123</v>
      </c>
      <c r="S18" s="13" t="s">
        <v>123</v>
      </c>
      <c r="T18" s="13" t="s">
        <v>124</v>
      </c>
      <c r="U18" s="13" t="s">
        <v>125</v>
      </c>
      <c r="V18" s="11" t="s">
        <v>126</v>
      </c>
      <c r="W18" s="14" t="s">
        <v>127</v>
      </c>
      <c r="X18" s="75" t="s">
        <v>57</v>
      </c>
      <c r="Y18" s="75"/>
      <c r="Z18" s="15" t="s">
        <v>128</v>
      </c>
      <c r="AA18" s="16" t="str">
        <f t="shared" ref="AA18:AA81" si="1">+T18</f>
        <v>implementación 40% escuela saludable</v>
      </c>
      <c r="AB18" s="74"/>
      <c r="AC18" s="89" t="s">
        <v>129</v>
      </c>
      <c r="AD18" s="80" t="s">
        <v>130</v>
      </c>
      <c r="AE18" s="18">
        <v>25</v>
      </c>
      <c r="AF18" s="74">
        <v>0.15</v>
      </c>
      <c r="AG18" s="18" t="s">
        <v>131</v>
      </c>
      <c r="AH18" s="18"/>
      <c r="AI18" s="18"/>
      <c r="AJ18" s="18"/>
      <c r="AK18" s="148" t="s">
        <v>132</v>
      </c>
    </row>
    <row r="19" spans="2:37" s="2" customFormat="1" ht="127.5" hidden="1" x14ac:dyDescent="0.25">
      <c r="B19" s="10" t="s">
        <v>115</v>
      </c>
      <c r="C19" s="11" t="s">
        <v>37</v>
      </c>
      <c r="D19" s="11" t="s">
        <v>38</v>
      </c>
      <c r="E19" s="11" t="s">
        <v>116</v>
      </c>
      <c r="F19" s="11" t="s">
        <v>117</v>
      </c>
      <c r="G19" s="11" t="s">
        <v>118</v>
      </c>
      <c r="H19" s="11" t="s">
        <v>42</v>
      </c>
      <c r="I19" s="11" t="s">
        <v>43</v>
      </c>
      <c r="J19" s="11" t="s">
        <v>45</v>
      </c>
      <c r="K19" s="11" t="s">
        <v>45</v>
      </c>
      <c r="L19" s="11" t="s">
        <v>46</v>
      </c>
      <c r="M19" s="11" t="s">
        <v>133</v>
      </c>
      <c r="N19" s="11" t="s">
        <v>120</v>
      </c>
      <c r="O19" s="14" t="s">
        <v>121</v>
      </c>
      <c r="P19" s="14" t="s">
        <v>134</v>
      </c>
      <c r="Q19" s="25" t="s">
        <v>45</v>
      </c>
      <c r="R19" s="13">
        <v>5</v>
      </c>
      <c r="S19" s="13">
        <v>8</v>
      </c>
      <c r="T19" s="13">
        <v>7</v>
      </c>
      <c r="U19" s="13">
        <v>6</v>
      </c>
      <c r="V19" s="11">
        <v>26</v>
      </c>
      <c r="W19" s="14" t="s">
        <v>135</v>
      </c>
      <c r="X19" s="20" t="s">
        <v>57</v>
      </c>
      <c r="Y19" s="20"/>
      <c r="Z19" s="11" t="s">
        <v>136</v>
      </c>
      <c r="AA19" s="16">
        <f t="shared" si="1"/>
        <v>7</v>
      </c>
      <c r="AB19" s="18"/>
      <c r="AC19" s="89" t="s">
        <v>137</v>
      </c>
      <c r="AD19" s="80" t="s">
        <v>130</v>
      </c>
      <c r="AE19" s="18">
        <v>11</v>
      </c>
      <c r="AF19" s="74">
        <v>1</v>
      </c>
      <c r="AG19" s="18" t="s">
        <v>138</v>
      </c>
      <c r="AH19" s="18"/>
      <c r="AI19" s="18"/>
      <c r="AJ19" s="18"/>
      <c r="AK19" s="160" t="s">
        <v>139</v>
      </c>
    </row>
    <row r="20" spans="2:37" s="2" customFormat="1" ht="127.5" hidden="1" x14ac:dyDescent="0.25">
      <c r="B20" s="10" t="s">
        <v>115</v>
      </c>
      <c r="C20" s="11" t="s">
        <v>37</v>
      </c>
      <c r="D20" s="11" t="s">
        <v>38</v>
      </c>
      <c r="E20" s="11" t="s">
        <v>140</v>
      </c>
      <c r="F20" s="11" t="s">
        <v>117</v>
      </c>
      <c r="G20" s="11" t="s">
        <v>118</v>
      </c>
      <c r="H20" s="11" t="s">
        <v>42</v>
      </c>
      <c r="I20" s="11" t="s">
        <v>43</v>
      </c>
      <c r="J20" s="11" t="s">
        <v>45</v>
      </c>
      <c r="K20" s="11" t="s">
        <v>45</v>
      </c>
      <c r="L20" s="11" t="s">
        <v>46</v>
      </c>
      <c r="M20" s="11" t="s">
        <v>141</v>
      </c>
      <c r="N20" s="11" t="s">
        <v>142</v>
      </c>
      <c r="O20" s="14" t="s">
        <v>121</v>
      </c>
      <c r="P20" s="14" t="s">
        <v>143</v>
      </c>
      <c r="Q20" s="21" t="s">
        <v>45</v>
      </c>
      <c r="R20" s="13">
        <v>2</v>
      </c>
      <c r="S20" s="13">
        <v>1</v>
      </c>
      <c r="T20" s="13">
        <v>1</v>
      </c>
      <c r="U20" s="13">
        <v>1</v>
      </c>
      <c r="V20" s="19">
        <v>5</v>
      </c>
      <c r="W20" s="14" t="s">
        <v>144</v>
      </c>
      <c r="X20" s="20" t="s">
        <v>57</v>
      </c>
      <c r="Y20" s="20"/>
      <c r="Z20" s="26" t="s">
        <v>145</v>
      </c>
      <c r="AA20" s="16">
        <f t="shared" si="1"/>
        <v>1</v>
      </c>
      <c r="AB20" s="18"/>
      <c r="AC20" s="89" t="s">
        <v>146</v>
      </c>
      <c r="AD20" s="80" t="s">
        <v>147</v>
      </c>
      <c r="AE20" s="18">
        <v>0</v>
      </c>
      <c r="AF20" s="74">
        <v>0</v>
      </c>
      <c r="AG20" s="18" t="s">
        <v>148</v>
      </c>
      <c r="AH20" s="18"/>
      <c r="AI20" s="18"/>
      <c r="AJ20" s="18"/>
      <c r="AK20" s="160" t="s">
        <v>149</v>
      </c>
    </row>
    <row r="21" spans="2:37" s="2" customFormat="1" ht="140.25" hidden="1" x14ac:dyDescent="0.25">
      <c r="B21" s="10" t="s">
        <v>115</v>
      </c>
      <c r="C21" s="11" t="s">
        <v>37</v>
      </c>
      <c r="D21" s="11" t="s">
        <v>38</v>
      </c>
      <c r="E21" s="11" t="s">
        <v>140</v>
      </c>
      <c r="F21" s="11" t="s">
        <v>117</v>
      </c>
      <c r="G21" s="11" t="s">
        <v>150</v>
      </c>
      <c r="H21" s="11" t="s">
        <v>42</v>
      </c>
      <c r="I21" s="11" t="s">
        <v>43</v>
      </c>
      <c r="J21" s="11" t="s">
        <v>45</v>
      </c>
      <c r="K21" s="11" t="s">
        <v>45</v>
      </c>
      <c r="L21" s="11" t="s">
        <v>46</v>
      </c>
      <c r="M21" s="11" t="s">
        <v>75</v>
      </c>
      <c r="N21" s="11" t="s">
        <v>142</v>
      </c>
      <c r="O21" s="14" t="s">
        <v>121</v>
      </c>
      <c r="P21" s="14" t="s">
        <v>151</v>
      </c>
      <c r="Q21" s="21" t="s">
        <v>45</v>
      </c>
      <c r="R21" s="13">
        <v>500</v>
      </c>
      <c r="S21" s="13">
        <v>1800</v>
      </c>
      <c r="T21" s="13" t="s">
        <v>152</v>
      </c>
      <c r="U21" s="13" t="s">
        <v>153</v>
      </c>
      <c r="V21" s="11" t="s">
        <v>154</v>
      </c>
      <c r="W21" s="14" t="s">
        <v>155</v>
      </c>
      <c r="X21" s="11" t="s">
        <v>57</v>
      </c>
      <c r="Y21" s="11"/>
      <c r="Z21" s="26" t="s">
        <v>156</v>
      </c>
      <c r="AA21" s="16" t="str">
        <f t="shared" si="1"/>
        <v xml:space="preserve">2000
</v>
      </c>
      <c r="AB21" s="18"/>
      <c r="AC21" s="89" t="s">
        <v>157</v>
      </c>
      <c r="AD21" s="80" t="s">
        <v>130</v>
      </c>
      <c r="AE21" s="18">
        <v>2604</v>
      </c>
      <c r="AF21" s="74">
        <v>1</v>
      </c>
      <c r="AG21" s="18" t="s">
        <v>158</v>
      </c>
      <c r="AH21" s="18"/>
      <c r="AI21" s="18"/>
      <c r="AJ21" s="18"/>
      <c r="AK21" s="160" t="s">
        <v>139</v>
      </c>
    </row>
    <row r="22" spans="2:37" s="2" customFormat="1" ht="213.75" hidden="1" customHeight="1" x14ac:dyDescent="0.25">
      <c r="B22" s="10" t="s">
        <v>115</v>
      </c>
      <c r="C22" s="11" t="s">
        <v>37</v>
      </c>
      <c r="D22" s="11" t="s">
        <v>38</v>
      </c>
      <c r="E22" s="11" t="s">
        <v>105</v>
      </c>
      <c r="F22" s="11" t="s">
        <v>117</v>
      </c>
      <c r="G22" s="11" t="s">
        <v>118</v>
      </c>
      <c r="H22" s="11" t="s">
        <v>42</v>
      </c>
      <c r="I22" s="11" t="s">
        <v>43</v>
      </c>
      <c r="J22" s="11" t="s">
        <v>45</v>
      </c>
      <c r="K22" s="11" t="s">
        <v>45</v>
      </c>
      <c r="L22" s="11" t="s">
        <v>93</v>
      </c>
      <c r="M22" s="11" t="s">
        <v>94</v>
      </c>
      <c r="N22" s="11" t="s">
        <v>107</v>
      </c>
      <c r="O22" s="14" t="s">
        <v>121</v>
      </c>
      <c r="P22" s="14" t="s">
        <v>159</v>
      </c>
      <c r="Q22" s="21">
        <v>1</v>
      </c>
      <c r="R22" s="21">
        <v>1</v>
      </c>
      <c r="S22" s="21">
        <v>1</v>
      </c>
      <c r="T22" s="21">
        <v>1</v>
      </c>
      <c r="U22" s="21">
        <v>1</v>
      </c>
      <c r="V22" s="27">
        <v>1</v>
      </c>
      <c r="W22" s="14" t="s">
        <v>160</v>
      </c>
      <c r="X22" s="27" t="s">
        <v>57</v>
      </c>
      <c r="Y22" s="27"/>
      <c r="Z22" s="26" t="s">
        <v>161</v>
      </c>
      <c r="AA22" s="16">
        <f t="shared" si="1"/>
        <v>1</v>
      </c>
      <c r="AB22" s="18"/>
      <c r="AC22" s="89" t="s">
        <v>162</v>
      </c>
      <c r="AD22" s="80" t="s">
        <v>130</v>
      </c>
      <c r="AE22" s="18">
        <v>4</v>
      </c>
      <c r="AF22" s="74">
        <v>1</v>
      </c>
      <c r="AG22" s="18" t="s">
        <v>163</v>
      </c>
      <c r="AH22" s="18"/>
      <c r="AI22" s="18"/>
      <c r="AJ22" s="18"/>
      <c r="AK22" s="160" t="s">
        <v>139</v>
      </c>
    </row>
    <row r="23" spans="2:37" s="2" customFormat="1" ht="191.25" hidden="1" x14ac:dyDescent="0.25">
      <c r="B23" s="10" t="s">
        <v>115</v>
      </c>
      <c r="C23" s="11" t="s">
        <v>37</v>
      </c>
      <c r="D23" s="11" t="s">
        <v>38</v>
      </c>
      <c r="E23" s="11" t="s">
        <v>164</v>
      </c>
      <c r="F23" s="11" t="s">
        <v>117</v>
      </c>
      <c r="G23" s="22" t="s">
        <v>106</v>
      </c>
      <c r="H23" s="11" t="s">
        <v>42</v>
      </c>
      <c r="I23" s="11" t="s">
        <v>43</v>
      </c>
      <c r="J23" s="11" t="s">
        <v>45</v>
      </c>
      <c r="K23" s="11" t="s">
        <v>45</v>
      </c>
      <c r="L23" s="22" t="s">
        <v>93</v>
      </c>
      <c r="M23" s="22" t="s">
        <v>94</v>
      </c>
      <c r="N23" s="22" t="s">
        <v>165</v>
      </c>
      <c r="O23" s="14" t="s">
        <v>166</v>
      </c>
      <c r="P23" s="14" t="s">
        <v>167</v>
      </c>
      <c r="Q23" s="28">
        <v>1</v>
      </c>
      <c r="R23" s="13">
        <v>1</v>
      </c>
      <c r="S23" s="13">
        <v>1</v>
      </c>
      <c r="T23" s="13">
        <v>1</v>
      </c>
      <c r="U23" s="13">
        <v>1</v>
      </c>
      <c r="V23" s="19" t="s">
        <v>168</v>
      </c>
      <c r="W23" s="14" t="s">
        <v>169</v>
      </c>
      <c r="X23" s="11" t="s">
        <v>57</v>
      </c>
      <c r="Y23" s="11"/>
      <c r="Z23" s="26" t="s">
        <v>170</v>
      </c>
      <c r="AA23" s="16">
        <f t="shared" si="1"/>
        <v>1</v>
      </c>
      <c r="AB23" s="18"/>
      <c r="AC23" s="89" t="s">
        <v>171</v>
      </c>
      <c r="AD23" s="80" t="s">
        <v>130</v>
      </c>
      <c r="AE23" s="18">
        <v>3</v>
      </c>
      <c r="AF23" s="74">
        <v>1</v>
      </c>
      <c r="AG23" s="18" t="s">
        <v>172</v>
      </c>
      <c r="AH23" s="18"/>
      <c r="AI23" s="18"/>
      <c r="AJ23" s="18"/>
      <c r="AK23" s="160" t="s">
        <v>139</v>
      </c>
    </row>
    <row r="24" spans="2:37" s="2" customFormat="1" ht="191.25" hidden="1" x14ac:dyDescent="0.25">
      <c r="B24" s="10" t="s">
        <v>115</v>
      </c>
      <c r="C24" s="11" t="s">
        <v>173</v>
      </c>
      <c r="D24" s="11" t="s">
        <v>174</v>
      </c>
      <c r="E24" s="11" t="s">
        <v>175</v>
      </c>
      <c r="F24" s="11" t="s">
        <v>40</v>
      </c>
      <c r="G24" s="22" t="s">
        <v>106</v>
      </c>
      <c r="H24" s="11" t="s">
        <v>42</v>
      </c>
      <c r="I24" s="11" t="s">
        <v>43</v>
      </c>
      <c r="J24" s="11" t="s">
        <v>45</v>
      </c>
      <c r="K24" s="11" t="s">
        <v>45</v>
      </c>
      <c r="L24" s="22" t="s">
        <v>46</v>
      </c>
      <c r="M24" s="22" t="s">
        <v>75</v>
      </c>
      <c r="N24" s="22" t="s">
        <v>76</v>
      </c>
      <c r="O24" s="14" t="s">
        <v>176</v>
      </c>
      <c r="P24" s="14" t="s">
        <v>177</v>
      </c>
      <c r="Q24" s="21" t="s">
        <v>45</v>
      </c>
      <c r="R24" s="13" t="s">
        <v>178</v>
      </c>
      <c r="S24" s="13" t="s">
        <v>179</v>
      </c>
      <c r="T24" s="13" t="s">
        <v>180</v>
      </c>
      <c r="U24" s="13" t="s">
        <v>180</v>
      </c>
      <c r="V24" s="19" t="s">
        <v>180</v>
      </c>
      <c r="W24" s="14" t="s">
        <v>181</v>
      </c>
      <c r="X24" s="11" t="s">
        <v>57</v>
      </c>
      <c r="Y24" s="11"/>
      <c r="Z24" s="26" t="s">
        <v>182</v>
      </c>
      <c r="AA24" s="16" t="str">
        <f t="shared" si="1"/>
        <v>Nivel 2</v>
      </c>
      <c r="AB24" s="18"/>
      <c r="AC24" s="89" t="s">
        <v>183</v>
      </c>
      <c r="AD24" s="80" t="s">
        <v>184</v>
      </c>
      <c r="AE24" s="18" t="s">
        <v>185</v>
      </c>
      <c r="AF24" s="74">
        <v>1</v>
      </c>
      <c r="AG24" s="18" t="s">
        <v>186</v>
      </c>
      <c r="AH24" s="18"/>
      <c r="AI24" s="18"/>
      <c r="AJ24" s="18"/>
      <c r="AK24" s="160" t="s">
        <v>139</v>
      </c>
    </row>
    <row r="25" spans="2:37" s="2" customFormat="1" ht="89.25" hidden="1" x14ac:dyDescent="0.25">
      <c r="B25" s="10" t="s">
        <v>115</v>
      </c>
      <c r="C25" s="11" t="s">
        <v>173</v>
      </c>
      <c r="D25" s="11" t="s">
        <v>38</v>
      </c>
      <c r="E25" s="11" t="s">
        <v>140</v>
      </c>
      <c r="F25" s="22" t="s">
        <v>117</v>
      </c>
      <c r="G25" s="22" t="s">
        <v>106</v>
      </c>
      <c r="H25" s="11" t="s">
        <v>42</v>
      </c>
      <c r="I25" s="11" t="s">
        <v>43</v>
      </c>
      <c r="J25" s="11" t="s">
        <v>45</v>
      </c>
      <c r="K25" s="11" t="s">
        <v>45</v>
      </c>
      <c r="L25" s="22" t="s">
        <v>46</v>
      </c>
      <c r="M25" s="23" t="s">
        <v>187</v>
      </c>
      <c r="N25" s="11" t="s">
        <v>142</v>
      </c>
      <c r="O25" s="14" t="s">
        <v>176</v>
      </c>
      <c r="P25" s="14" t="s">
        <v>188</v>
      </c>
      <c r="Q25" s="21" t="s">
        <v>189</v>
      </c>
      <c r="R25" s="13" t="s">
        <v>189</v>
      </c>
      <c r="S25" s="13" t="s">
        <v>190</v>
      </c>
      <c r="T25" s="13" t="s">
        <v>191</v>
      </c>
      <c r="U25" s="13" t="s">
        <v>192</v>
      </c>
      <c r="V25" s="19" t="s">
        <v>192</v>
      </c>
      <c r="W25" s="14" t="s">
        <v>193</v>
      </c>
      <c r="X25" s="27" t="s">
        <v>57</v>
      </c>
      <c r="Y25" s="15"/>
      <c r="Z25" s="26" t="s">
        <v>194</v>
      </c>
      <c r="AA25" s="16" t="str">
        <f t="shared" si="1"/>
        <v>40% de estándares implementados</v>
      </c>
      <c r="AB25" s="18"/>
      <c r="AC25" s="89" t="s">
        <v>195</v>
      </c>
      <c r="AD25" s="80" t="s">
        <v>184</v>
      </c>
      <c r="AE25" s="18" t="s">
        <v>195</v>
      </c>
      <c r="AF25" s="74">
        <v>1</v>
      </c>
      <c r="AG25" s="18" t="s">
        <v>186</v>
      </c>
      <c r="AH25" s="18"/>
      <c r="AI25" s="18"/>
      <c r="AJ25" s="18"/>
      <c r="AK25" s="160" t="s">
        <v>196</v>
      </c>
    </row>
    <row r="26" spans="2:37" s="2" customFormat="1" ht="127.5" hidden="1" x14ac:dyDescent="0.25">
      <c r="B26" s="10" t="s">
        <v>115</v>
      </c>
      <c r="C26" s="11" t="s">
        <v>37</v>
      </c>
      <c r="D26" s="11" t="s">
        <v>38</v>
      </c>
      <c r="E26" s="11" t="s">
        <v>140</v>
      </c>
      <c r="F26" s="22" t="s">
        <v>117</v>
      </c>
      <c r="G26" s="22" t="s">
        <v>106</v>
      </c>
      <c r="H26" s="11" t="s">
        <v>42</v>
      </c>
      <c r="I26" s="11" t="s">
        <v>43</v>
      </c>
      <c r="J26" s="11" t="s">
        <v>45</v>
      </c>
      <c r="K26" s="11" t="s">
        <v>45</v>
      </c>
      <c r="L26" s="22" t="s">
        <v>119</v>
      </c>
      <c r="M26" s="22" t="s">
        <v>119</v>
      </c>
      <c r="N26" s="22" t="s">
        <v>142</v>
      </c>
      <c r="O26" s="14" t="s">
        <v>121</v>
      </c>
      <c r="P26" s="14" t="s">
        <v>197</v>
      </c>
      <c r="Q26" s="28">
        <v>0</v>
      </c>
      <c r="R26" s="13">
        <v>0</v>
      </c>
      <c r="S26" s="13">
        <v>0</v>
      </c>
      <c r="T26" s="13">
        <v>1</v>
      </c>
      <c r="U26" s="13">
        <v>0</v>
      </c>
      <c r="V26" s="11">
        <v>1</v>
      </c>
      <c r="W26" s="14" t="s">
        <v>198</v>
      </c>
      <c r="X26" s="76" t="s">
        <v>57</v>
      </c>
      <c r="Y26" s="20"/>
      <c r="Z26" s="26" t="s">
        <v>199</v>
      </c>
      <c r="AA26" s="16">
        <f t="shared" si="1"/>
        <v>1</v>
      </c>
      <c r="AB26" s="18"/>
      <c r="AC26" s="89" t="s">
        <v>200</v>
      </c>
      <c r="AD26" s="80" t="s">
        <v>130</v>
      </c>
      <c r="AE26" s="18">
        <v>1</v>
      </c>
      <c r="AF26" s="74">
        <v>1</v>
      </c>
      <c r="AG26" s="18" t="s">
        <v>201</v>
      </c>
      <c r="AH26" s="18"/>
      <c r="AI26" s="18"/>
      <c r="AJ26" s="18"/>
      <c r="AK26" s="160" t="s">
        <v>139</v>
      </c>
    </row>
    <row r="27" spans="2:37" s="2" customFormat="1" ht="127.5" hidden="1" x14ac:dyDescent="0.25">
      <c r="B27" s="10" t="s">
        <v>115</v>
      </c>
      <c r="C27" s="11" t="s">
        <v>37</v>
      </c>
      <c r="D27" s="11" t="s">
        <v>38</v>
      </c>
      <c r="E27" s="11" t="s">
        <v>116</v>
      </c>
      <c r="F27" s="11" t="s">
        <v>117</v>
      </c>
      <c r="G27" s="22" t="s">
        <v>118</v>
      </c>
      <c r="H27" s="11" t="s">
        <v>42</v>
      </c>
      <c r="I27" s="11" t="s">
        <v>43</v>
      </c>
      <c r="J27" s="11" t="s">
        <v>45</v>
      </c>
      <c r="K27" s="11" t="s">
        <v>45</v>
      </c>
      <c r="L27" s="22" t="s">
        <v>202</v>
      </c>
      <c r="M27" s="22" t="s">
        <v>203</v>
      </c>
      <c r="N27" s="22" t="s">
        <v>120</v>
      </c>
      <c r="O27" s="14" t="s">
        <v>121</v>
      </c>
      <c r="P27" s="14" t="s">
        <v>204</v>
      </c>
      <c r="Q27" s="21">
        <v>1</v>
      </c>
      <c r="R27" s="21">
        <v>1</v>
      </c>
      <c r="S27" s="21">
        <v>1</v>
      </c>
      <c r="T27" s="21">
        <v>1</v>
      </c>
      <c r="U27" s="21">
        <v>1</v>
      </c>
      <c r="V27" s="27">
        <v>1</v>
      </c>
      <c r="W27" s="14" t="s">
        <v>205</v>
      </c>
      <c r="X27" s="27" t="s">
        <v>57</v>
      </c>
      <c r="Y27" s="27"/>
      <c r="Z27" s="26" t="s">
        <v>206</v>
      </c>
      <c r="AA27" s="16">
        <f t="shared" si="1"/>
        <v>1</v>
      </c>
      <c r="AB27" s="18"/>
      <c r="AC27" s="89" t="s">
        <v>207</v>
      </c>
      <c r="AD27" s="80" t="s">
        <v>130</v>
      </c>
      <c r="AE27" s="18">
        <v>11</v>
      </c>
      <c r="AF27" s="74">
        <v>1</v>
      </c>
      <c r="AG27" s="18" t="s">
        <v>208</v>
      </c>
      <c r="AH27" s="18"/>
      <c r="AI27" s="18"/>
      <c r="AJ27" s="18"/>
      <c r="AK27" s="160" t="s">
        <v>139</v>
      </c>
    </row>
    <row r="28" spans="2:37" s="2" customFormat="1" ht="191.25" hidden="1" x14ac:dyDescent="0.25">
      <c r="B28" s="10" t="s">
        <v>115</v>
      </c>
      <c r="C28" s="11" t="s">
        <v>209</v>
      </c>
      <c r="D28" s="11" t="s">
        <v>210</v>
      </c>
      <c r="E28" s="11" t="s">
        <v>211</v>
      </c>
      <c r="F28" s="11" t="s">
        <v>212</v>
      </c>
      <c r="G28" s="22" t="s">
        <v>150</v>
      </c>
      <c r="H28" s="11" t="s">
        <v>42</v>
      </c>
      <c r="I28" s="11" t="s">
        <v>43</v>
      </c>
      <c r="J28" s="11" t="s">
        <v>45</v>
      </c>
      <c r="K28" s="11" t="s">
        <v>45</v>
      </c>
      <c r="L28" s="22" t="s">
        <v>213</v>
      </c>
      <c r="M28" s="22" t="s">
        <v>214</v>
      </c>
      <c r="N28" s="22" t="s">
        <v>76</v>
      </c>
      <c r="O28" s="14" t="s">
        <v>121</v>
      </c>
      <c r="P28" s="14" t="s">
        <v>215</v>
      </c>
      <c r="Q28" s="28">
        <v>4</v>
      </c>
      <c r="R28" s="13">
        <v>0</v>
      </c>
      <c r="S28" s="13">
        <v>0</v>
      </c>
      <c r="T28" s="13">
        <v>1</v>
      </c>
      <c r="U28" s="13">
        <v>1</v>
      </c>
      <c r="V28" s="11">
        <v>2</v>
      </c>
      <c r="W28" s="14" t="s">
        <v>216</v>
      </c>
      <c r="X28" s="11" t="s">
        <v>57</v>
      </c>
      <c r="Y28" s="11"/>
      <c r="Z28" s="26" t="s">
        <v>217</v>
      </c>
      <c r="AA28" s="16">
        <f t="shared" si="1"/>
        <v>1</v>
      </c>
      <c r="AB28" s="18"/>
      <c r="AC28" s="89" t="s">
        <v>218</v>
      </c>
      <c r="AD28" s="80" t="s">
        <v>130</v>
      </c>
      <c r="AE28" s="18">
        <v>1</v>
      </c>
      <c r="AF28" s="74">
        <v>1</v>
      </c>
      <c r="AG28" s="18" t="s">
        <v>219</v>
      </c>
      <c r="AH28" s="18"/>
      <c r="AI28" s="18"/>
      <c r="AJ28" s="18"/>
      <c r="AK28" s="160" t="s">
        <v>139</v>
      </c>
    </row>
    <row r="29" spans="2:37" s="2" customFormat="1" ht="174" hidden="1" customHeight="1" x14ac:dyDescent="0.2">
      <c r="B29" s="29" t="s">
        <v>220</v>
      </c>
      <c r="C29" s="12" t="s">
        <v>37</v>
      </c>
      <c r="D29" s="11" t="s">
        <v>38</v>
      </c>
      <c r="E29" s="12" t="s">
        <v>140</v>
      </c>
      <c r="F29" s="12" t="s">
        <v>117</v>
      </c>
      <c r="G29" s="12" t="s">
        <v>150</v>
      </c>
      <c r="H29" s="12" t="s">
        <v>42</v>
      </c>
      <c r="I29" s="12" t="s">
        <v>43</v>
      </c>
      <c r="J29" s="11" t="s">
        <v>45</v>
      </c>
      <c r="K29" s="11" t="s">
        <v>45</v>
      </c>
      <c r="L29" s="12" t="s">
        <v>93</v>
      </c>
      <c r="M29" s="12" t="s">
        <v>94</v>
      </c>
      <c r="N29" s="11" t="s">
        <v>142</v>
      </c>
      <c r="O29" s="12" t="s">
        <v>221</v>
      </c>
      <c r="P29" s="12" t="s">
        <v>222</v>
      </c>
      <c r="Q29" s="30" t="s">
        <v>223</v>
      </c>
      <c r="R29" s="11" t="s">
        <v>224</v>
      </c>
      <c r="S29" s="11" t="s">
        <v>225</v>
      </c>
      <c r="T29" s="11" t="s">
        <v>226</v>
      </c>
      <c r="U29" s="11" t="s">
        <v>227</v>
      </c>
      <c r="V29" s="11">
        <v>1</v>
      </c>
      <c r="W29" s="11" t="s">
        <v>226</v>
      </c>
      <c r="X29" s="12" t="s">
        <v>228</v>
      </c>
      <c r="Y29" s="12" t="s">
        <v>228</v>
      </c>
      <c r="Z29" s="12" t="s">
        <v>229</v>
      </c>
      <c r="AA29" s="19" t="str">
        <f t="shared" si="1"/>
        <v>Implementar las redes integrales de salud priorizadas de conformidad con las necesidades de la población usuaria.</v>
      </c>
      <c r="AB29" s="62"/>
      <c r="AC29" s="90" t="s">
        <v>230</v>
      </c>
      <c r="AD29" s="80"/>
      <c r="AE29" s="18">
        <v>1</v>
      </c>
      <c r="AF29" s="74">
        <v>1</v>
      </c>
      <c r="AG29" s="161" t="s">
        <v>231</v>
      </c>
      <c r="AH29" s="18"/>
      <c r="AI29" s="18"/>
      <c r="AJ29" s="18" t="s">
        <v>232</v>
      </c>
      <c r="AK29" s="18"/>
    </row>
    <row r="30" spans="2:37" s="2" customFormat="1" ht="358.5" hidden="1" customHeight="1" x14ac:dyDescent="0.25">
      <c r="B30" s="29" t="s">
        <v>220</v>
      </c>
      <c r="C30" s="12" t="s">
        <v>61</v>
      </c>
      <c r="D30" s="12" t="s">
        <v>62</v>
      </c>
      <c r="E30" s="12" t="s">
        <v>63</v>
      </c>
      <c r="F30" s="12" t="s">
        <v>117</v>
      </c>
      <c r="G30" s="12" t="s">
        <v>150</v>
      </c>
      <c r="H30" s="12" t="s">
        <v>42</v>
      </c>
      <c r="I30" s="12" t="s">
        <v>43</v>
      </c>
      <c r="J30" s="11" t="s">
        <v>45</v>
      </c>
      <c r="K30" s="11" t="s">
        <v>45</v>
      </c>
      <c r="L30" s="12" t="s">
        <v>119</v>
      </c>
      <c r="M30" s="12" t="s">
        <v>119</v>
      </c>
      <c r="N30" s="12" t="s">
        <v>76</v>
      </c>
      <c r="O30" s="12" t="s">
        <v>233</v>
      </c>
      <c r="P30" s="12" t="s">
        <v>234</v>
      </c>
      <c r="Q30" s="30" t="s">
        <v>223</v>
      </c>
      <c r="R30" s="11" t="s">
        <v>235</v>
      </c>
      <c r="S30" s="11" t="s">
        <v>235</v>
      </c>
      <c r="T30" s="11" t="s">
        <v>236</v>
      </c>
      <c r="U30" s="11" t="s">
        <v>235</v>
      </c>
      <c r="V30" s="11">
        <v>1</v>
      </c>
      <c r="W30" s="12" t="s">
        <v>237</v>
      </c>
      <c r="X30" s="12" t="s">
        <v>228</v>
      </c>
      <c r="Y30" s="12" t="s">
        <v>228</v>
      </c>
      <c r="Z30" s="12" t="s">
        <v>238</v>
      </c>
      <c r="AA30" s="19" t="str">
        <f t="shared" si="1"/>
        <v xml:space="preserve">Consolidar la estrategia de la política SINAPSIS </v>
      </c>
      <c r="AB30" s="65">
        <v>0.12</v>
      </c>
      <c r="AC30" s="89" t="s">
        <v>239</v>
      </c>
      <c r="AD30" s="80"/>
      <c r="AE30" s="162">
        <v>3</v>
      </c>
      <c r="AF30" s="108">
        <v>1</v>
      </c>
      <c r="AG30" s="107" t="s">
        <v>240</v>
      </c>
      <c r="AH30" s="163">
        <v>1</v>
      </c>
      <c r="AI30" s="164" t="s">
        <v>241</v>
      </c>
      <c r="AJ30" s="18" t="s">
        <v>242</v>
      </c>
      <c r="AK30" s="18"/>
    </row>
    <row r="31" spans="2:37" s="2" customFormat="1" ht="264" hidden="1" customHeight="1" x14ac:dyDescent="0.25">
      <c r="B31" s="29" t="s">
        <v>220</v>
      </c>
      <c r="C31" s="12" t="s">
        <v>61</v>
      </c>
      <c r="D31" s="12" t="s">
        <v>62</v>
      </c>
      <c r="E31" s="12" t="s">
        <v>243</v>
      </c>
      <c r="F31" s="12" t="s">
        <v>117</v>
      </c>
      <c r="G31" s="12" t="s">
        <v>150</v>
      </c>
      <c r="H31" s="12" t="s">
        <v>42</v>
      </c>
      <c r="I31" s="12" t="s">
        <v>43</v>
      </c>
      <c r="J31" s="11" t="s">
        <v>45</v>
      </c>
      <c r="K31" s="11" t="s">
        <v>45</v>
      </c>
      <c r="L31" s="12" t="s">
        <v>119</v>
      </c>
      <c r="M31" s="12" t="s">
        <v>119</v>
      </c>
      <c r="N31" s="12" t="s">
        <v>76</v>
      </c>
      <c r="O31" s="12" t="s">
        <v>233</v>
      </c>
      <c r="P31" s="12" t="s">
        <v>234</v>
      </c>
      <c r="Q31" s="30" t="s">
        <v>223</v>
      </c>
      <c r="R31" s="11" t="s">
        <v>244</v>
      </c>
      <c r="S31" s="11" t="s">
        <v>245</v>
      </c>
      <c r="T31" s="11" t="s">
        <v>245</v>
      </c>
      <c r="U31" s="11" t="s">
        <v>245</v>
      </c>
      <c r="V31" s="11">
        <v>1</v>
      </c>
      <c r="W31" s="12" t="s">
        <v>246</v>
      </c>
      <c r="X31" s="12" t="s">
        <v>228</v>
      </c>
      <c r="Y31" s="12" t="s">
        <v>228</v>
      </c>
      <c r="Z31" s="12" t="s">
        <v>247</v>
      </c>
      <c r="AA31" s="19" t="str">
        <f t="shared" si="1"/>
        <v xml:space="preserve">Consolidar la estrategia de Los Mejores por Colombia  </v>
      </c>
      <c r="AB31" s="62"/>
      <c r="AC31" s="89" t="s">
        <v>248</v>
      </c>
      <c r="AD31" s="80"/>
      <c r="AE31" s="162">
        <v>2</v>
      </c>
      <c r="AF31" s="108">
        <v>1</v>
      </c>
      <c r="AG31" s="109" t="s">
        <v>249</v>
      </c>
      <c r="AH31" s="162"/>
      <c r="AI31" s="18"/>
      <c r="AJ31" s="18" t="s">
        <v>250</v>
      </c>
      <c r="AK31" s="18"/>
    </row>
    <row r="32" spans="2:37" s="2" customFormat="1" ht="140.25" hidden="1" x14ac:dyDescent="0.2">
      <c r="B32" s="29" t="s">
        <v>220</v>
      </c>
      <c r="C32" s="12" t="s">
        <v>61</v>
      </c>
      <c r="D32" s="12" t="s">
        <v>251</v>
      </c>
      <c r="E32" s="12" t="s">
        <v>252</v>
      </c>
      <c r="F32" s="12" t="s">
        <v>40</v>
      </c>
      <c r="G32" s="12" t="s">
        <v>41</v>
      </c>
      <c r="H32" s="12" t="s">
        <v>42</v>
      </c>
      <c r="I32" s="12" t="s">
        <v>253</v>
      </c>
      <c r="J32" s="11" t="s">
        <v>45</v>
      </c>
      <c r="K32" s="11" t="s">
        <v>45</v>
      </c>
      <c r="L32" s="12" t="s">
        <v>46</v>
      </c>
      <c r="M32" s="12" t="s">
        <v>254</v>
      </c>
      <c r="N32" s="12" t="s">
        <v>76</v>
      </c>
      <c r="O32" s="12" t="s">
        <v>255</v>
      </c>
      <c r="P32" s="12" t="s">
        <v>256</v>
      </c>
      <c r="Q32" s="30" t="s">
        <v>223</v>
      </c>
      <c r="R32" s="11" t="s">
        <v>257</v>
      </c>
      <c r="S32" s="11" t="s">
        <v>258</v>
      </c>
      <c r="T32" s="11" t="s">
        <v>258</v>
      </c>
      <c r="U32" s="11" t="s">
        <v>258</v>
      </c>
      <c r="V32" s="11" t="s">
        <v>258</v>
      </c>
      <c r="W32" s="12" t="s">
        <v>259</v>
      </c>
      <c r="X32" s="12" t="s">
        <v>228</v>
      </c>
      <c r="Y32" s="12" t="s">
        <v>228</v>
      </c>
      <c r="Z32" s="12" t="s">
        <v>260</v>
      </c>
      <c r="AA32" s="19" t="str">
        <f t="shared" si="1"/>
        <v>100 % Gestión y aplicación del Recaudo</v>
      </c>
      <c r="AB32" s="62"/>
      <c r="AC32" s="90" t="s">
        <v>261</v>
      </c>
      <c r="AD32" s="81" t="s">
        <v>262</v>
      </c>
      <c r="AE32" s="162">
        <v>1</v>
      </c>
      <c r="AF32" s="165">
        <v>0.72</v>
      </c>
      <c r="AG32" s="111" t="s">
        <v>263</v>
      </c>
      <c r="AH32" s="110"/>
      <c r="AI32" s="110"/>
      <c r="AJ32" s="162" t="s">
        <v>264</v>
      </c>
      <c r="AK32" s="18"/>
    </row>
    <row r="33" spans="2:37" s="2" customFormat="1" ht="191.25" hidden="1" x14ac:dyDescent="0.25">
      <c r="B33" s="10" t="s">
        <v>265</v>
      </c>
      <c r="C33" s="11" t="s">
        <v>61</v>
      </c>
      <c r="D33" s="11" t="s">
        <v>62</v>
      </c>
      <c r="E33" s="11" t="s">
        <v>63</v>
      </c>
      <c r="F33" s="11" t="s">
        <v>40</v>
      </c>
      <c r="G33" s="11" t="s">
        <v>41</v>
      </c>
      <c r="H33" s="11" t="s">
        <v>42</v>
      </c>
      <c r="I33" s="11" t="s">
        <v>45</v>
      </c>
      <c r="J33" s="11" t="s">
        <v>45</v>
      </c>
      <c r="K33" s="11" t="s">
        <v>45</v>
      </c>
      <c r="L33" s="11" t="s">
        <v>46</v>
      </c>
      <c r="M33" s="11" t="s">
        <v>254</v>
      </c>
      <c r="N33" s="11" t="s">
        <v>76</v>
      </c>
      <c r="O33" s="11" t="s">
        <v>266</v>
      </c>
      <c r="P33" s="11" t="s">
        <v>267</v>
      </c>
      <c r="Q33" s="20">
        <v>0</v>
      </c>
      <c r="R33" s="13" t="s">
        <v>268</v>
      </c>
      <c r="S33" s="13" t="s">
        <v>269</v>
      </c>
      <c r="T33" s="13" t="s">
        <v>269</v>
      </c>
      <c r="U33" s="13" t="s">
        <v>269</v>
      </c>
      <c r="V33" s="11" t="s">
        <v>270</v>
      </c>
      <c r="W33" s="14" t="s">
        <v>271</v>
      </c>
      <c r="X33" s="14" t="s">
        <v>57</v>
      </c>
      <c r="Y33" s="14" t="s">
        <v>57</v>
      </c>
      <c r="Z33" s="15" t="s">
        <v>272</v>
      </c>
      <c r="AA33" s="19" t="str">
        <f t="shared" si="1"/>
        <v>$50 mil millones</v>
      </c>
      <c r="AB33" s="62"/>
      <c r="AC33" s="89" t="s">
        <v>273</v>
      </c>
      <c r="AD33" s="80"/>
      <c r="AE33" s="102">
        <v>26492648340.759998</v>
      </c>
      <c r="AF33" s="103">
        <v>0.52990000000000004</v>
      </c>
      <c r="AG33" s="18" t="s">
        <v>274</v>
      </c>
      <c r="AH33" s="18"/>
      <c r="AI33" s="18"/>
      <c r="AJ33" s="18"/>
      <c r="AK33" s="18"/>
    </row>
    <row r="34" spans="2:37" s="2" customFormat="1" ht="384" hidden="1" x14ac:dyDescent="0.25">
      <c r="B34" s="10" t="s">
        <v>265</v>
      </c>
      <c r="C34" s="11" t="s">
        <v>61</v>
      </c>
      <c r="D34" s="11" t="s">
        <v>62</v>
      </c>
      <c r="E34" s="11" t="s">
        <v>63</v>
      </c>
      <c r="F34" s="11" t="s">
        <v>40</v>
      </c>
      <c r="G34" s="11" t="s">
        <v>106</v>
      </c>
      <c r="H34" s="11" t="s">
        <v>42</v>
      </c>
      <c r="I34" s="11" t="s">
        <v>45</v>
      </c>
      <c r="J34" s="11" t="s">
        <v>45</v>
      </c>
      <c r="K34" s="11" t="s">
        <v>45</v>
      </c>
      <c r="L34" s="11" t="s">
        <v>119</v>
      </c>
      <c r="M34" s="11" t="s">
        <v>119</v>
      </c>
      <c r="N34" s="11" t="s">
        <v>76</v>
      </c>
      <c r="O34" s="11" t="s">
        <v>275</v>
      </c>
      <c r="P34" s="11" t="s">
        <v>276</v>
      </c>
      <c r="Q34" s="15" t="s">
        <v>277</v>
      </c>
      <c r="R34" s="13" t="s">
        <v>278</v>
      </c>
      <c r="S34" s="13" t="s">
        <v>279</v>
      </c>
      <c r="T34" s="13" t="s">
        <v>280</v>
      </c>
      <c r="U34" s="13" t="s">
        <v>280</v>
      </c>
      <c r="V34" s="11" t="s">
        <v>281</v>
      </c>
      <c r="W34" s="11" t="s">
        <v>282</v>
      </c>
      <c r="X34" s="11" t="s">
        <v>57</v>
      </c>
      <c r="Y34" s="11" t="s">
        <v>57</v>
      </c>
      <c r="Z34" s="15" t="s">
        <v>283</v>
      </c>
      <c r="AA34" s="19" t="str">
        <f t="shared" si="1"/>
        <v>Tres Subprocesos con gestión del conocimiento implementado</v>
      </c>
      <c r="AB34" s="62"/>
      <c r="AC34" s="89" t="s">
        <v>284</v>
      </c>
      <c r="AD34" s="80"/>
      <c r="AE34" s="18">
        <v>3</v>
      </c>
      <c r="AF34" s="103">
        <v>1</v>
      </c>
      <c r="AG34" s="104" t="s">
        <v>285</v>
      </c>
      <c r="AH34" s="18"/>
      <c r="AI34" s="18"/>
      <c r="AJ34" s="18" t="s">
        <v>286</v>
      </c>
      <c r="AK34" s="18"/>
    </row>
    <row r="35" spans="2:37" s="2" customFormat="1" ht="204" hidden="1" x14ac:dyDescent="0.25">
      <c r="B35" s="10" t="s">
        <v>265</v>
      </c>
      <c r="C35" s="11" t="s">
        <v>61</v>
      </c>
      <c r="D35" s="11" t="s">
        <v>62</v>
      </c>
      <c r="E35" s="11" t="s">
        <v>63</v>
      </c>
      <c r="F35" s="11" t="s">
        <v>40</v>
      </c>
      <c r="G35" s="11" t="s">
        <v>106</v>
      </c>
      <c r="H35" s="11" t="s">
        <v>42</v>
      </c>
      <c r="I35" s="11" t="s">
        <v>45</v>
      </c>
      <c r="J35" s="11" t="s">
        <v>45</v>
      </c>
      <c r="K35" s="11" t="s">
        <v>45</v>
      </c>
      <c r="L35" s="11" t="s">
        <v>46</v>
      </c>
      <c r="M35" s="11" t="s">
        <v>75</v>
      </c>
      <c r="N35" s="11" t="s">
        <v>76</v>
      </c>
      <c r="O35" s="11" t="s">
        <v>287</v>
      </c>
      <c r="P35" s="11" t="s">
        <v>288</v>
      </c>
      <c r="Q35" s="15" t="s">
        <v>289</v>
      </c>
      <c r="R35" s="13" t="s">
        <v>290</v>
      </c>
      <c r="S35" s="13" t="s">
        <v>291</v>
      </c>
      <c r="T35" s="13" t="s">
        <v>292</v>
      </c>
      <c r="U35" s="13" t="s">
        <v>293</v>
      </c>
      <c r="V35" s="11" t="s">
        <v>294</v>
      </c>
      <c r="W35" s="11" t="s">
        <v>295</v>
      </c>
      <c r="X35" s="11" t="s">
        <v>57</v>
      </c>
      <c r="Y35" s="11" t="s">
        <v>57</v>
      </c>
      <c r="Z35" s="15" t="s">
        <v>296</v>
      </c>
      <c r="AA35" s="19" t="str">
        <f t="shared" si="1"/>
        <v>Iniciar la alineación de los servicios de TI con los procesos</v>
      </c>
      <c r="AB35" s="62"/>
      <c r="AC35" s="89" t="s">
        <v>297</v>
      </c>
      <c r="AD35" s="80"/>
      <c r="AE35" s="18">
        <v>3</v>
      </c>
      <c r="AF35" s="74">
        <v>0.5</v>
      </c>
      <c r="AG35" s="104" t="s">
        <v>298</v>
      </c>
      <c r="AH35" s="18"/>
      <c r="AI35" s="18"/>
      <c r="AJ35" s="18" t="s">
        <v>299</v>
      </c>
      <c r="AK35" s="18"/>
    </row>
    <row r="36" spans="2:37" s="2" customFormat="1" ht="384" hidden="1" x14ac:dyDescent="0.2">
      <c r="B36" s="10" t="s">
        <v>265</v>
      </c>
      <c r="C36" s="11" t="s">
        <v>61</v>
      </c>
      <c r="D36" s="11" t="s">
        <v>62</v>
      </c>
      <c r="E36" s="11" t="s">
        <v>63</v>
      </c>
      <c r="F36" s="11" t="s">
        <v>40</v>
      </c>
      <c r="G36" s="11" t="s">
        <v>150</v>
      </c>
      <c r="H36" s="11" t="s">
        <v>42</v>
      </c>
      <c r="I36" s="11" t="s">
        <v>45</v>
      </c>
      <c r="J36" s="11" t="s">
        <v>45</v>
      </c>
      <c r="K36" s="11" t="s">
        <v>45</v>
      </c>
      <c r="L36" s="11" t="s">
        <v>46</v>
      </c>
      <c r="M36" s="11" t="s">
        <v>133</v>
      </c>
      <c r="N36" s="11" t="s">
        <v>76</v>
      </c>
      <c r="O36" s="11" t="s">
        <v>300</v>
      </c>
      <c r="P36" s="11" t="s">
        <v>301</v>
      </c>
      <c r="Q36" s="15" t="s">
        <v>302</v>
      </c>
      <c r="R36" s="13" t="s">
        <v>303</v>
      </c>
      <c r="S36" s="13" t="s">
        <v>304</v>
      </c>
      <c r="T36" s="13" t="s">
        <v>305</v>
      </c>
      <c r="U36" s="13" t="s">
        <v>306</v>
      </c>
      <c r="V36" s="11" t="s">
        <v>307</v>
      </c>
      <c r="W36" s="11" t="s">
        <v>308</v>
      </c>
      <c r="X36" s="11" t="s">
        <v>57</v>
      </c>
      <c r="Y36" s="11" t="s">
        <v>57</v>
      </c>
      <c r="Z36" s="11" t="s">
        <v>308</v>
      </c>
      <c r="AA36" s="19" t="str">
        <f t="shared" si="1"/>
        <v xml:space="preserve">Cumplimiento del componente de Cobertura (ventanilla hacia afuera) </v>
      </c>
      <c r="AB36" s="62"/>
      <c r="AC36" s="91" t="s">
        <v>309</v>
      </c>
      <c r="AD36" s="80"/>
      <c r="AE36" s="18">
        <v>4</v>
      </c>
      <c r="AF36" s="74">
        <v>0.5</v>
      </c>
      <c r="AG36" s="104" t="s">
        <v>310</v>
      </c>
      <c r="AH36" s="18"/>
      <c r="AI36" s="18"/>
      <c r="AJ36" s="18" t="s">
        <v>311</v>
      </c>
      <c r="AK36" s="18"/>
    </row>
    <row r="37" spans="2:37" s="2" customFormat="1" ht="102" hidden="1" x14ac:dyDescent="0.2">
      <c r="B37" s="10" t="s">
        <v>312</v>
      </c>
      <c r="C37" s="11" t="s">
        <v>37</v>
      </c>
      <c r="D37" s="11" t="s">
        <v>38</v>
      </c>
      <c r="E37" s="12" t="s">
        <v>140</v>
      </c>
      <c r="F37" s="11" t="s">
        <v>45</v>
      </c>
      <c r="G37" s="11" t="s">
        <v>106</v>
      </c>
      <c r="H37" s="11" t="s">
        <v>42</v>
      </c>
      <c r="I37" s="11" t="s">
        <v>43</v>
      </c>
      <c r="J37" s="11" t="s">
        <v>45</v>
      </c>
      <c r="K37" s="11" t="s">
        <v>45</v>
      </c>
      <c r="L37" s="11" t="s">
        <v>93</v>
      </c>
      <c r="M37" s="11" t="s">
        <v>94</v>
      </c>
      <c r="N37" s="11" t="s">
        <v>142</v>
      </c>
      <c r="O37" s="11" t="s">
        <v>313</v>
      </c>
      <c r="P37" s="11" t="s">
        <v>314</v>
      </c>
      <c r="Q37" s="12" t="s">
        <v>50</v>
      </c>
      <c r="R37" s="11"/>
      <c r="S37" s="11"/>
      <c r="T37" s="11">
        <v>1</v>
      </c>
      <c r="U37" s="11"/>
      <c r="V37" s="11">
        <v>1</v>
      </c>
      <c r="W37" s="14" t="s">
        <v>315</v>
      </c>
      <c r="X37" s="14"/>
      <c r="Y37" s="14" t="s">
        <v>228</v>
      </c>
      <c r="Z37" s="15" t="s">
        <v>316</v>
      </c>
      <c r="AA37" s="16">
        <f t="shared" si="1"/>
        <v>1</v>
      </c>
      <c r="AB37" s="18"/>
      <c r="AC37" s="89" t="s">
        <v>317</v>
      </c>
      <c r="AD37" s="80"/>
      <c r="AE37" s="18" t="s">
        <v>318</v>
      </c>
      <c r="AF37" s="18" t="s">
        <v>318</v>
      </c>
      <c r="AG37" s="115" t="s">
        <v>319</v>
      </c>
      <c r="AH37" s="18"/>
      <c r="AI37" s="18"/>
      <c r="AJ37" s="18"/>
      <c r="AK37" s="157" t="s">
        <v>320</v>
      </c>
    </row>
    <row r="38" spans="2:37" s="2" customFormat="1" ht="138.75" hidden="1" customHeight="1" x14ac:dyDescent="0.2">
      <c r="B38" s="10" t="s">
        <v>312</v>
      </c>
      <c r="C38" s="12" t="s">
        <v>61</v>
      </c>
      <c r="D38" s="11" t="s">
        <v>62</v>
      </c>
      <c r="E38" s="12" t="s">
        <v>63</v>
      </c>
      <c r="F38" s="11" t="s">
        <v>45</v>
      </c>
      <c r="G38" s="11" t="s">
        <v>106</v>
      </c>
      <c r="H38" s="11" t="s">
        <v>42</v>
      </c>
      <c r="I38" s="11" t="s">
        <v>43</v>
      </c>
      <c r="J38" s="11" t="s">
        <v>45</v>
      </c>
      <c r="K38" s="11" t="s">
        <v>45</v>
      </c>
      <c r="L38" s="11" t="s">
        <v>93</v>
      </c>
      <c r="M38" s="11" t="s">
        <v>94</v>
      </c>
      <c r="N38" s="11" t="s">
        <v>76</v>
      </c>
      <c r="O38" s="11" t="s">
        <v>321</v>
      </c>
      <c r="P38" s="11" t="s">
        <v>322</v>
      </c>
      <c r="Q38" s="28">
        <v>74</v>
      </c>
      <c r="R38" s="13">
        <v>76</v>
      </c>
      <c r="S38" s="13">
        <v>81</v>
      </c>
      <c r="T38" s="31">
        <v>83</v>
      </c>
      <c r="U38" s="13">
        <v>85</v>
      </c>
      <c r="V38" s="11">
        <v>85</v>
      </c>
      <c r="W38" s="11" t="s">
        <v>323</v>
      </c>
      <c r="X38" s="11"/>
      <c r="Y38" s="11" t="s">
        <v>228</v>
      </c>
      <c r="Z38" s="15" t="s">
        <v>324</v>
      </c>
      <c r="AA38" s="16">
        <f t="shared" si="1"/>
        <v>83</v>
      </c>
      <c r="AB38" s="18" t="s">
        <v>325</v>
      </c>
      <c r="AC38" s="89" t="s">
        <v>326</v>
      </c>
      <c r="AD38" s="80"/>
      <c r="AE38" s="18" t="s">
        <v>327</v>
      </c>
      <c r="AF38" s="74">
        <v>1</v>
      </c>
      <c r="AG38" s="106" t="s">
        <v>328</v>
      </c>
      <c r="AH38" s="18"/>
      <c r="AI38" s="18" t="s">
        <v>329</v>
      </c>
      <c r="AJ38" s="18"/>
      <c r="AK38" s="158" t="s">
        <v>330</v>
      </c>
    </row>
    <row r="39" spans="2:37" s="2" customFormat="1" ht="296.25" hidden="1" customHeight="1" x14ac:dyDescent="0.2">
      <c r="B39" s="10" t="s">
        <v>312</v>
      </c>
      <c r="C39" s="12" t="s">
        <v>61</v>
      </c>
      <c r="D39" s="11" t="s">
        <v>62</v>
      </c>
      <c r="E39" s="12" t="s">
        <v>63</v>
      </c>
      <c r="F39" s="11" t="s">
        <v>45</v>
      </c>
      <c r="G39" s="11" t="s">
        <v>150</v>
      </c>
      <c r="H39" s="11" t="s">
        <v>42</v>
      </c>
      <c r="I39" s="11" t="s">
        <v>43</v>
      </c>
      <c r="J39" s="11" t="s">
        <v>45</v>
      </c>
      <c r="K39" s="11" t="s">
        <v>45</v>
      </c>
      <c r="L39" s="11" t="s">
        <v>93</v>
      </c>
      <c r="M39" s="11" t="s">
        <v>94</v>
      </c>
      <c r="N39" s="11" t="s">
        <v>76</v>
      </c>
      <c r="O39" s="11" t="s">
        <v>331</v>
      </c>
      <c r="P39" s="11" t="s">
        <v>332</v>
      </c>
      <c r="Q39" s="32" t="s">
        <v>333</v>
      </c>
      <c r="R39" s="13"/>
      <c r="S39" s="13" t="s">
        <v>334</v>
      </c>
      <c r="T39" s="13" t="s">
        <v>334</v>
      </c>
      <c r="U39" s="13" t="s">
        <v>334</v>
      </c>
      <c r="V39" s="11" t="s">
        <v>334</v>
      </c>
      <c r="W39" s="11" t="s">
        <v>335</v>
      </c>
      <c r="X39" s="11" t="s">
        <v>228</v>
      </c>
      <c r="Y39" s="11" t="s">
        <v>228</v>
      </c>
      <c r="Z39" s="15" t="s">
        <v>336</v>
      </c>
      <c r="AA39" s="16" t="str">
        <f t="shared" si="1"/>
        <v>&gt;=90%</v>
      </c>
      <c r="AB39" s="18"/>
      <c r="AC39" s="89" t="s">
        <v>337</v>
      </c>
      <c r="AD39" s="80"/>
      <c r="AE39" s="74">
        <v>1</v>
      </c>
      <c r="AF39" s="74">
        <v>1</v>
      </c>
      <c r="AG39" s="106" t="s">
        <v>338</v>
      </c>
      <c r="AH39" s="18" t="s">
        <v>318</v>
      </c>
      <c r="AI39" s="18" t="s">
        <v>318</v>
      </c>
      <c r="AJ39" s="18"/>
      <c r="AK39" s="158" t="s">
        <v>330</v>
      </c>
    </row>
    <row r="40" spans="2:37" s="2" customFormat="1" ht="312" hidden="1" x14ac:dyDescent="0.2">
      <c r="B40" s="10" t="s">
        <v>312</v>
      </c>
      <c r="C40" s="11" t="s">
        <v>37</v>
      </c>
      <c r="D40" s="11" t="s">
        <v>38</v>
      </c>
      <c r="E40" s="11" t="s">
        <v>140</v>
      </c>
      <c r="F40" s="11" t="s">
        <v>117</v>
      </c>
      <c r="G40" s="11" t="s">
        <v>150</v>
      </c>
      <c r="H40" s="11" t="s">
        <v>42</v>
      </c>
      <c r="I40" s="11" t="s">
        <v>43</v>
      </c>
      <c r="J40" s="11" t="s">
        <v>45</v>
      </c>
      <c r="K40" s="11" t="s">
        <v>45</v>
      </c>
      <c r="L40" s="11" t="s">
        <v>46</v>
      </c>
      <c r="M40" s="11" t="s">
        <v>133</v>
      </c>
      <c r="N40" s="11" t="s">
        <v>142</v>
      </c>
      <c r="O40" s="11" t="s">
        <v>339</v>
      </c>
      <c r="P40" s="11" t="s">
        <v>340</v>
      </c>
      <c r="Q40" s="15" t="s">
        <v>341</v>
      </c>
      <c r="R40" s="13" t="s">
        <v>342</v>
      </c>
      <c r="S40" s="31" t="s">
        <v>342</v>
      </c>
      <c r="T40" s="13" t="s">
        <v>342</v>
      </c>
      <c r="U40" s="13" t="s">
        <v>342</v>
      </c>
      <c r="V40" s="11" t="s">
        <v>342</v>
      </c>
      <c r="W40" s="112" t="s">
        <v>343</v>
      </c>
      <c r="X40" s="11" t="s">
        <v>228</v>
      </c>
      <c r="Y40" s="11" t="s">
        <v>228</v>
      </c>
      <c r="Z40" s="113" t="s">
        <v>344</v>
      </c>
      <c r="AA40" s="16" t="str">
        <f t="shared" si="1"/>
        <v>&lt;=55 días</v>
      </c>
      <c r="AB40" s="18"/>
      <c r="AC40" s="89" t="s">
        <v>345</v>
      </c>
      <c r="AD40" s="80"/>
      <c r="AE40" s="18">
        <v>45.3</v>
      </c>
      <c r="AF40" s="74">
        <v>1</v>
      </c>
      <c r="AG40" s="106" t="s">
        <v>346</v>
      </c>
      <c r="AH40" s="18"/>
      <c r="AI40" s="18"/>
      <c r="AJ40" s="18"/>
      <c r="AK40" s="158" t="s">
        <v>347</v>
      </c>
    </row>
    <row r="41" spans="2:37" s="2" customFormat="1" ht="267" hidden="1" customHeight="1" x14ac:dyDescent="0.2">
      <c r="B41" s="10" t="s">
        <v>312</v>
      </c>
      <c r="C41" s="11" t="s">
        <v>37</v>
      </c>
      <c r="D41" s="11" t="s">
        <v>38</v>
      </c>
      <c r="E41" s="11" t="s">
        <v>140</v>
      </c>
      <c r="F41" s="11" t="s">
        <v>212</v>
      </c>
      <c r="G41" s="11" t="s">
        <v>150</v>
      </c>
      <c r="H41" s="11" t="s">
        <v>42</v>
      </c>
      <c r="I41" s="11" t="s">
        <v>43</v>
      </c>
      <c r="J41" s="11" t="s">
        <v>45</v>
      </c>
      <c r="K41" s="11" t="s">
        <v>45</v>
      </c>
      <c r="L41" s="11" t="s">
        <v>46</v>
      </c>
      <c r="M41" s="11" t="s">
        <v>133</v>
      </c>
      <c r="N41" s="11" t="s">
        <v>142</v>
      </c>
      <c r="O41" s="11" t="s">
        <v>348</v>
      </c>
      <c r="P41" s="11" t="s">
        <v>349</v>
      </c>
      <c r="Q41" s="12" t="s">
        <v>50</v>
      </c>
      <c r="R41" s="11"/>
      <c r="S41" s="13" t="s">
        <v>350</v>
      </c>
      <c r="T41" s="13" t="s">
        <v>350</v>
      </c>
      <c r="U41" s="13" t="s">
        <v>350</v>
      </c>
      <c r="V41" s="11" t="s">
        <v>350</v>
      </c>
      <c r="W41" s="11" t="s">
        <v>351</v>
      </c>
      <c r="X41" s="11" t="s">
        <v>228</v>
      </c>
      <c r="Y41" s="11" t="s">
        <v>228</v>
      </c>
      <c r="Z41" s="15" t="s">
        <v>352</v>
      </c>
      <c r="AA41" s="16" t="str">
        <f t="shared" si="1"/>
        <v>&gt;=80%</v>
      </c>
      <c r="AB41" s="18" t="s">
        <v>353</v>
      </c>
      <c r="AC41" s="89" t="s">
        <v>354</v>
      </c>
      <c r="AD41" s="80"/>
      <c r="AE41" s="74">
        <f>(7/9)</f>
        <v>0.77777777777777779</v>
      </c>
      <c r="AF41" s="74">
        <f>AE41/80%</f>
        <v>0.97222222222222221</v>
      </c>
      <c r="AG41" s="106" t="s">
        <v>355</v>
      </c>
      <c r="AH41" s="18"/>
      <c r="AI41" s="18" t="s">
        <v>356</v>
      </c>
      <c r="AJ41" s="18"/>
      <c r="AK41" s="158" t="s">
        <v>357</v>
      </c>
    </row>
    <row r="42" spans="2:37" s="2" customFormat="1" ht="304.5" hidden="1" customHeight="1" x14ac:dyDescent="0.2">
      <c r="B42" s="10" t="s">
        <v>312</v>
      </c>
      <c r="C42" s="11" t="s">
        <v>37</v>
      </c>
      <c r="D42" s="11" t="s">
        <v>38</v>
      </c>
      <c r="E42" s="22" t="s">
        <v>140</v>
      </c>
      <c r="F42" s="22" t="s">
        <v>212</v>
      </c>
      <c r="G42" s="22" t="s">
        <v>150</v>
      </c>
      <c r="H42" s="11" t="s">
        <v>42</v>
      </c>
      <c r="I42" s="22" t="s">
        <v>43</v>
      </c>
      <c r="J42" s="11" t="s">
        <v>45</v>
      </c>
      <c r="K42" s="11" t="s">
        <v>45</v>
      </c>
      <c r="L42" s="11" t="s">
        <v>46</v>
      </c>
      <c r="M42" s="11" t="s">
        <v>133</v>
      </c>
      <c r="N42" s="11" t="s">
        <v>142</v>
      </c>
      <c r="O42" s="11" t="s">
        <v>358</v>
      </c>
      <c r="P42" s="11" t="s">
        <v>359</v>
      </c>
      <c r="Q42" s="26">
        <v>0.8</v>
      </c>
      <c r="R42" s="13" t="s">
        <v>350</v>
      </c>
      <c r="S42" s="13" t="s">
        <v>350</v>
      </c>
      <c r="T42" s="13" t="s">
        <v>350</v>
      </c>
      <c r="U42" s="13" t="s">
        <v>350</v>
      </c>
      <c r="V42" s="11" t="s">
        <v>350</v>
      </c>
      <c r="W42" s="11" t="s">
        <v>360</v>
      </c>
      <c r="X42" s="11"/>
      <c r="Y42" s="11" t="s">
        <v>228</v>
      </c>
      <c r="Z42" s="15" t="s">
        <v>361</v>
      </c>
      <c r="AA42" s="16" t="str">
        <f t="shared" si="1"/>
        <v>&gt;=80%</v>
      </c>
      <c r="AB42" s="18"/>
      <c r="AC42" s="89" t="s">
        <v>362</v>
      </c>
      <c r="AD42" s="80"/>
      <c r="AE42" s="18" t="s">
        <v>318</v>
      </c>
      <c r="AF42" s="18" t="s">
        <v>318</v>
      </c>
      <c r="AG42" s="106" t="s">
        <v>363</v>
      </c>
      <c r="AH42" s="18"/>
      <c r="AI42" s="18" t="s">
        <v>364</v>
      </c>
      <c r="AJ42" s="18"/>
      <c r="AK42" s="158" t="s">
        <v>365</v>
      </c>
    </row>
    <row r="43" spans="2:37" s="2" customFormat="1" ht="114.75" hidden="1" x14ac:dyDescent="0.2">
      <c r="B43" s="10" t="s">
        <v>312</v>
      </c>
      <c r="C43" s="11" t="s">
        <v>37</v>
      </c>
      <c r="D43" s="11" t="s">
        <v>38</v>
      </c>
      <c r="E43" s="22" t="s">
        <v>140</v>
      </c>
      <c r="F43" s="22" t="s">
        <v>117</v>
      </c>
      <c r="G43" s="22" t="s">
        <v>150</v>
      </c>
      <c r="H43" s="11" t="s">
        <v>42</v>
      </c>
      <c r="I43" s="22" t="s">
        <v>43</v>
      </c>
      <c r="J43" s="11" t="s">
        <v>45</v>
      </c>
      <c r="K43" s="11" t="s">
        <v>45</v>
      </c>
      <c r="L43" s="11" t="s">
        <v>46</v>
      </c>
      <c r="M43" s="11" t="s">
        <v>133</v>
      </c>
      <c r="N43" s="11" t="s">
        <v>142</v>
      </c>
      <c r="O43" s="11" t="s">
        <v>366</v>
      </c>
      <c r="P43" s="11" t="s">
        <v>367</v>
      </c>
      <c r="Q43" s="12" t="s">
        <v>50</v>
      </c>
      <c r="R43" s="13"/>
      <c r="S43" s="13" t="s">
        <v>17</v>
      </c>
      <c r="T43" s="13"/>
      <c r="U43" s="13" t="s">
        <v>17</v>
      </c>
      <c r="V43" s="11" t="s">
        <v>17</v>
      </c>
      <c r="W43" s="11" t="s">
        <v>368</v>
      </c>
      <c r="X43" s="11"/>
      <c r="Y43" s="11"/>
      <c r="Z43" s="15" t="s">
        <v>368</v>
      </c>
      <c r="AA43" s="16">
        <f t="shared" si="1"/>
        <v>0</v>
      </c>
      <c r="AB43" s="18"/>
      <c r="AC43" s="89"/>
      <c r="AD43" s="80"/>
      <c r="AE43" s="18"/>
      <c r="AF43" s="18"/>
      <c r="AG43" s="106"/>
      <c r="AH43" s="18"/>
      <c r="AI43" s="18"/>
      <c r="AJ43" s="18"/>
      <c r="AK43" s="158" t="s">
        <v>369</v>
      </c>
    </row>
    <row r="44" spans="2:37" s="2" customFormat="1" ht="76.5" hidden="1" x14ac:dyDescent="0.2">
      <c r="B44" s="10" t="s">
        <v>312</v>
      </c>
      <c r="C44" s="11" t="s">
        <v>37</v>
      </c>
      <c r="D44" s="11" t="s">
        <v>38</v>
      </c>
      <c r="E44" s="22" t="s">
        <v>140</v>
      </c>
      <c r="F44" s="22" t="s">
        <v>45</v>
      </c>
      <c r="G44" s="22" t="s">
        <v>150</v>
      </c>
      <c r="H44" s="11" t="s">
        <v>42</v>
      </c>
      <c r="I44" s="22" t="s">
        <v>43</v>
      </c>
      <c r="J44" s="11" t="s">
        <v>45</v>
      </c>
      <c r="K44" s="11" t="s">
        <v>45</v>
      </c>
      <c r="L44" s="11" t="s">
        <v>93</v>
      </c>
      <c r="M44" s="11" t="s">
        <v>94</v>
      </c>
      <c r="N44" s="11" t="s">
        <v>142</v>
      </c>
      <c r="O44" s="11" t="s">
        <v>370</v>
      </c>
      <c r="P44" s="11" t="s">
        <v>371</v>
      </c>
      <c r="Q44" s="12" t="s">
        <v>50</v>
      </c>
      <c r="R44" s="11"/>
      <c r="S44" s="11"/>
      <c r="T44" s="11">
        <v>0</v>
      </c>
      <c r="U44" s="11">
        <v>1</v>
      </c>
      <c r="V44" s="11">
        <v>1</v>
      </c>
      <c r="W44" s="11" t="s">
        <v>372</v>
      </c>
      <c r="X44" s="11"/>
      <c r="Y44" s="11"/>
      <c r="Z44" s="15" t="s">
        <v>372</v>
      </c>
      <c r="AA44" s="16">
        <v>0</v>
      </c>
      <c r="AB44" s="18"/>
      <c r="AC44" s="89"/>
      <c r="AD44" s="80"/>
      <c r="AE44" s="18"/>
      <c r="AF44" s="18"/>
      <c r="AG44" s="106"/>
      <c r="AH44" s="18"/>
      <c r="AI44" s="18"/>
      <c r="AJ44" s="18"/>
      <c r="AK44" s="158" t="s">
        <v>369</v>
      </c>
    </row>
    <row r="45" spans="2:37" s="2" customFormat="1" ht="76.5" hidden="1" x14ac:dyDescent="0.2">
      <c r="B45" s="10" t="s">
        <v>312</v>
      </c>
      <c r="C45" s="11" t="s">
        <v>37</v>
      </c>
      <c r="D45" s="11" t="s">
        <v>38</v>
      </c>
      <c r="E45" s="22" t="s">
        <v>140</v>
      </c>
      <c r="F45" s="22" t="s">
        <v>45</v>
      </c>
      <c r="G45" s="22" t="s">
        <v>150</v>
      </c>
      <c r="H45" s="11" t="s">
        <v>42</v>
      </c>
      <c r="I45" s="22" t="s">
        <v>43</v>
      </c>
      <c r="J45" s="11" t="s">
        <v>45</v>
      </c>
      <c r="K45" s="11" t="s">
        <v>45</v>
      </c>
      <c r="L45" s="11" t="s">
        <v>119</v>
      </c>
      <c r="M45" s="11" t="s">
        <v>119</v>
      </c>
      <c r="N45" s="11" t="s">
        <v>142</v>
      </c>
      <c r="O45" s="11" t="s">
        <v>373</v>
      </c>
      <c r="P45" s="11" t="s">
        <v>374</v>
      </c>
      <c r="Q45" s="12" t="s">
        <v>50</v>
      </c>
      <c r="R45" s="31"/>
      <c r="S45" s="13"/>
      <c r="T45" s="13"/>
      <c r="U45" s="13" t="s">
        <v>375</v>
      </c>
      <c r="V45" s="11" t="s">
        <v>375</v>
      </c>
      <c r="W45" s="11" t="s">
        <v>376</v>
      </c>
      <c r="X45" s="11"/>
      <c r="Y45" s="11"/>
      <c r="Z45" s="15" t="s">
        <v>377</v>
      </c>
      <c r="AA45" s="16">
        <f t="shared" si="1"/>
        <v>0</v>
      </c>
      <c r="AB45" s="18"/>
      <c r="AC45" s="89"/>
      <c r="AD45" s="80"/>
      <c r="AE45" s="18"/>
      <c r="AF45" s="18"/>
      <c r="AG45" s="106"/>
      <c r="AH45" s="18"/>
      <c r="AI45" s="18"/>
      <c r="AJ45" s="18"/>
      <c r="AK45" s="158" t="s">
        <v>369</v>
      </c>
    </row>
    <row r="46" spans="2:37" s="2" customFormat="1" ht="153.75" hidden="1" customHeight="1" x14ac:dyDescent="0.2">
      <c r="B46" s="10" t="s">
        <v>312</v>
      </c>
      <c r="C46" s="11" t="s">
        <v>37</v>
      </c>
      <c r="D46" s="11" t="s">
        <v>38</v>
      </c>
      <c r="E46" s="22" t="s">
        <v>140</v>
      </c>
      <c r="F46" s="22" t="s">
        <v>45</v>
      </c>
      <c r="G46" s="22" t="s">
        <v>150</v>
      </c>
      <c r="H46" s="11" t="s">
        <v>42</v>
      </c>
      <c r="I46" s="22" t="s">
        <v>43</v>
      </c>
      <c r="J46" s="11" t="s">
        <v>45</v>
      </c>
      <c r="K46" s="11" t="s">
        <v>45</v>
      </c>
      <c r="L46" s="11" t="s">
        <v>119</v>
      </c>
      <c r="M46" s="11" t="s">
        <v>119</v>
      </c>
      <c r="N46" s="11" t="s">
        <v>142</v>
      </c>
      <c r="O46" s="11" t="s">
        <v>373</v>
      </c>
      <c r="P46" s="11" t="s">
        <v>374</v>
      </c>
      <c r="Q46" s="12" t="s">
        <v>50</v>
      </c>
      <c r="R46" s="13"/>
      <c r="S46" s="13"/>
      <c r="T46" s="13" t="s">
        <v>375</v>
      </c>
      <c r="U46" s="13"/>
      <c r="V46" s="11" t="s">
        <v>375</v>
      </c>
      <c r="W46" s="112" t="s">
        <v>376</v>
      </c>
      <c r="X46" s="11"/>
      <c r="Y46" s="11" t="s">
        <v>228</v>
      </c>
      <c r="Z46" s="15" t="s">
        <v>378</v>
      </c>
      <c r="AA46" s="16" t="str">
        <f t="shared" si="1"/>
        <v>&gt;=1</v>
      </c>
      <c r="AB46" s="18"/>
      <c r="AC46" s="89" t="s">
        <v>379</v>
      </c>
      <c r="AD46" s="80"/>
      <c r="AE46" s="18" t="s">
        <v>318</v>
      </c>
      <c r="AF46" s="18" t="s">
        <v>318</v>
      </c>
      <c r="AG46" s="117" t="s">
        <v>380</v>
      </c>
      <c r="AH46" s="18"/>
      <c r="AI46" s="18"/>
      <c r="AJ46" s="18"/>
      <c r="AK46" s="158" t="s">
        <v>365</v>
      </c>
    </row>
    <row r="47" spans="2:37" s="2" customFormat="1" ht="76.5" hidden="1" x14ac:dyDescent="0.2">
      <c r="B47" s="10" t="s">
        <v>312</v>
      </c>
      <c r="C47" s="11" t="s">
        <v>37</v>
      </c>
      <c r="D47" s="11" t="s">
        <v>38</v>
      </c>
      <c r="E47" s="22" t="s">
        <v>140</v>
      </c>
      <c r="F47" s="22" t="s">
        <v>40</v>
      </c>
      <c r="G47" s="22" t="s">
        <v>150</v>
      </c>
      <c r="H47" s="11" t="s">
        <v>42</v>
      </c>
      <c r="I47" s="22" t="s">
        <v>43</v>
      </c>
      <c r="J47" s="11" t="s">
        <v>45</v>
      </c>
      <c r="K47" s="11" t="s">
        <v>45</v>
      </c>
      <c r="L47" s="11" t="s">
        <v>119</v>
      </c>
      <c r="M47" s="11" t="s">
        <v>119</v>
      </c>
      <c r="N47" s="11" t="s">
        <v>142</v>
      </c>
      <c r="O47" s="11" t="s">
        <v>373</v>
      </c>
      <c r="P47" s="11" t="s">
        <v>381</v>
      </c>
      <c r="Q47" s="12" t="s">
        <v>50</v>
      </c>
      <c r="R47" s="13"/>
      <c r="S47" s="13"/>
      <c r="T47" s="13"/>
      <c r="U47" s="13" t="s">
        <v>375</v>
      </c>
      <c r="V47" s="11" t="s">
        <v>375</v>
      </c>
      <c r="W47" s="11" t="s">
        <v>382</v>
      </c>
      <c r="X47" s="11"/>
      <c r="Y47" s="11"/>
      <c r="Z47" s="15" t="s">
        <v>383</v>
      </c>
      <c r="AA47" s="16">
        <f t="shared" si="1"/>
        <v>0</v>
      </c>
      <c r="AB47" s="18"/>
      <c r="AC47" s="89"/>
      <c r="AD47" s="80"/>
      <c r="AE47" s="18"/>
      <c r="AF47" s="18"/>
      <c r="AG47" s="106"/>
      <c r="AH47" s="18"/>
      <c r="AI47" s="18"/>
      <c r="AJ47" s="18"/>
      <c r="AK47" s="158" t="s">
        <v>369</v>
      </c>
    </row>
    <row r="48" spans="2:37" s="2" customFormat="1" ht="89.25" hidden="1" x14ac:dyDescent="0.2">
      <c r="B48" s="10" t="s">
        <v>312</v>
      </c>
      <c r="C48" s="11" t="s">
        <v>37</v>
      </c>
      <c r="D48" s="11" t="s">
        <v>38</v>
      </c>
      <c r="E48" s="11" t="s">
        <v>116</v>
      </c>
      <c r="F48" s="22" t="s">
        <v>117</v>
      </c>
      <c r="G48" s="22" t="s">
        <v>118</v>
      </c>
      <c r="H48" s="11" t="s">
        <v>42</v>
      </c>
      <c r="I48" s="22" t="s">
        <v>43</v>
      </c>
      <c r="J48" s="11" t="s">
        <v>45</v>
      </c>
      <c r="K48" s="11" t="s">
        <v>45</v>
      </c>
      <c r="L48" s="11" t="s">
        <v>119</v>
      </c>
      <c r="M48" s="11" t="s">
        <v>119</v>
      </c>
      <c r="N48" s="11" t="s">
        <v>120</v>
      </c>
      <c r="O48" s="11" t="s">
        <v>384</v>
      </c>
      <c r="P48" s="11" t="s">
        <v>385</v>
      </c>
      <c r="Q48" s="12" t="s">
        <v>50</v>
      </c>
      <c r="R48" s="13"/>
      <c r="S48" s="13">
        <v>1</v>
      </c>
      <c r="T48" s="13"/>
      <c r="U48" s="13"/>
      <c r="V48" s="11">
        <v>1</v>
      </c>
      <c r="W48" s="11" t="s">
        <v>386</v>
      </c>
      <c r="X48" s="11"/>
      <c r="Y48" s="11"/>
      <c r="Z48" s="15" t="s">
        <v>387</v>
      </c>
      <c r="AA48" s="16">
        <f t="shared" si="1"/>
        <v>0</v>
      </c>
      <c r="AB48" s="18"/>
      <c r="AC48" s="89"/>
      <c r="AD48" s="80"/>
      <c r="AE48" s="18"/>
      <c r="AF48" s="18"/>
      <c r="AG48" s="106"/>
      <c r="AH48" s="18"/>
      <c r="AI48" s="18"/>
      <c r="AJ48" s="18"/>
      <c r="AK48" s="158" t="s">
        <v>369</v>
      </c>
    </row>
    <row r="49" spans="2:37" s="2" customFormat="1" ht="300" hidden="1" x14ac:dyDescent="0.2">
      <c r="B49" s="10" t="s">
        <v>312</v>
      </c>
      <c r="C49" s="11" t="s">
        <v>37</v>
      </c>
      <c r="D49" s="11" t="s">
        <v>38</v>
      </c>
      <c r="E49" s="11" t="s">
        <v>116</v>
      </c>
      <c r="F49" s="22" t="s">
        <v>117</v>
      </c>
      <c r="G49" s="22" t="s">
        <v>118</v>
      </c>
      <c r="H49" s="11" t="s">
        <v>42</v>
      </c>
      <c r="I49" s="22" t="s">
        <v>43</v>
      </c>
      <c r="J49" s="11" t="s">
        <v>45</v>
      </c>
      <c r="K49" s="11" t="s">
        <v>45</v>
      </c>
      <c r="L49" s="11" t="s">
        <v>119</v>
      </c>
      <c r="M49" s="11" t="s">
        <v>119</v>
      </c>
      <c r="N49" s="11" t="s">
        <v>120</v>
      </c>
      <c r="O49" s="11" t="s">
        <v>384</v>
      </c>
      <c r="P49" s="11" t="s">
        <v>385</v>
      </c>
      <c r="Q49" s="12" t="s">
        <v>50</v>
      </c>
      <c r="R49" s="13"/>
      <c r="S49" s="13"/>
      <c r="T49" s="13">
        <v>1</v>
      </c>
      <c r="U49" s="13">
        <v>1</v>
      </c>
      <c r="V49" s="11">
        <v>1</v>
      </c>
      <c r="W49" s="11" t="s">
        <v>388</v>
      </c>
      <c r="X49" s="11"/>
      <c r="Y49" s="11" t="s">
        <v>228</v>
      </c>
      <c r="Z49" s="15" t="s">
        <v>389</v>
      </c>
      <c r="AA49" s="16">
        <f t="shared" si="1"/>
        <v>1</v>
      </c>
      <c r="AB49" s="18"/>
      <c r="AC49" s="89" t="s">
        <v>390</v>
      </c>
      <c r="AD49" s="80"/>
      <c r="AE49" s="74" t="s">
        <v>318</v>
      </c>
      <c r="AF49" s="74" t="s">
        <v>318</v>
      </c>
      <c r="AG49" s="106" t="s">
        <v>391</v>
      </c>
      <c r="AH49" s="18"/>
      <c r="AI49" s="18"/>
      <c r="AJ49" s="18"/>
      <c r="AK49" s="158" t="s">
        <v>392</v>
      </c>
    </row>
    <row r="50" spans="2:37" s="2" customFormat="1" ht="298.5" hidden="1" customHeight="1" x14ac:dyDescent="0.2">
      <c r="B50" s="10" t="s">
        <v>312</v>
      </c>
      <c r="C50" s="11" t="s">
        <v>37</v>
      </c>
      <c r="D50" s="11" t="s">
        <v>38</v>
      </c>
      <c r="E50" s="11" t="s">
        <v>116</v>
      </c>
      <c r="F50" s="22" t="s">
        <v>117</v>
      </c>
      <c r="G50" s="22" t="s">
        <v>118</v>
      </c>
      <c r="H50" s="11" t="s">
        <v>42</v>
      </c>
      <c r="I50" s="22" t="s">
        <v>43</v>
      </c>
      <c r="J50" s="11" t="s">
        <v>45</v>
      </c>
      <c r="K50" s="11" t="s">
        <v>45</v>
      </c>
      <c r="L50" s="11" t="s">
        <v>119</v>
      </c>
      <c r="M50" s="11" t="s">
        <v>119</v>
      </c>
      <c r="N50" s="11" t="s">
        <v>120</v>
      </c>
      <c r="O50" s="11" t="s">
        <v>393</v>
      </c>
      <c r="P50" s="11" t="s">
        <v>394</v>
      </c>
      <c r="Q50" s="12" t="s">
        <v>50</v>
      </c>
      <c r="R50" s="13"/>
      <c r="S50" s="13" t="s">
        <v>395</v>
      </c>
      <c r="T50" s="13" t="s">
        <v>395</v>
      </c>
      <c r="U50" s="13" t="s">
        <v>395</v>
      </c>
      <c r="V50" s="11" t="s">
        <v>396</v>
      </c>
      <c r="W50" s="11" t="s">
        <v>397</v>
      </c>
      <c r="X50" s="11"/>
      <c r="Y50" s="11" t="s">
        <v>228</v>
      </c>
      <c r="Z50" s="15" t="s">
        <v>398</v>
      </c>
      <c r="AA50" s="16" t="str">
        <f t="shared" si="1"/>
        <v>&gt;=2</v>
      </c>
      <c r="AB50" s="18"/>
      <c r="AC50" s="89" t="s">
        <v>399</v>
      </c>
      <c r="AD50" s="80"/>
      <c r="AE50" s="18" t="s">
        <v>318</v>
      </c>
      <c r="AF50" s="18" t="s">
        <v>318</v>
      </c>
      <c r="AG50" s="106" t="s">
        <v>400</v>
      </c>
      <c r="AH50" s="18"/>
      <c r="AI50" s="18"/>
      <c r="AJ50" s="18"/>
      <c r="AK50" s="158" t="s">
        <v>392</v>
      </c>
    </row>
    <row r="51" spans="2:37" s="2" customFormat="1" ht="186" hidden="1" customHeight="1" x14ac:dyDescent="0.2">
      <c r="B51" s="10" t="s">
        <v>312</v>
      </c>
      <c r="C51" s="11" t="s">
        <v>37</v>
      </c>
      <c r="D51" s="11" t="s">
        <v>38</v>
      </c>
      <c r="E51" s="11" t="s">
        <v>116</v>
      </c>
      <c r="F51" s="22" t="s">
        <v>117</v>
      </c>
      <c r="G51" s="22" t="s">
        <v>118</v>
      </c>
      <c r="H51" s="11" t="s">
        <v>42</v>
      </c>
      <c r="I51" s="22" t="s">
        <v>43</v>
      </c>
      <c r="J51" s="11" t="s">
        <v>45</v>
      </c>
      <c r="K51" s="11" t="s">
        <v>45</v>
      </c>
      <c r="L51" s="11" t="s">
        <v>119</v>
      </c>
      <c r="M51" s="11" t="s">
        <v>119</v>
      </c>
      <c r="N51" s="11" t="s">
        <v>120</v>
      </c>
      <c r="O51" s="11" t="s">
        <v>401</v>
      </c>
      <c r="P51" s="11" t="s">
        <v>402</v>
      </c>
      <c r="Q51" s="12" t="s">
        <v>50</v>
      </c>
      <c r="R51" s="13"/>
      <c r="S51" s="13">
        <v>1</v>
      </c>
      <c r="T51" s="13">
        <v>1</v>
      </c>
      <c r="U51" s="13">
        <v>1</v>
      </c>
      <c r="V51" s="11">
        <v>4</v>
      </c>
      <c r="W51" s="112" t="s">
        <v>403</v>
      </c>
      <c r="X51" s="11"/>
      <c r="Y51" s="11" t="s">
        <v>228</v>
      </c>
      <c r="Z51" s="15" t="s">
        <v>403</v>
      </c>
      <c r="AA51" s="16">
        <f t="shared" si="1"/>
        <v>1</v>
      </c>
      <c r="AB51" s="18"/>
      <c r="AC51" s="89" t="s">
        <v>404</v>
      </c>
      <c r="AD51" s="80"/>
      <c r="AE51" s="18" t="s">
        <v>318</v>
      </c>
      <c r="AF51" s="18" t="s">
        <v>318</v>
      </c>
      <c r="AG51" s="105" t="s">
        <v>405</v>
      </c>
      <c r="AH51" s="18"/>
      <c r="AI51" s="18"/>
      <c r="AJ51" s="18"/>
      <c r="AK51" s="158" t="s">
        <v>392</v>
      </c>
    </row>
    <row r="52" spans="2:37" s="2" customFormat="1" ht="89.25" hidden="1" x14ac:dyDescent="0.2">
      <c r="B52" s="10" t="s">
        <v>312</v>
      </c>
      <c r="C52" s="11" t="s">
        <v>37</v>
      </c>
      <c r="D52" s="11" t="s">
        <v>38</v>
      </c>
      <c r="E52" s="11" t="s">
        <v>116</v>
      </c>
      <c r="F52" s="22" t="s">
        <v>117</v>
      </c>
      <c r="G52" s="22" t="s">
        <v>118</v>
      </c>
      <c r="H52" s="11" t="s">
        <v>42</v>
      </c>
      <c r="I52" s="22" t="s">
        <v>43</v>
      </c>
      <c r="J52" s="11" t="s">
        <v>45</v>
      </c>
      <c r="K52" s="11" t="s">
        <v>45</v>
      </c>
      <c r="L52" s="11" t="s">
        <v>119</v>
      </c>
      <c r="M52" s="11" t="s">
        <v>119</v>
      </c>
      <c r="N52" s="11" t="s">
        <v>120</v>
      </c>
      <c r="O52" s="11" t="s">
        <v>406</v>
      </c>
      <c r="P52" s="11" t="s">
        <v>407</v>
      </c>
      <c r="Q52" s="12" t="s">
        <v>50</v>
      </c>
      <c r="R52" s="13"/>
      <c r="S52" s="13"/>
      <c r="T52" s="13">
        <v>0.5</v>
      </c>
      <c r="U52" s="13">
        <v>1</v>
      </c>
      <c r="V52" s="11">
        <v>1</v>
      </c>
      <c r="W52" s="11" t="s">
        <v>408</v>
      </c>
      <c r="X52" s="11"/>
      <c r="Y52" s="11" t="s">
        <v>228</v>
      </c>
      <c r="Z52" s="15" t="s">
        <v>408</v>
      </c>
      <c r="AA52" s="16">
        <f t="shared" si="1"/>
        <v>0.5</v>
      </c>
      <c r="AB52" s="18"/>
      <c r="AC52" s="89" t="s">
        <v>409</v>
      </c>
      <c r="AD52" s="80"/>
      <c r="AE52" s="18" t="s">
        <v>318</v>
      </c>
      <c r="AF52" s="18" t="s">
        <v>318</v>
      </c>
      <c r="AG52" s="105" t="s">
        <v>409</v>
      </c>
      <c r="AH52" s="18"/>
      <c r="AI52" s="18"/>
      <c r="AJ52" s="18"/>
      <c r="AK52" s="158" t="s">
        <v>392</v>
      </c>
    </row>
    <row r="53" spans="2:37" s="2" customFormat="1" ht="409.5" hidden="1" x14ac:dyDescent="0.2">
      <c r="B53" s="10" t="s">
        <v>312</v>
      </c>
      <c r="C53" s="11" t="s">
        <v>37</v>
      </c>
      <c r="D53" s="11" t="s">
        <v>38</v>
      </c>
      <c r="E53" s="11" t="s">
        <v>116</v>
      </c>
      <c r="F53" s="22" t="s">
        <v>117</v>
      </c>
      <c r="G53" s="22" t="s">
        <v>118</v>
      </c>
      <c r="H53" s="11" t="s">
        <v>42</v>
      </c>
      <c r="I53" s="22" t="s">
        <v>43</v>
      </c>
      <c r="J53" s="11" t="s">
        <v>45</v>
      </c>
      <c r="K53" s="11" t="s">
        <v>45</v>
      </c>
      <c r="L53" s="11" t="s">
        <v>119</v>
      </c>
      <c r="M53" s="11" t="s">
        <v>119</v>
      </c>
      <c r="N53" s="11" t="s">
        <v>120</v>
      </c>
      <c r="O53" s="11" t="s">
        <v>410</v>
      </c>
      <c r="P53" s="11" t="s">
        <v>411</v>
      </c>
      <c r="Q53" s="12" t="s">
        <v>50</v>
      </c>
      <c r="R53" s="13"/>
      <c r="S53" s="13"/>
      <c r="T53" s="13">
        <v>1</v>
      </c>
      <c r="U53" s="13"/>
      <c r="V53" s="11">
        <v>1</v>
      </c>
      <c r="W53" s="11" t="s">
        <v>412</v>
      </c>
      <c r="X53" s="11"/>
      <c r="Y53" s="11" t="s">
        <v>228</v>
      </c>
      <c r="Z53" s="15" t="s">
        <v>412</v>
      </c>
      <c r="AA53" s="16">
        <f t="shared" si="1"/>
        <v>1</v>
      </c>
      <c r="AB53" s="18"/>
      <c r="AC53" s="89" t="s">
        <v>413</v>
      </c>
      <c r="AD53" s="80"/>
      <c r="AE53" s="18" t="s">
        <v>318</v>
      </c>
      <c r="AF53" s="18" t="s">
        <v>318</v>
      </c>
      <c r="AG53" s="105" t="s">
        <v>414</v>
      </c>
      <c r="AH53" s="18"/>
      <c r="AI53" s="18"/>
      <c r="AJ53" s="18"/>
      <c r="AK53" s="158" t="s">
        <v>392</v>
      </c>
    </row>
    <row r="54" spans="2:37" s="2" customFormat="1" ht="89.25" hidden="1" x14ac:dyDescent="0.2">
      <c r="B54" s="10" t="s">
        <v>312</v>
      </c>
      <c r="C54" s="11" t="s">
        <v>37</v>
      </c>
      <c r="D54" s="11" t="s">
        <v>38</v>
      </c>
      <c r="E54" s="11" t="s">
        <v>116</v>
      </c>
      <c r="F54" s="22" t="s">
        <v>117</v>
      </c>
      <c r="G54" s="22" t="s">
        <v>118</v>
      </c>
      <c r="H54" s="11" t="s">
        <v>42</v>
      </c>
      <c r="I54" s="22" t="s">
        <v>43</v>
      </c>
      <c r="J54" s="11" t="s">
        <v>45</v>
      </c>
      <c r="K54" s="11" t="s">
        <v>45</v>
      </c>
      <c r="L54" s="11" t="s">
        <v>119</v>
      </c>
      <c r="M54" s="11" t="s">
        <v>119</v>
      </c>
      <c r="N54" s="11" t="s">
        <v>120</v>
      </c>
      <c r="O54" s="11" t="s">
        <v>410</v>
      </c>
      <c r="P54" s="11" t="s">
        <v>415</v>
      </c>
      <c r="Q54" s="12" t="s">
        <v>50</v>
      </c>
      <c r="R54" s="13"/>
      <c r="S54" s="13"/>
      <c r="T54" s="13"/>
      <c r="U54" s="13">
        <v>1</v>
      </c>
      <c r="V54" s="11">
        <v>1</v>
      </c>
      <c r="W54" s="11" t="s">
        <v>416</v>
      </c>
      <c r="X54" s="11"/>
      <c r="Y54" s="11"/>
      <c r="Z54" s="11" t="s">
        <v>416</v>
      </c>
      <c r="AA54" s="16">
        <f t="shared" si="1"/>
        <v>0</v>
      </c>
      <c r="AB54" s="18"/>
      <c r="AC54" s="89"/>
      <c r="AD54" s="80"/>
      <c r="AE54" s="18"/>
      <c r="AF54" s="18"/>
      <c r="AG54" s="18"/>
      <c r="AH54" s="18"/>
      <c r="AI54" s="18"/>
      <c r="AJ54" s="18"/>
      <c r="AK54" s="158" t="s">
        <v>369</v>
      </c>
    </row>
    <row r="55" spans="2:37" s="2" customFormat="1" ht="216" hidden="1" x14ac:dyDescent="0.2">
      <c r="B55" s="10" t="s">
        <v>312</v>
      </c>
      <c r="C55" s="11" t="s">
        <v>37</v>
      </c>
      <c r="D55" s="11" t="s">
        <v>38</v>
      </c>
      <c r="E55" s="22" t="s">
        <v>39</v>
      </c>
      <c r="F55" s="22" t="s">
        <v>40</v>
      </c>
      <c r="G55" s="22" t="s">
        <v>41</v>
      </c>
      <c r="H55" s="11" t="s">
        <v>42</v>
      </c>
      <c r="I55" s="22" t="s">
        <v>43</v>
      </c>
      <c r="J55" s="11" t="s">
        <v>45</v>
      </c>
      <c r="K55" s="11" t="s">
        <v>45</v>
      </c>
      <c r="L55" s="11" t="s">
        <v>93</v>
      </c>
      <c r="M55" s="11" t="s">
        <v>254</v>
      </c>
      <c r="N55" s="11" t="s">
        <v>47</v>
      </c>
      <c r="O55" s="11" t="s">
        <v>417</v>
      </c>
      <c r="P55" s="11" t="s">
        <v>418</v>
      </c>
      <c r="Q55" s="15">
        <v>0.95</v>
      </c>
      <c r="R55" s="13" t="s">
        <v>419</v>
      </c>
      <c r="S55" s="13" t="s">
        <v>419</v>
      </c>
      <c r="T55" s="13" t="s">
        <v>419</v>
      </c>
      <c r="U55" s="13" t="s">
        <v>419</v>
      </c>
      <c r="V55" s="11" t="s">
        <v>419</v>
      </c>
      <c r="W55" s="112" t="s">
        <v>420</v>
      </c>
      <c r="X55" s="11" t="s">
        <v>228</v>
      </c>
      <c r="Y55" s="11" t="s">
        <v>228</v>
      </c>
      <c r="Z55" s="15" t="s">
        <v>421</v>
      </c>
      <c r="AA55" s="16" t="str">
        <f t="shared" si="1"/>
        <v>&gt;=95%</v>
      </c>
      <c r="AB55" s="18"/>
      <c r="AC55" s="89" t="s">
        <v>422</v>
      </c>
      <c r="AD55" s="80"/>
      <c r="AE55" s="74">
        <v>1.1299999999999999</v>
      </c>
      <c r="AF55" s="74">
        <v>1</v>
      </c>
      <c r="AG55" s="105" t="s">
        <v>423</v>
      </c>
      <c r="AH55" s="18"/>
      <c r="AI55" s="18"/>
      <c r="AJ55" s="18"/>
      <c r="AK55" s="158" t="s">
        <v>424</v>
      </c>
    </row>
    <row r="56" spans="2:37" s="2" customFormat="1" ht="114.75" hidden="1" x14ac:dyDescent="0.2">
      <c r="B56" s="10" t="s">
        <v>312</v>
      </c>
      <c r="C56" s="11" t="s">
        <v>37</v>
      </c>
      <c r="D56" s="11" t="s">
        <v>38</v>
      </c>
      <c r="E56" s="11" t="s">
        <v>140</v>
      </c>
      <c r="F56" s="22" t="s">
        <v>40</v>
      </c>
      <c r="G56" s="22" t="s">
        <v>41</v>
      </c>
      <c r="H56" s="11" t="s">
        <v>42</v>
      </c>
      <c r="I56" s="22" t="s">
        <v>43</v>
      </c>
      <c r="J56" s="11" t="s">
        <v>45</v>
      </c>
      <c r="K56" s="11" t="s">
        <v>45</v>
      </c>
      <c r="L56" s="11" t="s">
        <v>93</v>
      </c>
      <c r="M56" s="11" t="s">
        <v>254</v>
      </c>
      <c r="N56" s="11" t="s">
        <v>47</v>
      </c>
      <c r="O56" s="11" t="s">
        <v>417</v>
      </c>
      <c r="P56" s="11" t="s">
        <v>425</v>
      </c>
      <c r="Q56" s="12" t="s">
        <v>50</v>
      </c>
      <c r="R56" s="13"/>
      <c r="S56" s="13">
        <v>1</v>
      </c>
      <c r="T56" s="13"/>
      <c r="U56" s="13"/>
      <c r="V56" s="11">
        <v>1</v>
      </c>
      <c r="W56" s="11" t="s">
        <v>426</v>
      </c>
      <c r="X56" s="11" t="s">
        <v>228</v>
      </c>
      <c r="Y56" s="11"/>
      <c r="Z56" s="15" t="s">
        <v>427</v>
      </c>
      <c r="AA56" s="16">
        <f t="shared" si="1"/>
        <v>0</v>
      </c>
      <c r="AB56" s="18" t="s">
        <v>428</v>
      </c>
      <c r="AC56" s="89" t="s">
        <v>429</v>
      </c>
      <c r="AD56" s="80"/>
      <c r="AE56" s="74">
        <v>1</v>
      </c>
      <c r="AF56" s="74">
        <v>1</v>
      </c>
      <c r="AG56" s="105" t="s">
        <v>429</v>
      </c>
      <c r="AH56" s="18"/>
      <c r="AI56" s="18" t="s">
        <v>429</v>
      </c>
      <c r="AJ56" s="18"/>
      <c r="AK56" s="158" t="s">
        <v>430</v>
      </c>
    </row>
    <row r="57" spans="2:37" s="2" customFormat="1" ht="140.25" hidden="1" x14ac:dyDescent="0.2">
      <c r="B57" s="10" t="s">
        <v>312</v>
      </c>
      <c r="C57" s="11" t="s">
        <v>37</v>
      </c>
      <c r="D57" s="11" t="s">
        <v>38</v>
      </c>
      <c r="E57" s="22" t="s">
        <v>39</v>
      </c>
      <c r="F57" s="22" t="s">
        <v>40</v>
      </c>
      <c r="G57" s="22" t="s">
        <v>41</v>
      </c>
      <c r="H57" s="11" t="s">
        <v>42</v>
      </c>
      <c r="I57" s="22" t="s">
        <v>43</v>
      </c>
      <c r="J57" s="11" t="s">
        <v>45</v>
      </c>
      <c r="K57" s="11" t="s">
        <v>45</v>
      </c>
      <c r="L57" s="11" t="s">
        <v>93</v>
      </c>
      <c r="M57" s="11" t="s">
        <v>254</v>
      </c>
      <c r="N57" s="11" t="s">
        <v>47</v>
      </c>
      <c r="O57" s="11" t="s">
        <v>417</v>
      </c>
      <c r="P57" s="11" t="s">
        <v>431</v>
      </c>
      <c r="Q57" s="15">
        <v>0.95</v>
      </c>
      <c r="R57" s="13" t="s">
        <v>419</v>
      </c>
      <c r="S57" s="13" t="s">
        <v>419</v>
      </c>
      <c r="T57" s="13" t="s">
        <v>419</v>
      </c>
      <c r="U57" s="13" t="s">
        <v>419</v>
      </c>
      <c r="V57" s="11" t="s">
        <v>419</v>
      </c>
      <c r="W57" s="112" t="s">
        <v>432</v>
      </c>
      <c r="X57" s="11" t="s">
        <v>228</v>
      </c>
      <c r="Y57" s="11" t="s">
        <v>228</v>
      </c>
      <c r="Z57" s="15" t="s">
        <v>433</v>
      </c>
      <c r="AA57" s="16" t="str">
        <f t="shared" si="1"/>
        <v>&gt;=95%</v>
      </c>
      <c r="AB57" s="18" t="s">
        <v>434</v>
      </c>
      <c r="AC57" s="89" t="s">
        <v>435</v>
      </c>
      <c r="AD57" s="80"/>
      <c r="AE57" s="74">
        <v>1.1399999999999999</v>
      </c>
      <c r="AF57" s="74">
        <v>1</v>
      </c>
      <c r="AG57" s="105" t="s">
        <v>436</v>
      </c>
      <c r="AH57" s="18"/>
      <c r="AI57" s="18"/>
      <c r="AJ57" s="18"/>
      <c r="AK57" s="158" t="s">
        <v>437</v>
      </c>
    </row>
    <row r="58" spans="2:37" s="2" customFormat="1" ht="191.25" hidden="1" x14ac:dyDescent="0.2">
      <c r="B58" s="10" t="s">
        <v>312</v>
      </c>
      <c r="C58" s="11" t="s">
        <v>173</v>
      </c>
      <c r="D58" s="11" t="s">
        <v>174</v>
      </c>
      <c r="E58" s="11" t="s">
        <v>175</v>
      </c>
      <c r="F58" s="22" t="s">
        <v>45</v>
      </c>
      <c r="G58" s="22" t="s">
        <v>45</v>
      </c>
      <c r="H58" s="11" t="s">
        <v>42</v>
      </c>
      <c r="I58" s="22" t="s">
        <v>438</v>
      </c>
      <c r="J58" s="11" t="s">
        <v>45</v>
      </c>
      <c r="K58" s="11" t="s">
        <v>45</v>
      </c>
      <c r="L58" s="11" t="s">
        <v>46</v>
      </c>
      <c r="M58" s="11" t="s">
        <v>75</v>
      </c>
      <c r="N58" s="11" t="s">
        <v>76</v>
      </c>
      <c r="O58" s="11" t="s">
        <v>439</v>
      </c>
      <c r="P58" s="11" t="s">
        <v>440</v>
      </c>
      <c r="Q58" s="12" t="s">
        <v>50</v>
      </c>
      <c r="R58" s="21">
        <v>1</v>
      </c>
      <c r="S58" s="21">
        <v>1</v>
      </c>
      <c r="T58" s="21">
        <v>1</v>
      </c>
      <c r="U58" s="21">
        <v>1</v>
      </c>
      <c r="V58" s="27">
        <v>1</v>
      </c>
      <c r="W58" s="11" t="s">
        <v>441</v>
      </c>
      <c r="X58" s="11" t="s">
        <v>228</v>
      </c>
      <c r="Y58" s="11" t="s">
        <v>228</v>
      </c>
      <c r="Z58" s="15" t="s">
        <v>442</v>
      </c>
      <c r="AA58" s="16">
        <f t="shared" si="1"/>
        <v>1</v>
      </c>
      <c r="AB58" s="18" t="s">
        <v>443</v>
      </c>
      <c r="AC58" s="89" t="s">
        <v>444</v>
      </c>
      <c r="AD58" s="80"/>
      <c r="AE58" s="74">
        <v>0.61</v>
      </c>
      <c r="AF58" s="74">
        <v>1</v>
      </c>
      <c r="AG58" s="105" t="s">
        <v>445</v>
      </c>
      <c r="AH58" s="18" t="s">
        <v>318</v>
      </c>
      <c r="AI58" s="18" t="s">
        <v>318</v>
      </c>
      <c r="AJ58" s="18" t="s">
        <v>318</v>
      </c>
      <c r="AK58" s="158" t="s">
        <v>424</v>
      </c>
    </row>
    <row r="59" spans="2:37" s="2" customFormat="1" ht="340.5" hidden="1" customHeight="1" x14ac:dyDescent="0.2">
      <c r="B59" s="10" t="s">
        <v>312</v>
      </c>
      <c r="C59" s="11" t="s">
        <v>37</v>
      </c>
      <c r="D59" s="11" t="s">
        <v>38</v>
      </c>
      <c r="E59" s="22" t="s">
        <v>446</v>
      </c>
      <c r="F59" s="22" t="s">
        <v>40</v>
      </c>
      <c r="G59" s="22" t="s">
        <v>41</v>
      </c>
      <c r="H59" s="11" t="s">
        <v>42</v>
      </c>
      <c r="I59" s="22" t="s">
        <v>43</v>
      </c>
      <c r="J59" s="11" t="s">
        <v>45</v>
      </c>
      <c r="K59" s="11" t="s">
        <v>45</v>
      </c>
      <c r="L59" s="11" t="s">
        <v>93</v>
      </c>
      <c r="M59" s="11" t="s">
        <v>254</v>
      </c>
      <c r="N59" s="11" t="s">
        <v>447</v>
      </c>
      <c r="O59" s="11" t="s">
        <v>448</v>
      </c>
      <c r="P59" s="11" t="s">
        <v>449</v>
      </c>
      <c r="Q59" s="15">
        <v>0.8</v>
      </c>
      <c r="R59" s="13" t="s">
        <v>350</v>
      </c>
      <c r="S59" s="13" t="s">
        <v>350</v>
      </c>
      <c r="T59" s="13" t="s">
        <v>350</v>
      </c>
      <c r="U59" s="13" t="s">
        <v>350</v>
      </c>
      <c r="V59" s="11" t="s">
        <v>350</v>
      </c>
      <c r="W59" s="11" t="s">
        <v>450</v>
      </c>
      <c r="X59" s="11" t="s">
        <v>228</v>
      </c>
      <c r="Y59" s="11" t="s">
        <v>228</v>
      </c>
      <c r="Z59" s="15" t="s">
        <v>451</v>
      </c>
      <c r="AA59" s="16" t="str">
        <f t="shared" si="1"/>
        <v>&gt;=80%</v>
      </c>
      <c r="AB59" s="18" t="s">
        <v>452</v>
      </c>
      <c r="AC59" s="89" t="s">
        <v>453</v>
      </c>
      <c r="AD59" s="80"/>
      <c r="AE59" s="74">
        <v>0.31</v>
      </c>
      <c r="AF59" s="74">
        <f>AE59/40%</f>
        <v>0.77499999999999991</v>
      </c>
      <c r="AG59" s="105" t="s">
        <v>454</v>
      </c>
      <c r="AH59" s="18"/>
      <c r="AI59" s="18"/>
      <c r="AJ59" s="18"/>
      <c r="AK59" s="158" t="s">
        <v>424</v>
      </c>
    </row>
    <row r="60" spans="2:37" s="2" customFormat="1" ht="331.5" hidden="1" x14ac:dyDescent="0.25">
      <c r="B60" s="10" t="s">
        <v>455</v>
      </c>
      <c r="C60" s="11" t="s">
        <v>37</v>
      </c>
      <c r="D60" s="11" t="s">
        <v>38</v>
      </c>
      <c r="E60" s="11" t="s">
        <v>116</v>
      </c>
      <c r="F60" s="11" t="s">
        <v>117</v>
      </c>
      <c r="G60" s="11" t="s">
        <v>118</v>
      </c>
      <c r="H60" s="11" t="s">
        <v>42</v>
      </c>
      <c r="I60" s="11" t="s">
        <v>43</v>
      </c>
      <c r="J60" s="11" t="s">
        <v>45</v>
      </c>
      <c r="K60" s="11" t="s">
        <v>45</v>
      </c>
      <c r="L60" s="11" t="s">
        <v>119</v>
      </c>
      <c r="M60" s="11" t="s">
        <v>119</v>
      </c>
      <c r="N60" s="11" t="s">
        <v>120</v>
      </c>
      <c r="O60" s="11" t="s">
        <v>456</v>
      </c>
      <c r="P60" s="11" t="s">
        <v>457</v>
      </c>
      <c r="Q60" s="33">
        <v>3</v>
      </c>
      <c r="R60" s="34">
        <v>3</v>
      </c>
      <c r="S60" s="34">
        <v>3</v>
      </c>
      <c r="T60" s="34">
        <v>3</v>
      </c>
      <c r="U60" s="34">
        <v>3</v>
      </c>
      <c r="V60" s="11" t="s">
        <v>458</v>
      </c>
      <c r="W60" s="14" t="s">
        <v>459</v>
      </c>
      <c r="X60" s="75" t="s">
        <v>57</v>
      </c>
      <c r="Y60" s="75" t="s">
        <v>57</v>
      </c>
      <c r="Z60" s="15" t="s">
        <v>460</v>
      </c>
      <c r="AA60" s="16">
        <f t="shared" si="1"/>
        <v>3</v>
      </c>
      <c r="AB60" s="18"/>
      <c r="AC60" s="89" t="s">
        <v>461</v>
      </c>
      <c r="AD60" s="80"/>
      <c r="AE60" s="18">
        <v>3</v>
      </c>
      <c r="AF60" s="18">
        <v>100</v>
      </c>
      <c r="AG60" s="18" t="s">
        <v>462</v>
      </c>
      <c r="AH60" s="18"/>
      <c r="AI60" s="18"/>
      <c r="AJ60" s="18" t="s">
        <v>463</v>
      </c>
      <c r="AK60" s="18"/>
    </row>
    <row r="61" spans="2:37" s="2" customFormat="1" ht="114.75" hidden="1" x14ac:dyDescent="0.25">
      <c r="B61" s="10" t="s">
        <v>455</v>
      </c>
      <c r="C61" s="11" t="s">
        <v>37</v>
      </c>
      <c r="D61" s="11" t="s">
        <v>38</v>
      </c>
      <c r="E61" s="11" t="s">
        <v>116</v>
      </c>
      <c r="F61" s="11" t="s">
        <v>117</v>
      </c>
      <c r="G61" s="11" t="s">
        <v>118</v>
      </c>
      <c r="H61" s="11" t="s">
        <v>42</v>
      </c>
      <c r="I61" s="11" t="s">
        <v>43</v>
      </c>
      <c r="J61" s="11" t="s">
        <v>45</v>
      </c>
      <c r="K61" s="11" t="s">
        <v>45</v>
      </c>
      <c r="L61" s="11" t="s">
        <v>46</v>
      </c>
      <c r="M61" s="11" t="s">
        <v>214</v>
      </c>
      <c r="N61" s="11" t="s">
        <v>120</v>
      </c>
      <c r="O61" s="11" t="s">
        <v>456</v>
      </c>
      <c r="P61" s="11" t="s">
        <v>464</v>
      </c>
      <c r="Q61" s="15">
        <v>0</v>
      </c>
      <c r="R61" s="21">
        <v>1</v>
      </c>
      <c r="S61" s="21">
        <v>1</v>
      </c>
      <c r="T61" s="21">
        <v>1</v>
      </c>
      <c r="U61" s="21">
        <v>1</v>
      </c>
      <c r="V61" s="11" t="s">
        <v>465</v>
      </c>
      <c r="W61" s="11" t="s">
        <v>466</v>
      </c>
      <c r="X61" s="75"/>
      <c r="Y61" s="75" t="s">
        <v>57</v>
      </c>
      <c r="Z61" s="15" t="s">
        <v>467</v>
      </c>
      <c r="AA61" s="16">
        <f t="shared" si="1"/>
        <v>1</v>
      </c>
      <c r="AB61" s="18"/>
      <c r="AC61" s="89" t="s">
        <v>468</v>
      </c>
      <c r="AD61" s="80"/>
      <c r="AE61" s="18">
        <v>1</v>
      </c>
      <c r="AF61" s="18">
        <v>100</v>
      </c>
      <c r="AG61" s="18" t="s">
        <v>469</v>
      </c>
      <c r="AH61" s="18"/>
      <c r="AI61" s="18"/>
      <c r="AJ61" s="18" t="s">
        <v>470</v>
      </c>
      <c r="AK61" s="18"/>
    </row>
    <row r="62" spans="2:37" s="2" customFormat="1" ht="165.75" hidden="1" x14ac:dyDescent="0.25">
      <c r="B62" s="10" t="s">
        <v>455</v>
      </c>
      <c r="C62" s="11" t="s">
        <v>37</v>
      </c>
      <c r="D62" s="11" t="s">
        <v>38</v>
      </c>
      <c r="E62" s="11" t="s">
        <v>116</v>
      </c>
      <c r="F62" s="11" t="s">
        <v>117</v>
      </c>
      <c r="G62" s="11" t="s">
        <v>150</v>
      </c>
      <c r="H62" s="11" t="s">
        <v>42</v>
      </c>
      <c r="I62" s="11" t="s">
        <v>43</v>
      </c>
      <c r="J62" s="11" t="s">
        <v>45</v>
      </c>
      <c r="K62" s="11" t="s">
        <v>45</v>
      </c>
      <c r="L62" s="11" t="s">
        <v>93</v>
      </c>
      <c r="M62" s="11" t="s">
        <v>471</v>
      </c>
      <c r="N62" s="11" t="s">
        <v>120</v>
      </c>
      <c r="O62" s="11" t="s">
        <v>472</v>
      </c>
      <c r="P62" s="11" t="s">
        <v>473</v>
      </c>
      <c r="Q62" s="15">
        <v>0</v>
      </c>
      <c r="R62" s="21">
        <v>1</v>
      </c>
      <c r="S62" s="21">
        <v>1</v>
      </c>
      <c r="T62" s="21">
        <v>1</v>
      </c>
      <c r="U62" s="21">
        <v>1</v>
      </c>
      <c r="V62" s="11">
        <v>1</v>
      </c>
      <c r="W62" s="11" t="s">
        <v>474</v>
      </c>
      <c r="X62" s="75" t="s">
        <v>57</v>
      </c>
      <c r="Y62" s="75" t="s">
        <v>57</v>
      </c>
      <c r="Z62" s="15" t="s">
        <v>475</v>
      </c>
      <c r="AA62" s="16">
        <f t="shared" si="1"/>
        <v>1</v>
      </c>
      <c r="AB62" s="18"/>
      <c r="AC62" s="89" t="s">
        <v>476</v>
      </c>
      <c r="AD62" s="80"/>
      <c r="AE62" s="18">
        <v>1</v>
      </c>
      <c r="AF62" s="18">
        <v>100</v>
      </c>
      <c r="AG62" s="18" t="s">
        <v>477</v>
      </c>
      <c r="AH62" s="18"/>
      <c r="AI62" s="18"/>
      <c r="AJ62" s="18" t="s">
        <v>478</v>
      </c>
      <c r="AK62" s="18"/>
    </row>
    <row r="63" spans="2:37" s="2" customFormat="1" ht="140.25" hidden="1" x14ac:dyDescent="0.25">
      <c r="B63" s="10" t="s">
        <v>455</v>
      </c>
      <c r="C63" s="11" t="s">
        <v>37</v>
      </c>
      <c r="D63" s="11" t="s">
        <v>38</v>
      </c>
      <c r="E63" s="11" t="s">
        <v>116</v>
      </c>
      <c r="F63" s="11" t="s">
        <v>117</v>
      </c>
      <c r="G63" s="11" t="s">
        <v>150</v>
      </c>
      <c r="H63" s="11" t="s">
        <v>42</v>
      </c>
      <c r="I63" s="11" t="s">
        <v>43</v>
      </c>
      <c r="J63" s="11" t="s">
        <v>45</v>
      </c>
      <c r="K63" s="11" t="s">
        <v>45</v>
      </c>
      <c r="L63" s="11" t="s">
        <v>119</v>
      </c>
      <c r="M63" s="11" t="s">
        <v>119</v>
      </c>
      <c r="N63" s="11" t="s">
        <v>120</v>
      </c>
      <c r="O63" s="11" t="s">
        <v>479</v>
      </c>
      <c r="P63" s="11" t="s">
        <v>480</v>
      </c>
      <c r="Q63" s="15">
        <v>0</v>
      </c>
      <c r="R63" s="13">
        <v>0</v>
      </c>
      <c r="S63" s="35">
        <v>0.3</v>
      </c>
      <c r="T63" s="35">
        <v>0.5</v>
      </c>
      <c r="U63" s="13">
        <v>1</v>
      </c>
      <c r="V63" s="11">
        <v>1</v>
      </c>
      <c r="W63" s="11" t="s">
        <v>481</v>
      </c>
      <c r="X63" s="75"/>
      <c r="Y63" s="75" t="s">
        <v>57</v>
      </c>
      <c r="Z63" s="15" t="s">
        <v>482</v>
      </c>
      <c r="AA63" s="16">
        <f t="shared" si="1"/>
        <v>0.5</v>
      </c>
      <c r="AB63" s="18"/>
      <c r="AC63" s="89" t="s">
        <v>483</v>
      </c>
      <c r="AD63" s="80"/>
      <c r="AE63" s="18" t="s">
        <v>484</v>
      </c>
      <c r="AF63" s="18">
        <v>60</v>
      </c>
      <c r="AG63" s="18" t="s">
        <v>485</v>
      </c>
      <c r="AH63" s="18"/>
      <c r="AI63" s="18"/>
      <c r="AJ63" s="18" t="s">
        <v>486</v>
      </c>
      <c r="AK63" s="18"/>
    </row>
    <row r="64" spans="2:37" s="2" customFormat="1" ht="76.5" hidden="1" x14ac:dyDescent="0.25">
      <c r="B64" s="10" t="s">
        <v>455</v>
      </c>
      <c r="C64" s="11" t="s">
        <v>37</v>
      </c>
      <c r="D64" s="11" t="s">
        <v>38</v>
      </c>
      <c r="E64" s="11" t="s">
        <v>140</v>
      </c>
      <c r="F64" s="11" t="s">
        <v>117</v>
      </c>
      <c r="G64" s="11" t="s">
        <v>118</v>
      </c>
      <c r="H64" s="11" t="s">
        <v>42</v>
      </c>
      <c r="I64" s="11" t="s">
        <v>43</v>
      </c>
      <c r="J64" s="11" t="s">
        <v>45</v>
      </c>
      <c r="K64" s="11" t="s">
        <v>45</v>
      </c>
      <c r="L64" s="11" t="s">
        <v>46</v>
      </c>
      <c r="M64" s="11" t="s">
        <v>119</v>
      </c>
      <c r="N64" s="11" t="s">
        <v>142</v>
      </c>
      <c r="O64" s="11" t="s">
        <v>456</v>
      </c>
      <c r="P64" s="11" t="s">
        <v>487</v>
      </c>
      <c r="Q64" s="15">
        <v>0.6</v>
      </c>
      <c r="R64" s="21">
        <v>0.6</v>
      </c>
      <c r="S64" s="21">
        <v>0.8</v>
      </c>
      <c r="T64" s="21">
        <v>1</v>
      </c>
      <c r="U64" s="21">
        <v>1</v>
      </c>
      <c r="V64" s="11">
        <v>1</v>
      </c>
      <c r="W64" s="11" t="s">
        <v>488</v>
      </c>
      <c r="X64" s="11" t="s">
        <v>57</v>
      </c>
      <c r="Y64" s="11" t="s">
        <v>57</v>
      </c>
      <c r="Z64" s="15" t="s">
        <v>489</v>
      </c>
      <c r="AA64" s="16">
        <f t="shared" si="1"/>
        <v>1</v>
      </c>
      <c r="AB64" s="18"/>
      <c r="AC64" s="89" t="s">
        <v>490</v>
      </c>
      <c r="AD64" s="80"/>
      <c r="AE64" s="18">
        <v>1</v>
      </c>
      <c r="AF64" s="18">
        <v>100</v>
      </c>
      <c r="AG64" s="18" t="s">
        <v>491</v>
      </c>
      <c r="AH64" s="18"/>
      <c r="AI64" s="18"/>
      <c r="AJ64" s="18" t="s">
        <v>492</v>
      </c>
      <c r="AK64" s="18"/>
    </row>
    <row r="65" spans="2:38" s="2" customFormat="1" ht="76.5" hidden="1" x14ac:dyDescent="0.25">
      <c r="B65" s="10" t="s">
        <v>455</v>
      </c>
      <c r="C65" s="11" t="s">
        <v>37</v>
      </c>
      <c r="D65" s="11" t="s">
        <v>38</v>
      </c>
      <c r="E65" s="11" t="s">
        <v>140</v>
      </c>
      <c r="F65" s="11" t="s">
        <v>117</v>
      </c>
      <c r="G65" s="11" t="s">
        <v>118</v>
      </c>
      <c r="H65" s="11" t="s">
        <v>42</v>
      </c>
      <c r="I65" s="11" t="s">
        <v>43</v>
      </c>
      <c r="J65" s="11" t="s">
        <v>45</v>
      </c>
      <c r="K65" s="11" t="s">
        <v>45</v>
      </c>
      <c r="L65" s="22" t="s">
        <v>119</v>
      </c>
      <c r="M65" s="22" t="s">
        <v>94</v>
      </c>
      <c r="N65" s="11" t="s">
        <v>142</v>
      </c>
      <c r="O65" s="11" t="s">
        <v>456</v>
      </c>
      <c r="P65" s="11" t="s">
        <v>493</v>
      </c>
      <c r="Q65" s="15">
        <v>0</v>
      </c>
      <c r="R65" s="13">
        <v>0</v>
      </c>
      <c r="S65" s="35">
        <v>0.3</v>
      </c>
      <c r="T65" s="35">
        <v>0.5</v>
      </c>
      <c r="U65" s="13">
        <v>1</v>
      </c>
      <c r="V65" s="11">
        <v>1</v>
      </c>
      <c r="W65" s="15" t="s">
        <v>494</v>
      </c>
      <c r="X65" s="11"/>
      <c r="Y65" s="11" t="s">
        <v>57</v>
      </c>
      <c r="Z65" s="15" t="s">
        <v>495</v>
      </c>
      <c r="AA65" s="16">
        <f t="shared" si="1"/>
        <v>0.5</v>
      </c>
      <c r="AB65" s="74">
        <v>0.34</v>
      </c>
      <c r="AC65" s="89" t="s">
        <v>496</v>
      </c>
      <c r="AD65" s="80"/>
      <c r="AE65" s="18" t="s">
        <v>497</v>
      </c>
      <c r="AF65" s="18">
        <v>80</v>
      </c>
      <c r="AG65" s="18" t="s">
        <v>498</v>
      </c>
      <c r="AH65" s="18"/>
      <c r="AI65" s="18"/>
      <c r="AJ65" s="18" t="s">
        <v>499</v>
      </c>
      <c r="AK65" s="18"/>
    </row>
    <row r="66" spans="2:38" s="2" customFormat="1" ht="191.25" hidden="1" x14ac:dyDescent="0.25">
      <c r="B66" s="10" t="s">
        <v>455</v>
      </c>
      <c r="C66" s="11" t="s">
        <v>61</v>
      </c>
      <c r="D66" s="11" t="s">
        <v>62</v>
      </c>
      <c r="E66" s="11" t="s">
        <v>63</v>
      </c>
      <c r="F66" s="11" t="s">
        <v>40</v>
      </c>
      <c r="G66" s="11" t="s">
        <v>106</v>
      </c>
      <c r="H66" s="11" t="s">
        <v>42</v>
      </c>
      <c r="I66" s="11" t="s">
        <v>45</v>
      </c>
      <c r="J66" s="11" t="s">
        <v>45</v>
      </c>
      <c r="K66" s="11" t="s">
        <v>45</v>
      </c>
      <c r="L66" s="11" t="s">
        <v>46</v>
      </c>
      <c r="M66" s="11" t="s">
        <v>94</v>
      </c>
      <c r="N66" s="11" t="s">
        <v>76</v>
      </c>
      <c r="O66" s="14" t="s">
        <v>500</v>
      </c>
      <c r="P66" s="14" t="s">
        <v>501</v>
      </c>
      <c r="Q66" s="15">
        <v>0</v>
      </c>
      <c r="R66" s="21">
        <v>0</v>
      </c>
      <c r="S66" s="21">
        <v>0.8</v>
      </c>
      <c r="T66" s="21">
        <v>0.83</v>
      </c>
      <c r="U66" s="21">
        <v>0.85</v>
      </c>
      <c r="V66" s="11">
        <v>0.85</v>
      </c>
      <c r="W66" s="14" t="s">
        <v>502</v>
      </c>
      <c r="X66" s="75" t="s">
        <v>57</v>
      </c>
      <c r="Y66" s="75"/>
      <c r="Z66" s="15" t="s">
        <v>503</v>
      </c>
      <c r="AA66" s="16">
        <f t="shared" si="1"/>
        <v>0.83</v>
      </c>
      <c r="AB66" s="18"/>
      <c r="AC66" s="89" t="s">
        <v>504</v>
      </c>
      <c r="AD66" s="80"/>
      <c r="AE66" s="18" t="s">
        <v>505</v>
      </c>
      <c r="AF66" s="18">
        <v>100</v>
      </c>
      <c r="AG66" s="18" t="s">
        <v>506</v>
      </c>
      <c r="AH66" s="18"/>
      <c r="AI66" s="18"/>
      <c r="AJ66" s="18" t="s">
        <v>507</v>
      </c>
      <c r="AK66" s="18"/>
    </row>
    <row r="67" spans="2:38" s="2" customFormat="1" ht="360" hidden="1" x14ac:dyDescent="0.2">
      <c r="B67" s="10" t="s">
        <v>508</v>
      </c>
      <c r="C67" s="11" t="s">
        <v>37</v>
      </c>
      <c r="D67" s="11" t="s">
        <v>38</v>
      </c>
      <c r="E67" s="11" t="s">
        <v>116</v>
      </c>
      <c r="F67" s="11" t="s">
        <v>117</v>
      </c>
      <c r="G67" s="11" t="s">
        <v>118</v>
      </c>
      <c r="H67" s="11" t="s">
        <v>42</v>
      </c>
      <c r="I67" s="11" t="s">
        <v>43</v>
      </c>
      <c r="J67" s="11" t="s">
        <v>45</v>
      </c>
      <c r="K67" s="11" t="s">
        <v>509</v>
      </c>
      <c r="L67" s="11" t="s">
        <v>46</v>
      </c>
      <c r="M67" s="23" t="s">
        <v>187</v>
      </c>
      <c r="N67" s="11" t="s">
        <v>120</v>
      </c>
      <c r="O67" s="11" t="s">
        <v>510</v>
      </c>
      <c r="P67" s="11" t="s">
        <v>511</v>
      </c>
      <c r="Q67" s="36">
        <v>15809</v>
      </c>
      <c r="R67" s="37">
        <v>13953</v>
      </c>
      <c r="S67" s="37">
        <v>16761</v>
      </c>
      <c r="T67" s="37">
        <v>15881</v>
      </c>
      <c r="U67" s="37">
        <v>16040</v>
      </c>
      <c r="V67" s="38">
        <f>+R67+S67+T67+U67</f>
        <v>62635</v>
      </c>
      <c r="W67" s="14" t="s">
        <v>512</v>
      </c>
      <c r="X67" s="14" t="s">
        <v>228</v>
      </c>
      <c r="Y67" s="14" t="s">
        <v>228</v>
      </c>
      <c r="Z67" s="15" t="s">
        <v>513</v>
      </c>
      <c r="AA67" s="16">
        <f t="shared" si="1"/>
        <v>15881</v>
      </c>
      <c r="AB67" s="62" t="s">
        <v>514</v>
      </c>
      <c r="AC67" s="92" t="s">
        <v>515</v>
      </c>
      <c r="AD67" s="82"/>
      <c r="AE67" s="18">
        <v>9060</v>
      </c>
      <c r="AF67" s="103">
        <f>AE67/AA67</f>
        <v>0.57049304199987405</v>
      </c>
      <c r="AG67" s="105" t="s">
        <v>516</v>
      </c>
      <c r="AH67" s="18">
        <v>672</v>
      </c>
      <c r="AI67" s="105" t="s">
        <v>517</v>
      </c>
      <c r="AJ67" s="18" t="s">
        <v>518</v>
      </c>
      <c r="AK67" s="18"/>
    </row>
    <row r="68" spans="2:38" s="2" customFormat="1" ht="409.5" hidden="1" x14ac:dyDescent="0.2">
      <c r="B68" s="10" t="s">
        <v>508</v>
      </c>
      <c r="C68" s="11" t="s">
        <v>37</v>
      </c>
      <c r="D68" s="11" t="s">
        <v>38</v>
      </c>
      <c r="E68" s="11" t="s">
        <v>116</v>
      </c>
      <c r="F68" s="11" t="s">
        <v>117</v>
      </c>
      <c r="G68" s="11" t="s">
        <v>118</v>
      </c>
      <c r="H68" s="11" t="s">
        <v>42</v>
      </c>
      <c r="I68" s="11" t="s">
        <v>519</v>
      </c>
      <c r="J68" s="11" t="s">
        <v>520</v>
      </c>
      <c r="K68" s="39" t="s">
        <v>509</v>
      </c>
      <c r="L68" s="11" t="s">
        <v>46</v>
      </c>
      <c r="M68" s="23" t="s">
        <v>187</v>
      </c>
      <c r="N68" s="11" t="s">
        <v>120</v>
      </c>
      <c r="O68" s="11" t="s">
        <v>510</v>
      </c>
      <c r="P68" s="11" t="s">
        <v>521</v>
      </c>
      <c r="Q68" s="36">
        <v>2097</v>
      </c>
      <c r="R68" s="40">
        <v>1810</v>
      </c>
      <c r="S68" s="40">
        <v>1767</v>
      </c>
      <c r="T68" s="40">
        <v>2087</v>
      </c>
      <c r="U68" s="40">
        <v>2108</v>
      </c>
      <c r="V68" s="38">
        <f>+U68+T68+S68+R68</f>
        <v>7772</v>
      </c>
      <c r="W68" s="11" t="s">
        <v>522</v>
      </c>
      <c r="X68" s="11" t="s">
        <v>228</v>
      </c>
      <c r="Y68" s="11" t="s">
        <v>228</v>
      </c>
      <c r="Z68" s="15" t="s">
        <v>523</v>
      </c>
      <c r="AA68" s="16">
        <f t="shared" si="1"/>
        <v>2087</v>
      </c>
      <c r="AB68" s="62" t="s">
        <v>524</v>
      </c>
      <c r="AC68" s="92" t="s">
        <v>525</v>
      </c>
      <c r="AD68" s="82"/>
      <c r="AE68" s="18">
        <v>0</v>
      </c>
      <c r="AF68" s="103">
        <f>AE68/AA68</f>
        <v>0</v>
      </c>
      <c r="AG68" s="105" t="s">
        <v>526</v>
      </c>
      <c r="AH68" s="18">
        <v>628</v>
      </c>
      <c r="AI68" s="105" t="s">
        <v>527</v>
      </c>
      <c r="AJ68" s="18" t="s">
        <v>528</v>
      </c>
      <c r="AK68" s="18"/>
    </row>
    <row r="69" spans="2:38" s="2" customFormat="1" ht="288" hidden="1" x14ac:dyDescent="0.2">
      <c r="B69" s="10" t="s">
        <v>508</v>
      </c>
      <c r="C69" s="11" t="s">
        <v>37</v>
      </c>
      <c r="D69" s="11" t="s">
        <v>38</v>
      </c>
      <c r="E69" s="11" t="s">
        <v>116</v>
      </c>
      <c r="F69" s="11" t="s">
        <v>117</v>
      </c>
      <c r="G69" s="11" t="s">
        <v>118</v>
      </c>
      <c r="H69" s="11" t="s">
        <v>42</v>
      </c>
      <c r="I69" s="11" t="s">
        <v>519</v>
      </c>
      <c r="J69" s="11" t="s">
        <v>520</v>
      </c>
      <c r="K69" s="39" t="s">
        <v>509</v>
      </c>
      <c r="L69" s="11" t="s">
        <v>46</v>
      </c>
      <c r="M69" s="23" t="s">
        <v>187</v>
      </c>
      <c r="N69" s="11" t="s">
        <v>120</v>
      </c>
      <c r="O69" s="11" t="s">
        <v>510</v>
      </c>
      <c r="P69" s="11" t="s">
        <v>529</v>
      </c>
      <c r="Q69" s="36">
        <v>46834.014770036971</v>
      </c>
      <c r="R69" s="40">
        <v>43659</v>
      </c>
      <c r="S69" s="40">
        <v>54780</v>
      </c>
      <c r="T69" s="40">
        <v>46317</v>
      </c>
      <c r="U69" s="40">
        <v>47707</v>
      </c>
      <c r="V69" s="38">
        <f>+R69+S69+T69+U69</f>
        <v>192463</v>
      </c>
      <c r="W69" s="11" t="s">
        <v>530</v>
      </c>
      <c r="X69" s="11" t="s">
        <v>228</v>
      </c>
      <c r="Y69" s="11" t="s">
        <v>228</v>
      </c>
      <c r="Z69" s="15" t="s">
        <v>531</v>
      </c>
      <c r="AA69" s="16">
        <f t="shared" si="1"/>
        <v>46317</v>
      </c>
      <c r="AB69" s="62" t="s">
        <v>532</v>
      </c>
      <c r="AC69" s="92" t="s">
        <v>533</v>
      </c>
      <c r="AD69" s="82"/>
      <c r="AE69" s="18">
        <v>42293</v>
      </c>
      <c r="AF69" s="103">
        <f>AE69/AA69</f>
        <v>0.91312045253362695</v>
      </c>
      <c r="AG69" s="105" t="s">
        <v>534</v>
      </c>
      <c r="AH69" s="18" t="s">
        <v>535</v>
      </c>
      <c r="AI69" s="18" t="s">
        <v>535</v>
      </c>
      <c r="AJ69" s="18" t="s">
        <v>536</v>
      </c>
      <c r="AK69" s="18"/>
    </row>
    <row r="70" spans="2:38" s="2" customFormat="1" ht="306" hidden="1" x14ac:dyDescent="0.2">
      <c r="B70" s="10" t="s">
        <v>508</v>
      </c>
      <c r="C70" s="11" t="s">
        <v>37</v>
      </c>
      <c r="D70" s="11" t="s">
        <v>38</v>
      </c>
      <c r="E70" s="11" t="s">
        <v>105</v>
      </c>
      <c r="F70" s="11" t="s">
        <v>117</v>
      </c>
      <c r="G70" s="11" t="s">
        <v>118</v>
      </c>
      <c r="H70" s="11" t="s">
        <v>42</v>
      </c>
      <c r="I70" s="11" t="s">
        <v>43</v>
      </c>
      <c r="J70" s="11" t="s">
        <v>45</v>
      </c>
      <c r="K70" s="39" t="s">
        <v>509</v>
      </c>
      <c r="L70" s="11" t="s">
        <v>93</v>
      </c>
      <c r="M70" s="23" t="s">
        <v>187</v>
      </c>
      <c r="N70" s="23" t="s">
        <v>107</v>
      </c>
      <c r="O70" s="11" t="s">
        <v>510</v>
      </c>
      <c r="P70" s="11" t="s">
        <v>511</v>
      </c>
      <c r="Q70" s="41">
        <v>0.24</v>
      </c>
      <c r="R70" s="21">
        <v>0.24</v>
      </c>
      <c r="S70" s="21">
        <v>0.59</v>
      </c>
      <c r="T70" s="21">
        <v>0.17</v>
      </c>
      <c r="U70" s="21">
        <v>0</v>
      </c>
      <c r="V70" s="41">
        <f>SUBTOTAL(9,R70:U70)</f>
        <v>0</v>
      </c>
      <c r="W70" s="11" t="s">
        <v>537</v>
      </c>
      <c r="X70" s="11" t="s">
        <v>228</v>
      </c>
      <c r="Y70" s="11" t="s">
        <v>228</v>
      </c>
      <c r="Z70" s="15" t="s">
        <v>538</v>
      </c>
      <c r="AA70" s="16">
        <f t="shared" si="1"/>
        <v>0.17</v>
      </c>
      <c r="AB70" s="62" t="s">
        <v>532</v>
      </c>
      <c r="AC70" s="92" t="s">
        <v>539</v>
      </c>
      <c r="AD70" s="82" t="s">
        <v>540</v>
      </c>
      <c r="AE70" s="18">
        <v>8.5000000000000006E-2</v>
      </c>
      <c r="AF70" s="103">
        <v>8.5000000000000006E-2</v>
      </c>
      <c r="AG70" s="105" t="s">
        <v>541</v>
      </c>
      <c r="AH70" s="18" t="s">
        <v>535</v>
      </c>
      <c r="AI70" s="18" t="s">
        <v>535</v>
      </c>
      <c r="AJ70" s="18" t="s">
        <v>542</v>
      </c>
      <c r="AK70" s="18"/>
    </row>
    <row r="71" spans="2:38" s="2" customFormat="1" ht="191.25" hidden="1" x14ac:dyDescent="0.2">
      <c r="B71" s="10" t="s">
        <v>508</v>
      </c>
      <c r="C71" s="11" t="s">
        <v>61</v>
      </c>
      <c r="D71" s="11" t="s">
        <v>62</v>
      </c>
      <c r="E71" s="11" t="s">
        <v>63</v>
      </c>
      <c r="F71" s="11" t="s">
        <v>117</v>
      </c>
      <c r="G71" s="11" t="s">
        <v>150</v>
      </c>
      <c r="H71" s="11" t="s">
        <v>42</v>
      </c>
      <c r="I71" s="11" t="s">
        <v>438</v>
      </c>
      <c r="J71" s="11" t="s">
        <v>45</v>
      </c>
      <c r="K71" s="39" t="s">
        <v>509</v>
      </c>
      <c r="L71" s="11" t="s">
        <v>46</v>
      </c>
      <c r="M71" s="23" t="s">
        <v>141</v>
      </c>
      <c r="N71" s="23" t="s">
        <v>76</v>
      </c>
      <c r="O71" s="11" t="s">
        <v>543</v>
      </c>
      <c r="P71" s="11" t="s">
        <v>544</v>
      </c>
      <c r="Q71" s="42">
        <v>4</v>
      </c>
      <c r="R71" s="13">
        <v>0</v>
      </c>
      <c r="S71" s="13">
        <v>2</v>
      </c>
      <c r="T71" s="13">
        <v>1</v>
      </c>
      <c r="U71" s="13">
        <v>1</v>
      </c>
      <c r="V71" s="11">
        <v>4</v>
      </c>
      <c r="W71" s="11" t="s">
        <v>545</v>
      </c>
      <c r="X71" s="11"/>
      <c r="Y71" s="11" t="s">
        <v>228</v>
      </c>
      <c r="Z71" s="15" t="s">
        <v>546</v>
      </c>
      <c r="AA71" s="16">
        <f t="shared" si="1"/>
        <v>1</v>
      </c>
      <c r="AB71" s="62" t="s">
        <v>535</v>
      </c>
      <c r="AC71" s="90" t="s">
        <v>547</v>
      </c>
      <c r="AD71" s="82" t="s">
        <v>540</v>
      </c>
      <c r="AE71" s="18">
        <v>0.5</v>
      </c>
      <c r="AF71" s="103">
        <v>0.5</v>
      </c>
      <c r="AG71" s="105" t="s">
        <v>548</v>
      </c>
      <c r="AH71" s="18" t="s">
        <v>535</v>
      </c>
      <c r="AI71" s="18" t="s">
        <v>535</v>
      </c>
      <c r="AJ71" s="18" t="s">
        <v>540</v>
      </c>
      <c r="AK71" s="18"/>
    </row>
    <row r="72" spans="2:38" s="2" customFormat="1" ht="166.5" hidden="1" customHeight="1" x14ac:dyDescent="0.2">
      <c r="B72" s="10" t="s">
        <v>508</v>
      </c>
      <c r="C72" s="11" t="s">
        <v>61</v>
      </c>
      <c r="D72" s="11" t="s">
        <v>62</v>
      </c>
      <c r="E72" s="11" t="s">
        <v>243</v>
      </c>
      <c r="F72" s="11" t="s">
        <v>40</v>
      </c>
      <c r="G72" s="11" t="s">
        <v>150</v>
      </c>
      <c r="H72" s="11" t="s">
        <v>42</v>
      </c>
      <c r="I72" s="11" t="s">
        <v>549</v>
      </c>
      <c r="J72" s="11" t="s">
        <v>45</v>
      </c>
      <c r="K72" s="39" t="s">
        <v>509</v>
      </c>
      <c r="L72" s="11" t="s">
        <v>202</v>
      </c>
      <c r="M72" s="23" t="s">
        <v>203</v>
      </c>
      <c r="N72" s="23" t="s">
        <v>76</v>
      </c>
      <c r="O72" s="11" t="s">
        <v>550</v>
      </c>
      <c r="P72" s="11" t="s">
        <v>551</v>
      </c>
      <c r="Q72" s="42">
        <v>872</v>
      </c>
      <c r="R72" s="13">
        <v>899</v>
      </c>
      <c r="S72" s="13">
        <v>899</v>
      </c>
      <c r="T72" s="13">
        <v>954</v>
      </c>
      <c r="U72" s="13">
        <v>983</v>
      </c>
      <c r="V72" s="19">
        <f>SUBTOTAL(9,R72:U72)</f>
        <v>0</v>
      </c>
      <c r="W72" s="11" t="s">
        <v>552</v>
      </c>
      <c r="X72" s="11" t="s">
        <v>228</v>
      </c>
      <c r="Y72" s="11" t="s">
        <v>228</v>
      </c>
      <c r="Z72" s="15" t="s">
        <v>553</v>
      </c>
      <c r="AA72" s="16">
        <f t="shared" si="1"/>
        <v>954</v>
      </c>
      <c r="AB72" s="62" t="s">
        <v>532</v>
      </c>
      <c r="AC72" s="90" t="s">
        <v>554</v>
      </c>
      <c r="AD72" s="82" t="s">
        <v>540</v>
      </c>
      <c r="AE72" s="18">
        <v>0</v>
      </c>
      <c r="AF72" s="103">
        <v>0</v>
      </c>
      <c r="AG72" s="105" t="s">
        <v>555</v>
      </c>
      <c r="AH72" s="18" t="s">
        <v>535</v>
      </c>
      <c r="AI72" s="18" t="s">
        <v>535</v>
      </c>
      <c r="AJ72" s="18" t="s">
        <v>556</v>
      </c>
      <c r="AK72" s="18"/>
    </row>
    <row r="73" spans="2:38" s="2" customFormat="1" ht="264" hidden="1" x14ac:dyDescent="0.2">
      <c r="B73" s="10" t="s">
        <v>508</v>
      </c>
      <c r="C73" s="11" t="s">
        <v>37</v>
      </c>
      <c r="D73" s="11" t="s">
        <v>38</v>
      </c>
      <c r="E73" s="11" t="s">
        <v>140</v>
      </c>
      <c r="F73" s="11" t="s">
        <v>117</v>
      </c>
      <c r="G73" s="11" t="s">
        <v>118</v>
      </c>
      <c r="H73" s="11" t="s">
        <v>42</v>
      </c>
      <c r="I73" s="11" t="s">
        <v>557</v>
      </c>
      <c r="J73" s="11" t="s">
        <v>45</v>
      </c>
      <c r="K73" s="39" t="s">
        <v>509</v>
      </c>
      <c r="L73" s="11" t="s">
        <v>46</v>
      </c>
      <c r="M73" s="23" t="s">
        <v>214</v>
      </c>
      <c r="N73" s="11" t="s">
        <v>142</v>
      </c>
      <c r="O73" s="11" t="s">
        <v>558</v>
      </c>
      <c r="P73" s="11" t="s">
        <v>559</v>
      </c>
      <c r="Q73" s="43">
        <v>4</v>
      </c>
      <c r="R73" s="13">
        <v>4</v>
      </c>
      <c r="S73" s="13">
        <v>1</v>
      </c>
      <c r="T73" s="13">
        <v>1</v>
      </c>
      <c r="U73" s="13">
        <v>1</v>
      </c>
      <c r="V73" s="44">
        <f>SUBTOTAL(9,R73:U73)</f>
        <v>0</v>
      </c>
      <c r="W73" s="11" t="s">
        <v>560</v>
      </c>
      <c r="X73" s="11" t="s">
        <v>228</v>
      </c>
      <c r="Y73" s="11" t="s">
        <v>228</v>
      </c>
      <c r="Z73" s="15" t="s">
        <v>561</v>
      </c>
      <c r="AA73" s="16">
        <f t="shared" si="1"/>
        <v>1</v>
      </c>
      <c r="AB73" s="62" t="s">
        <v>562</v>
      </c>
      <c r="AC73" s="92" t="s">
        <v>563</v>
      </c>
      <c r="AD73" s="82" t="s">
        <v>540</v>
      </c>
      <c r="AE73" s="18">
        <v>0</v>
      </c>
      <c r="AF73" s="103">
        <v>0</v>
      </c>
      <c r="AG73" s="105" t="s">
        <v>564</v>
      </c>
      <c r="AH73" s="18">
        <v>0</v>
      </c>
      <c r="AI73" s="105" t="s">
        <v>565</v>
      </c>
      <c r="AJ73" s="18"/>
      <c r="AK73" s="18"/>
    </row>
    <row r="74" spans="2:38" s="2" customFormat="1" ht="127.5" hidden="1" x14ac:dyDescent="0.2">
      <c r="B74" s="10" t="s">
        <v>508</v>
      </c>
      <c r="C74" s="11" t="s">
        <v>37</v>
      </c>
      <c r="D74" s="11" t="s">
        <v>38</v>
      </c>
      <c r="E74" s="11" t="s">
        <v>140</v>
      </c>
      <c r="F74" s="11" t="s">
        <v>117</v>
      </c>
      <c r="G74" s="11" t="s">
        <v>118</v>
      </c>
      <c r="H74" s="11" t="s">
        <v>42</v>
      </c>
      <c r="I74" s="11" t="s">
        <v>557</v>
      </c>
      <c r="J74" s="11" t="s">
        <v>45</v>
      </c>
      <c r="K74" s="39" t="s">
        <v>509</v>
      </c>
      <c r="L74" s="11" t="s">
        <v>46</v>
      </c>
      <c r="M74" s="23" t="s">
        <v>214</v>
      </c>
      <c r="N74" s="11" t="s">
        <v>142</v>
      </c>
      <c r="O74" s="11" t="s">
        <v>558</v>
      </c>
      <c r="P74" s="11" t="s">
        <v>559</v>
      </c>
      <c r="Q74" s="41">
        <v>0</v>
      </c>
      <c r="R74" s="13">
        <v>0</v>
      </c>
      <c r="S74" s="45">
        <v>0.5714285714285714</v>
      </c>
      <c r="T74" s="45">
        <v>0.42857142857142855</v>
      </c>
      <c r="U74" s="13" t="s">
        <v>566</v>
      </c>
      <c r="V74" s="41">
        <v>1</v>
      </c>
      <c r="W74" s="11" t="s">
        <v>567</v>
      </c>
      <c r="X74" s="11"/>
      <c r="Y74" s="11" t="s">
        <v>228</v>
      </c>
      <c r="Z74" s="15" t="s">
        <v>568</v>
      </c>
      <c r="AA74" s="16">
        <f t="shared" si="1"/>
        <v>0.42857142857142855</v>
      </c>
      <c r="AB74" s="62" t="s">
        <v>535</v>
      </c>
      <c r="AC74" s="90" t="s">
        <v>569</v>
      </c>
      <c r="AD74" s="80"/>
      <c r="AE74" s="18">
        <v>0.35</v>
      </c>
      <c r="AF74" s="103">
        <v>0.35</v>
      </c>
      <c r="AG74" s="105" t="s">
        <v>570</v>
      </c>
      <c r="AH74" s="18" t="s">
        <v>535</v>
      </c>
      <c r="AI74" s="18" t="s">
        <v>535</v>
      </c>
      <c r="AJ74" s="18" t="s">
        <v>571</v>
      </c>
      <c r="AK74" s="18"/>
    </row>
    <row r="75" spans="2:38" s="2" customFormat="1" ht="408" hidden="1" x14ac:dyDescent="0.2">
      <c r="B75" s="10" t="s">
        <v>508</v>
      </c>
      <c r="C75" s="11" t="s">
        <v>37</v>
      </c>
      <c r="D75" s="11" t="s">
        <v>38</v>
      </c>
      <c r="E75" s="11" t="s">
        <v>116</v>
      </c>
      <c r="F75" s="11" t="s">
        <v>117</v>
      </c>
      <c r="G75" s="11" t="s">
        <v>118</v>
      </c>
      <c r="H75" s="11" t="s">
        <v>42</v>
      </c>
      <c r="I75" s="11" t="s">
        <v>43</v>
      </c>
      <c r="J75" s="11" t="s">
        <v>45</v>
      </c>
      <c r="K75" s="11" t="s">
        <v>509</v>
      </c>
      <c r="L75" s="11" t="s">
        <v>46</v>
      </c>
      <c r="M75" s="23" t="s">
        <v>187</v>
      </c>
      <c r="N75" s="11" t="s">
        <v>120</v>
      </c>
      <c r="O75" s="11" t="s">
        <v>510</v>
      </c>
      <c r="P75" s="11" t="s">
        <v>511</v>
      </c>
      <c r="Q75" s="13">
        <v>0</v>
      </c>
      <c r="R75" s="13">
        <v>0</v>
      </c>
      <c r="S75" s="13">
        <v>1390</v>
      </c>
      <c r="T75" s="13">
        <v>0</v>
      </c>
      <c r="U75" s="13">
        <v>0</v>
      </c>
      <c r="V75" s="11">
        <f>SUM(R75:U75)</f>
        <v>1390</v>
      </c>
      <c r="W75" s="11" t="s">
        <v>572</v>
      </c>
      <c r="X75" s="11" t="s">
        <v>228</v>
      </c>
      <c r="Y75" s="11" t="s">
        <v>228</v>
      </c>
      <c r="Z75" s="15" t="s">
        <v>573</v>
      </c>
      <c r="AA75" s="16">
        <v>1000</v>
      </c>
      <c r="AB75" s="62" t="s">
        <v>532</v>
      </c>
      <c r="AC75" s="90" t="s">
        <v>574</v>
      </c>
      <c r="AD75" s="80"/>
      <c r="AE75" s="18">
        <v>98</v>
      </c>
      <c r="AF75" s="103">
        <f>AE75/AA75</f>
        <v>9.8000000000000004E-2</v>
      </c>
      <c r="AG75" s="105" t="s">
        <v>575</v>
      </c>
      <c r="AH75" s="18" t="s">
        <v>535</v>
      </c>
      <c r="AI75" s="18" t="s">
        <v>535</v>
      </c>
      <c r="AJ75" s="18"/>
      <c r="AK75" s="18"/>
    </row>
    <row r="76" spans="2:38" s="2" customFormat="1" ht="127.5" hidden="1" x14ac:dyDescent="0.2">
      <c r="B76" s="10" t="s">
        <v>508</v>
      </c>
      <c r="C76" s="11" t="s">
        <v>37</v>
      </c>
      <c r="D76" s="11" t="s">
        <v>38</v>
      </c>
      <c r="E76" s="11" t="s">
        <v>116</v>
      </c>
      <c r="F76" s="11" t="s">
        <v>117</v>
      </c>
      <c r="G76" s="11" t="s">
        <v>118</v>
      </c>
      <c r="H76" s="11" t="s">
        <v>42</v>
      </c>
      <c r="I76" s="11" t="s">
        <v>43</v>
      </c>
      <c r="J76" s="11" t="s">
        <v>45</v>
      </c>
      <c r="K76" s="11" t="s">
        <v>509</v>
      </c>
      <c r="L76" s="11" t="s">
        <v>46</v>
      </c>
      <c r="M76" s="23" t="s">
        <v>187</v>
      </c>
      <c r="N76" s="11" t="s">
        <v>120</v>
      </c>
      <c r="O76" s="11" t="s">
        <v>510</v>
      </c>
      <c r="P76" s="11" t="s">
        <v>511</v>
      </c>
      <c r="Q76" s="13">
        <v>0</v>
      </c>
      <c r="R76" s="13">
        <v>0</v>
      </c>
      <c r="S76" s="13">
        <v>600</v>
      </c>
      <c r="T76" s="13">
        <v>0</v>
      </c>
      <c r="U76" s="13">
        <v>0</v>
      </c>
      <c r="V76" s="11">
        <f>SUM(R76:U76)</f>
        <v>600</v>
      </c>
      <c r="W76" s="15" t="s">
        <v>576</v>
      </c>
      <c r="X76" s="11" t="s">
        <v>228</v>
      </c>
      <c r="Y76" s="11" t="s">
        <v>228</v>
      </c>
      <c r="Z76" s="15" t="s">
        <v>577</v>
      </c>
      <c r="AA76" s="16">
        <v>300</v>
      </c>
      <c r="AB76" s="62" t="s">
        <v>578</v>
      </c>
      <c r="AC76" s="93" t="s">
        <v>579</v>
      </c>
      <c r="AD76" s="80"/>
      <c r="AE76" s="18">
        <v>29</v>
      </c>
      <c r="AF76" s="103">
        <f>AE76/AA76</f>
        <v>9.6666666666666665E-2</v>
      </c>
      <c r="AG76" s="105" t="s">
        <v>580</v>
      </c>
      <c r="AH76" s="18">
        <v>0</v>
      </c>
      <c r="AI76" s="18" t="s">
        <v>581</v>
      </c>
      <c r="AJ76" s="18" t="s">
        <v>582</v>
      </c>
      <c r="AK76" s="18"/>
    </row>
    <row r="77" spans="2:38" s="2" customFormat="1" ht="140.25" hidden="1" x14ac:dyDescent="0.2">
      <c r="B77" s="10" t="s">
        <v>508</v>
      </c>
      <c r="C77" s="11" t="s">
        <v>37</v>
      </c>
      <c r="D77" s="11" t="s">
        <v>38</v>
      </c>
      <c r="E77" s="11" t="s">
        <v>116</v>
      </c>
      <c r="F77" s="11" t="s">
        <v>117</v>
      </c>
      <c r="G77" s="11" t="s">
        <v>118</v>
      </c>
      <c r="H77" s="11" t="s">
        <v>42</v>
      </c>
      <c r="I77" s="11" t="s">
        <v>43</v>
      </c>
      <c r="J77" s="11" t="s">
        <v>45</v>
      </c>
      <c r="K77" s="11" t="s">
        <v>509</v>
      </c>
      <c r="L77" s="11" t="s">
        <v>46</v>
      </c>
      <c r="M77" s="23" t="s">
        <v>187</v>
      </c>
      <c r="N77" s="11" t="s">
        <v>120</v>
      </c>
      <c r="O77" s="11" t="s">
        <v>510</v>
      </c>
      <c r="P77" s="11" t="s">
        <v>511</v>
      </c>
      <c r="Q77" s="19">
        <v>0</v>
      </c>
      <c r="R77" s="13">
        <v>0</v>
      </c>
      <c r="S77" s="13">
        <v>250</v>
      </c>
      <c r="T77" s="13">
        <v>0</v>
      </c>
      <c r="U77" s="13">
        <v>0</v>
      </c>
      <c r="V77" s="11">
        <f>SUM(R77:U77)</f>
        <v>250</v>
      </c>
      <c r="W77" s="14" t="s">
        <v>583</v>
      </c>
      <c r="X77" s="75" t="s">
        <v>228</v>
      </c>
      <c r="Y77" s="11" t="s">
        <v>228</v>
      </c>
      <c r="Z77" s="15" t="s">
        <v>584</v>
      </c>
      <c r="AA77" s="16">
        <v>50</v>
      </c>
      <c r="AB77" s="62" t="s">
        <v>532</v>
      </c>
      <c r="AC77" s="93" t="s">
        <v>585</v>
      </c>
      <c r="AD77" s="80"/>
      <c r="AE77" s="18">
        <v>6</v>
      </c>
      <c r="AF77" s="103">
        <f>AE77/AA77</f>
        <v>0.12</v>
      </c>
      <c r="AG77" s="105" t="s">
        <v>586</v>
      </c>
      <c r="AH77" s="18" t="s">
        <v>535</v>
      </c>
      <c r="AI77" s="18" t="s">
        <v>535</v>
      </c>
      <c r="AJ77" s="18" t="s">
        <v>587</v>
      </c>
      <c r="AK77" s="18"/>
    </row>
    <row r="78" spans="2:38" s="2" customFormat="1" ht="76.5" x14ac:dyDescent="0.25">
      <c r="B78" s="46" t="s">
        <v>588</v>
      </c>
      <c r="C78" s="11" t="s">
        <v>37</v>
      </c>
      <c r="D78" s="11" t="s">
        <v>38</v>
      </c>
      <c r="E78" s="11" t="s">
        <v>105</v>
      </c>
      <c r="F78" s="11" t="s">
        <v>45</v>
      </c>
      <c r="G78" s="11" t="s">
        <v>45</v>
      </c>
      <c r="H78" s="11" t="s">
        <v>42</v>
      </c>
      <c r="I78" s="11" t="s">
        <v>45</v>
      </c>
      <c r="J78" s="11" t="s">
        <v>45</v>
      </c>
      <c r="K78" s="11" t="s">
        <v>45</v>
      </c>
      <c r="L78" s="11" t="s">
        <v>202</v>
      </c>
      <c r="M78" s="11" t="s">
        <v>589</v>
      </c>
      <c r="N78" s="11" t="s">
        <v>107</v>
      </c>
      <c r="O78" s="11" t="s">
        <v>590</v>
      </c>
      <c r="P78" s="11" t="s">
        <v>591</v>
      </c>
      <c r="Q78" s="15" t="s">
        <v>592</v>
      </c>
      <c r="R78" s="13">
        <v>1</v>
      </c>
      <c r="S78" s="13"/>
      <c r="T78" s="13"/>
      <c r="U78" s="13"/>
      <c r="V78" s="11"/>
      <c r="W78" s="11" t="s">
        <v>593</v>
      </c>
      <c r="X78" s="11"/>
      <c r="Y78" s="14"/>
      <c r="Z78" s="15" t="s">
        <v>594</v>
      </c>
      <c r="AA78" s="16">
        <f t="shared" si="1"/>
        <v>0</v>
      </c>
      <c r="AB78" s="62"/>
      <c r="AC78" s="89" t="s">
        <v>595</v>
      </c>
      <c r="AD78" s="80" t="s">
        <v>596</v>
      </c>
      <c r="AE78" s="18">
        <v>1</v>
      </c>
      <c r="AF78" s="18">
        <v>100</v>
      </c>
      <c r="AG78" s="18" t="s">
        <v>597</v>
      </c>
      <c r="AH78" s="18"/>
      <c r="AI78" s="18"/>
      <c r="AJ78" s="18"/>
      <c r="AK78" s="18"/>
      <c r="AL78" s="2" t="s">
        <v>2322</v>
      </c>
    </row>
    <row r="79" spans="2:38" s="2" customFormat="1" ht="108" x14ac:dyDescent="0.25">
      <c r="B79" s="46" t="s">
        <v>588</v>
      </c>
      <c r="C79" s="11" t="s">
        <v>37</v>
      </c>
      <c r="D79" s="11" t="s">
        <v>38</v>
      </c>
      <c r="E79" s="11" t="s">
        <v>105</v>
      </c>
      <c r="F79" s="11" t="s">
        <v>45</v>
      </c>
      <c r="G79" s="11" t="s">
        <v>45</v>
      </c>
      <c r="H79" s="11" t="s">
        <v>42</v>
      </c>
      <c r="I79" s="11" t="s">
        <v>45</v>
      </c>
      <c r="J79" s="11" t="s">
        <v>45</v>
      </c>
      <c r="K79" s="11" t="s">
        <v>45</v>
      </c>
      <c r="L79" s="11" t="s">
        <v>202</v>
      </c>
      <c r="M79" s="11" t="s">
        <v>589</v>
      </c>
      <c r="N79" s="11" t="s">
        <v>107</v>
      </c>
      <c r="O79" s="11" t="s">
        <v>590</v>
      </c>
      <c r="P79" s="11" t="s">
        <v>591</v>
      </c>
      <c r="Q79" s="12" t="s">
        <v>50</v>
      </c>
      <c r="R79" s="13">
        <v>1</v>
      </c>
      <c r="S79" s="13"/>
      <c r="T79" s="13"/>
      <c r="U79" s="13"/>
      <c r="V79" s="11"/>
      <c r="W79" s="11" t="s">
        <v>598</v>
      </c>
      <c r="X79" s="11"/>
      <c r="Y79" s="14"/>
      <c r="Z79" s="15" t="s">
        <v>599</v>
      </c>
      <c r="AA79" s="16">
        <f t="shared" si="1"/>
        <v>0</v>
      </c>
      <c r="AB79" s="62"/>
      <c r="AC79" s="89" t="s">
        <v>600</v>
      </c>
      <c r="AD79" s="80" t="s">
        <v>601</v>
      </c>
      <c r="AE79" s="18">
        <v>1</v>
      </c>
      <c r="AF79" s="18">
        <v>100</v>
      </c>
      <c r="AG79" s="18" t="s">
        <v>602</v>
      </c>
      <c r="AH79" s="18"/>
      <c r="AI79" s="18"/>
      <c r="AJ79" s="18"/>
      <c r="AK79" s="18"/>
      <c r="AL79" s="2" t="s">
        <v>2322</v>
      </c>
    </row>
    <row r="80" spans="2:38" s="2" customFormat="1" ht="114.75" x14ac:dyDescent="0.25">
      <c r="B80" s="46" t="s">
        <v>588</v>
      </c>
      <c r="C80" s="11" t="s">
        <v>37</v>
      </c>
      <c r="D80" s="11" t="s">
        <v>38</v>
      </c>
      <c r="E80" s="11" t="s">
        <v>105</v>
      </c>
      <c r="F80" s="11" t="s">
        <v>45</v>
      </c>
      <c r="G80" s="11" t="s">
        <v>45</v>
      </c>
      <c r="H80" s="11" t="s">
        <v>42</v>
      </c>
      <c r="I80" s="11" t="s">
        <v>45</v>
      </c>
      <c r="J80" s="11" t="s">
        <v>45</v>
      </c>
      <c r="K80" s="11" t="s">
        <v>45</v>
      </c>
      <c r="L80" s="11" t="s">
        <v>202</v>
      </c>
      <c r="M80" s="11" t="s">
        <v>589</v>
      </c>
      <c r="N80" s="11" t="s">
        <v>107</v>
      </c>
      <c r="O80" s="11" t="s">
        <v>590</v>
      </c>
      <c r="P80" s="11" t="s">
        <v>591</v>
      </c>
      <c r="Q80" s="12" t="s">
        <v>50</v>
      </c>
      <c r="R80" s="13"/>
      <c r="S80" s="13" t="s">
        <v>603</v>
      </c>
      <c r="T80" s="13"/>
      <c r="U80" s="13"/>
      <c r="V80" s="11"/>
      <c r="W80" s="11" t="s">
        <v>604</v>
      </c>
      <c r="X80" s="11"/>
      <c r="Y80" s="14" t="s">
        <v>57</v>
      </c>
      <c r="Z80" s="15" t="s">
        <v>605</v>
      </c>
      <c r="AA80" s="16">
        <f t="shared" si="1"/>
        <v>0</v>
      </c>
      <c r="AB80" s="65">
        <v>0.2</v>
      </c>
      <c r="AC80" s="89" t="s">
        <v>606</v>
      </c>
      <c r="AD80" s="80"/>
      <c r="AE80" s="18"/>
      <c r="AF80" s="18">
        <v>80</v>
      </c>
      <c r="AG80" s="18" t="s">
        <v>1442</v>
      </c>
      <c r="AH80" s="18"/>
      <c r="AI80" s="18"/>
      <c r="AJ80" s="18"/>
      <c r="AK80" s="18"/>
      <c r="AL80" s="2" t="s">
        <v>2322</v>
      </c>
    </row>
    <row r="81" spans="2:38" s="2" customFormat="1" ht="216" x14ac:dyDescent="0.2">
      <c r="B81" s="46" t="s">
        <v>588</v>
      </c>
      <c r="C81" s="11" t="s">
        <v>37</v>
      </c>
      <c r="D81" s="11" t="s">
        <v>38</v>
      </c>
      <c r="E81" s="11" t="s">
        <v>105</v>
      </c>
      <c r="F81" s="11" t="s">
        <v>45</v>
      </c>
      <c r="G81" s="11" t="s">
        <v>45</v>
      </c>
      <c r="H81" s="11" t="s">
        <v>42</v>
      </c>
      <c r="I81" s="11" t="s">
        <v>45</v>
      </c>
      <c r="J81" s="11" t="s">
        <v>45</v>
      </c>
      <c r="K81" s="11" t="s">
        <v>45</v>
      </c>
      <c r="L81" s="11" t="s">
        <v>202</v>
      </c>
      <c r="M81" s="11" t="s">
        <v>589</v>
      </c>
      <c r="N81" s="11" t="s">
        <v>107</v>
      </c>
      <c r="O81" s="11" t="s">
        <v>590</v>
      </c>
      <c r="P81" s="11" t="s">
        <v>591</v>
      </c>
      <c r="Q81" s="12" t="s">
        <v>50</v>
      </c>
      <c r="R81" s="13">
        <v>0.1</v>
      </c>
      <c r="S81" s="13">
        <v>0.9</v>
      </c>
      <c r="T81" s="13"/>
      <c r="U81" s="13"/>
      <c r="V81" s="11" t="s">
        <v>609</v>
      </c>
      <c r="W81" s="11" t="s">
        <v>610</v>
      </c>
      <c r="X81" s="11" t="s">
        <v>57</v>
      </c>
      <c r="Y81" s="14" t="s">
        <v>57</v>
      </c>
      <c r="Z81" s="15" t="s">
        <v>611</v>
      </c>
      <c r="AA81" s="16">
        <f t="shared" si="1"/>
        <v>0</v>
      </c>
      <c r="AB81" s="65">
        <v>0.4</v>
      </c>
      <c r="AC81" s="89" t="s">
        <v>612</v>
      </c>
      <c r="AD81" s="183" t="s">
        <v>613</v>
      </c>
      <c r="AE81" s="18">
        <v>1</v>
      </c>
      <c r="AF81" s="18">
        <v>100</v>
      </c>
      <c r="AG81" s="18" t="s">
        <v>1447</v>
      </c>
      <c r="AH81" s="18"/>
      <c r="AI81" s="18"/>
      <c r="AJ81" s="18"/>
      <c r="AK81" s="18"/>
      <c r="AL81" s="2" t="s">
        <v>2322</v>
      </c>
    </row>
    <row r="82" spans="2:38" s="2" customFormat="1" ht="120" customHeight="1" x14ac:dyDescent="0.2">
      <c r="B82" s="46" t="s">
        <v>588</v>
      </c>
      <c r="C82" s="11" t="s">
        <v>37</v>
      </c>
      <c r="D82" s="11" t="s">
        <v>38</v>
      </c>
      <c r="E82" s="11" t="s">
        <v>105</v>
      </c>
      <c r="F82" s="11" t="s">
        <v>45</v>
      </c>
      <c r="G82" s="11" t="s">
        <v>45</v>
      </c>
      <c r="H82" s="11" t="s">
        <v>42</v>
      </c>
      <c r="I82" s="11" t="s">
        <v>45</v>
      </c>
      <c r="J82" s="11" t="s">
        <v>45</v>
      </c>
      <c r="K82" s="11" t="s">
        <v>45</v>
      </c>
      <c r="L82" s="11" t="s">
        <v>202</v>
      </c>
      <c r="M82" s="11" t="s">
        <v>589</v>
      </c>
      <c r="N82" s="11" t="s">
        <v>107</v>
      </c>
      <c r="O82" s="11" t="s">
        <v>590</v>
      </c>
      <c r="P82" s="11" t="s">
        <v>591</v>
      </c>
      <c r="Q82" s="12" t="s">
        <v>50</v>
      </c>
      <c r="R82" s="13">
        <v>2</v>
      </c>
      <c r="S82" s="13">
        <v>2</v>
      </c>
      <c r="T82" s="13">
        <v>2</v>
      </c>
      <c r="U82" s="13">
        <v>2</v>
      </c>
      <c r="V82" s="11" t="s">
        <v>616</v>
      </c>
      <c r="W82" s="11" t="s">
        <v>617</v>
      </c>
      <c r="X82" s="11" t="s">
        <v>57</v>
      </c>
      <c r="Y82" s="14" t="s">
        <v>57</v>
      </c>
      <c r="Z82" s="15" t="s">
        <v>618</v>
      </c>
      <c r="AA82" s="16">
        <f t="shared" ref="AA82:AA145" si="2">+T82</f>
        <v>2</v>
      </c>
      <c r="AB82" s="27"/>
      <c r="AC82" s="89" t="s">
        <v>619</v>
      </c>
      <c r="AD82" s="207" t="s">
        <v>620</v>
      </c>
      <c r="AE82" s="18">
        <v>2</v>
      </c>
      <c r="AF82" s="18" t="s">
        <v>2323</v>
      </c>
      <c r="AG82" s="18" t="s">
        <v>1452</v>
      </c>
      <c r="AH82" s="18"/>
      <c r="AI82" s="18"/>
      <c r="AJ82" s="18"/>
      <c r="AK82" s="18"/>
      <c r="AL82" s="2" t="s">
        <v>2322</v>
      </c>
    </row>
    <row r="83" spans="2:38" s="2" customFormat="1" ht="76.5" x14ac:dyDescent="0.25">
      <c r="B83" s="46" t="s">
        <v>588</v>
      </c>
      <c r="C83" s="11" t="s">
        <v>37</v>
      </c>
      <c r="D83" s="11" t="s">
        <v>38</v>
      </c>
      <c r="E83" s="11" t="s">
        <v>105</v>
      </c>
      <c r="F83" s="11" t="s">
        <v>45</v>
      </c>
      <c r="G83" s="11" t="s">
        <v>45</v>
      </c>
      <c r="H83" s="11" t="s">
        <v>42</v>
      </c>
      <c r="I83" s="11" t="s">
        <v>45</v>
      </c>
      <c r="J83" s="11" t="s">
        <v>45</v>
      </c>
      <c r="K83" s="11" t="s">
        <v>45</v>
      </c>
      <c r="L83" s="11" t="s">
        <v>202</v>
      </c>
      <c r="M83" s="11" t="s">
        <v>589</v>
      </c>
      <c r="N83" s="11" t="s">
        <v>107</v>
      </c>
      <c r="O83" s="11" t="s">
        <v>590</v>
      </c>
      <c r="P83" s="11" t="s">
        <v>591</v>
      </c>
      <c r="Q83" s="12" t="s">
        <v>50</v>
      </c>
      <c r="R83" s="13">
        <v>0.1</v>
      </c>
      <c r="S83" s="13">
        <v>0.9</v>
      </c>
      <c r="T83" s="13"/>
      <c r="U83" s="13"/>
      <c r="V83" s="11" t="s">
        <v>609</v>
      </c>
      <c r="W83" s="11" t="s">
        <v>625</v>
      </c>
      <c r="X83" s="11"/>
      <c r="Y83" s="14" t="s">
        <v>57</v>
      </c>
      <c r="Z83" s="15" t="s">
        <v>626</v>
      </c>
      <c r="AA83" s="16">
        <f t="shared" si="2"/>
        <v>0</v>
      </c>
      <c r="AB83" s="15" t="s">
        <v>627</v>
      </c>
      <c r="AC83" s="89" t="s">
        <v>606</v>
      </c>
      <c r="AD83" s="166"/>
      <c r="AE83" s="18"/>
      <c r="AF83" s="18"/>
      <c r="AG83" s="18" t="s">
        <v>628</v>
      </c>
      <c r="AH83" s="18"/>
      <c r="AI83" s="18"/>
      <c r="AJ83" s="18"/>
      <c r="AK83" s="18"/>
      <c r="AL83" s="2" t="s">
        <v>2322</v>
      </c>
    </row>
    <row r="84" spans="2:38" s="2" customFormat="1" ht="114" customHeight="1" x14ac:dyDescent="0.2">
      <c r="B84" s="46" t="s">
        <v>588</v>
      </c>
      <c r="C84" s="11" t="s">
        <v>37</v>
      </c>
      <c r="D84" s="11" t="s">
        <v>38</v>
      </c>
      <c r="E84" s="11" t="s">
        <v>105</v>
      </c>
      <c r="F84" s="11" t="s">
        <v>45</v>
      </c>
      <c r="G84" s="11" t="s">
        <v>45</v>
      </c>
      <c r="H84" s="11" t="s">
        <v>42</v>
      </c>
      <c r="I84" s="11" t="s">
        <v>45</v>
      </c>
      <c r="J84" s="11" t="s">
        <v>45</v>
      </c>
      <c r="K84" s="11" t="s">
        <v>45</v>
      </c>
      <c r="L84" s="11" t="s">
        <v>202</v>
      </c>
      <c r="M84" s="11" t="s">
        <v>589</v>
      </c>
      <c r="N84" s="11" t="s">
        <v>107</v>
      </c>
      <c r="O84" s="11" t="s">
        <v>590</v>
      </c>
      <c r="P84" s="11" t="s">
        <v>591</v>
      </c>
      <c r="Q84" s="12" t="s">
        <v>50</v>
      </c>
      <c r="R84" s="13">
        <v>0.1</v>
      </c>
      <c r="S84" s="13">
        <v>0.9</v>
      </c>
      <c r="T84" s="13"/>
      <c r="U84" s="13"/>
      <c r="V84" s="11" t="s">
        <v>609</v>
      </c>
      <c r="W84" s="11" t="s">
        <v>629</v>
      </c>
      <c r="X84" s="11" t="s">
        <v>57</v>
      </c>
      <c r="Y84" s="14" t="s">
        <v>57</v>
      </c>
      <c r="Z84" s="15" t="s">
        <v>630</v>
      </c>
      <c r="AA84" s="16">
        <f t="shared" si="2"/>
        <v>0</v>
      </c>
      <c r="AB84" s="15">
        <v>0.8</v>
      </c>
      <c r="AC84" s="94" t="s">
        <v>631</v>
      </c>
      <c r="AD84" s="77"/>
      <c r="AE84" s="18">
        <v>1</v>
      </c>
      <c r="AF84" s="18">
        <v>100</v>
      </c>
      <c r="AG84" s="18" t="s">
        <v>1460</v>
      </c>
      <c r="AH84" s="18"/>
      <c r="AI84" s="18"/>
      <c r="AJ84" s="18"/>
      <c r="AK84" s="18"/>
      <c r="AL84" s="2" t="s">
        <v>2322</v>
      </c>
    </row>
    <row r="85" spans="2:38" s="2" customFormat="1" ht="242.25" x14ac:dyDescent="0.25">
      <c r="B85" s="46" t="s">
        <v>588</v>
      </c>
      <c r="C85" s="11" t="s">
        <v>634</v>
      </c>
      <c r="D85" s="11" t="s">
        <v>635</v>
      </c>
      <c r="E85" s="11" t="s">
        <v>636</v>
      </c>
      <c r="F85" s="11" t="s">
        <v>45</v>
      </c>
      <c r="G85" s="11" t="s">
        <v>45</v>
      </c>
      <c r="H85" s="11" t="s">
        <v>42</v>
      </c>
      <c r="I85" s="11" t="s">
        <v>519</v>
      </c>
      <c r="J85" s="11" t="s">
        <v>45</v>
      </c>
      <c r="K85" s="11" t="s">
        <v>45</v>
      </c>
      <c r="L85" s="11" t="s">
        <v>45</v>
      </c>
      <c r="M85" s="11" t="s">
        <v>45</v>
      </c>
      <c r="N85" s="11" t="s">
        <v>142</v>
      </c>
      <c r="O85" s="11" t="s">
        <v>590</v>
      </c>
      <c r="P85" s="11" t="s">
        <v>637</v>
      </c>
      <c r="Q85" s="47">
        <v>0</v>
      </c>
      <c r="R85" s="13">
        <v>32</v>
      </c>
      <c r="S85" s="13">
        <v>70</v>
      </c>
      <c r="T85" s="13">
        <v>82</v>
      </c>
      <c r="U85" s="13">
        <v>100</v>
      </c>
      <c r="V85" s="11">
        <v>100</v>
      </c>
      <c r="W85" s="11" t="s">
        <v>638</v>
      </c>
      <c r="X85" s="11" t="s">
        <v>57</v>
      </c>
      <c r="Y85" s="14" t="s">
        <v>57</v>
      </c>
      <c r="Z85" s="15" t="s">
        <v>639</v>
      </c>
      <c r="AA85" s="16">
        <f t="shared" si="2"/>
        <v>82</v>
      </c>
      <c r="AB85" s="18"/>
      <c r="AC85" s="89" t="s">
        <v>640</v>
      </c>
      <c r="AD85" s="89" t="s">
        <v>641</v>
      </c>
      <c r="AE85" s="18"/>
      <c r="AF85" s="18"/>
      <c r="AG85" s="18" t="s">
        <v>1464</v>
      </c>
      <c r="AH85" s="18"/>
      <c r="AI85" s="18"/>
      <c r="AJ85" s="18"/>
      <c r="AK85" s="18" t="s">
        <v>1465</v>
      </c>
      <c r="AL85" s="2" t="s">
        <v>2324</v>
      </c>
    </row>
    <row r="86" spans="2:38" s="2" customFormat="1" ht="372" x14ac:dyDescent="0.2">
      <c r="B86" s="46" t="s">
        <v>588</v>
      </c>
      <c r="C86" s="11" t="s">
        <v>37</v>
      </c>
      <c r="D86" s="11" t="s">
        <v>38</v>
      </c>
      <c r="E86" s="11" t="s">
        <v>116</v>
      </c>
      <c r="F86" s="11" t="s">
        <v>45</v>
      </c>
      <c r="G86" s="11" t="s">
        <v>45</v>
      </c>
      <c r="H86" s="11" t="s">
        <v>642</v>
      </c>
      <c r="I86" s="11" t="s">
        <v>43</v>
      </c>
      <c r="J86" s="11" t="s">
        <v>45</v>
      </c>
      <c r="K86" s="11" t="s">
        <v>45</v>
      </c>
      <c r="L86" s="11" t="s">
        <v>45</v>
      </c>
      <c r="M86" s="11" t="s">
        <v>45</v>
      </c>
      <c r="N86" s="11" t="s">
        <v>120</v>
      </c>
      <c r="O86" s="11" t="s">
        <v>643</v>
      </c>
      <c r="P86" s="11" t="s">
        <v>644</v>
      </c>
      <c r="Q86" s="47">
        <v>81.11</v>
      </c>
      <c r="R86" s="13"/>
      <c r="S86" s="13" t="s">
        <v>645</v>
      </c>
      <c r="T86" s="13">
        <v>78.64</v>
      </c>
      <c r="U86" s="13">
        <v>70.5</v>
      </c>
      <c r="V86" s="11" t="s">
        <v>646</v>
      </c>
      <c r="W86" s="11" t="s">
        <v>647</v>
      </c>
      <c r="X86" s="11" t="s">
        <v>228</v>
      </c>
      <c r="Y86" s="14" t="s">
        <v>57</v>
      </c>
      <c r="Z86" s="15" t="s">
        <v>648</v>
      </c>
      <c r="AA86" s="16">
        <v>78.64</v>
      </c>
      <c r="AB86" s="18"/>
      <c r="AC86" s="95" t="s">
        <v>649</v>
      </c>
      <c r="AD86" s="86"/>
      <c r="AE86" s="18"/>
      <c r="AF86" s="18"/>
      <c r="AG86" s="18" t="s">
        <v>1472</v>
      </c>
      <c r="AH86" s="18"/>
      <c r="AI86" s="18"/>
      <c r="AJ86" s="18"/>
      <c r="AK86" s="18" t="s">
        <v>1465</v>
      </c>
      <c r="AL86" s="106" t="s">
        <v>2325</v>
      </c>
    </row>
    <row r="87" spans="2:38" s="2" customFormat="1" ht="409.5" x14ac:dyDescent="0.2">
      <c r="B87" s="46" t="s">
        <v>588</v>
      </c>
      <c r="C87" s="11" t="s">
        <v>37</v>
      </c>
      <c r="D87" s="11" t="s">
        <v>38</v>
      </c>
      <c r="E87" s="11" t="s">
        <v>105</v>
      </c>
      <c r="F87" s="11" t="s">
        <v>45</v>
      </c>
      <c r="G87" s="11" t="s">
        <v>45</v>
      </c>
      <c r="H87" s="11" t="s">
        <v>642</v>
      </c>
      <c r="I87" s="11" t="s">
        <v>43</v>
      </c>
      <c r="J87" s="11" t="s">
        <v>45</v>
      </c>
      <c r="K87" s="11" t="s">
        <v>45</v>
      </c>
      <c r="L87" s="11" t="s">
        <v>45</v>
      </c>
      <c r="M87" s="11" t="s">
        <v>45</v>
      </c>
      <c r="N87" s="11" t="s">
        <v>107</v>
      </c>
      <c r="O87" s="11" t="s">
        <v>643</v>
      </c>
      <c r="P87" s="11" t="s">
        <v>644</v>
      </c>
      <c r="Q87" s="48">
        <v>0.42699999999999999</v>
      </c>
      <c r="R87" s="13">
        <v>63</v>
      </c>
      <c r="S87" s="49" t="s">
        <v>650</v>
      </c>
      <c r="T87" s="13">
        <v>68</v>
      </c>
      <c r="U87" s="13">
        <v>70</v>
      </c>
      <c r="V87" s="41">
        <v>0.7</v>
      </c>
      <c r="W87" s="11" t="s">
        <v>651</v>
      </c>
      <c r="X87" s="11" t="s">
        <v>57</v>
      </c>
      <c r="Y87" s="14" t="s">
        <v>57</v>
      </c>
      <c r="Z87" s="15" t="s">
        <v>652</v>
      </c>
      <c r="AA87" s="16">
        <f t="shared" si="2"/>
        <v>68</v>
      </c>
      <c r="AB87" s="74">
        <v>0.19</v>
      </c>
      <c r="AC87" s="95" t="s">
        <v>653</v>
      </c>
      <c r="AD87" s="86"/>
      <c r="AE87" s="18">
        <v>72.2</v>
      </c>
      <c r="AF87" s="18"/>
      <c r="AG87" s="18" t="s">
        <v>1474</v>
      </c>
      <c r="AH87" s="18"/>
      <c r="AI87" s="18"/>
      <c r="AJ87" s="18"/>
      <c r="AK87" s="18" t="s">
        <v>1465</v>
      </c>
      <c r="AL87" s="184" t="s">
        <v>2326</v>
      </c>
    </row>
    <row r="88" spans="2:38" s="2" customFormat="1" ht="114.75" customHeight="1" x14ac:dyDescent="0.2">
      <c r="B88" s="46" t="s">
        <v>588</v>
      </c>
      <c r="C88" s="11" t="s">
        <v>37</v>
      </c>
      <c r="D88" s="11" t="s">
        <v>38</v>
      </c>
      <c r="E88" s="11" t="s">
        <v>116</v>
      </c>
      <c r="F88" s="11" t="s">
        <v>45</v>
      </c>
      <c r="G88" s="11" t="s">
        <v>45</v>
      </c>
      <c r="H88" s="11" t="s">
        <v>642</v>
      </c>
      <c r="I88" s="11" t="s">
        <v>43</v>
      </c>
      <c r="J88" s="11" t="s">
        <v>45</v>
      </c>
      <c r="K88" s="11" t="s">
        <v>45</v>
      </c>
      <c r="L88" s="11" t="s">
        <v>45</v>
      </c>
      <c r="M88" s="11" t="s">
        <v>45</v>
      </c>
      <c r="N88" s="11" t="s">
        <v>120</v>
      </c>
      <c r="O88" s="11" t="s">
        <v>654</v>
      </c>
      <c r="P88" s="11" t="s">
        <v>655</v>
      </c>
      <c r="Q88" s="48" t="s">
        <v>656</v>
      </c>
      <c r="R88" s="13">
        <v>55.7</v>
      </c>
      <c r="S88" s="13">
        <v>60.2</v>
      </c>
      <c r="T88" s="13">
        <v>64.599999999999994</v>
      </c>
      <c r="U88" s="13">
        <v>69</v>
      </c>
      <c r="V88" s="41">
        <v>0.69</v>
      </c>
      <c r="W88" s="11" t="s">
        <v>657</v>
      </c>
      <c r="X88" s="11"/>
      <c r="Y88" s="14" t="s">
        <v>57</v>
      </c>
      <c r="Z88" s="15" t="s">
        <v>658</v>
      </c>
      <c r="AA88" s="16">
        <f t="shared" si="2"/>
        <v>64.599999999999994</v>
      </c>
      <c r="AB88" s="18"/>
      <c r="AC88" s="95" t="s">
        <v>659</v>
      </c>
      <c r="AD88" s="86"/>
      <c r="AE88" s="18"/>
      <c r="AF88" s="18"/>
      <c r="AG88" s="18" t="s">
        <v>660</v>
      </c>
      <c r="AH88" s="18">
        <v>49.38</v>
      </c>
      <c r="AI88" s="18"/>
      <c r="AJ88" s="18"/>
      <c r="AK88" s="18" t="s">
        <v>1476</v>
      </c>
      <c r="AL88" s="184" t="s">
        <v>2327</v>
      </c>
    </row>
    <row r="89" spans="2:38" s="2" customFormat="1" ht="357" x14ac:dyDescent="0.2">
      <c r="B89" s="46" t="s">
        <v>588</v>
      </c>
      <c r="C89" s="11" t="s">
        <v>37</v>
      </c>
      <c r="D89" s="11" t="s">
        <v>38</v>
      </c>
      <c r="E89" s="11" t="s">
        <v>140</v>
      </c>
      <c r="F89" s="11" t="s">
        <v>45</v>
      </c>
      <c r="G89" s="11" t="s">
        <v>45</v>
      </c>
      <c r="H89" s="11" t="s">
        <v>642</v>
      </c>
      <c r="I89" s="11" t="s">
        <v>43</v>
      </c>
      <c r="J89" s="11" t="s">
        <v>45</v>
      </c>
      <c r="K89" s="11" t="s">
        <v>45</v>
      </c>
      <c r="L89" s="11" t="s">
        <v>45</v>
      </c>
      <c r="M89" s="11" t="s">
        <v>45</v>
      </c>
      <c r="N89" s="11" t="s">
        <v>142</v>
      </c>
      <c r="O89" s="11" t="s">
        <v>643</v>
      </c>
      <c r="P89" s="11" t="s">
        <v>661</v>
      </c>
      <c r="Q89" s="48">
        <v>0.434</v>
      </c>
      <c r="R89" s="13">
        <v>44.2</v>
      </c>
      <c r="S89" s="13">
        <v>46.5</v>
      </c>
      <c r="T89" s="13">
        <v>48.7</v>
      </c>
      <c r="U89" s="13">
        <v>51</v>
      </c>
      <c r="V89" s="41">
        <v>0.51</v>
      </c>
      <c r="W89" s="11" t="s">
        <v>662</v>
      </c>
      <c r="X89" s="11"/>
      <c r="Y89" s="14"/>
      <c r="Z89" s="15" t="s">
        <v>663</v>
      </c>
      <c r="AA89" s="16">
        <f t="shared" si="2"/>
        <v>48.7</v>
      </c>
      <c r="AB89" s="18"/>
      <c r="AC89" s="95" t="s">
        <v>664</v>
      </c>
      <c r="AD89" s="87"/>
      <c r="AE89" s="18"/>
      <c r="AF89" s="18"/>
      <c r="AG89" s="18" t="s">
        <v>1478</v>
      </c>
      <c r="AH89" s="18"/>
      <c r="AI89" s="18"/>
      <c r="AJ89" s="18"/>
      <c r="AK89" s="18" t="s">
        <v>1465</v>
      </c>
    </row>
    <row r="90" spans="2:38" s="2" customFormat="1" ht="280.5" customHeight="1" x14ac:dyDescent="0.2">
      <c r="B90" s="46" t="s">
        <v>588</v>
      </c>
      <c r="C90" s="11" t="s">
        <v>37</v>
      </c>
      <c r="D90" s="11" t="s">
        <v>38</v>
      </c>
      <c r="E90" s="11" t="s">
        <v>116</v>
      </c>
      <c r="F90" s="11" t="s">
        <v>45</v>
      </c>
      <c r="G90" s="11" t="s">
        <v>45</v>
      </c>
      <c r="H90" s="11" t="s">
        <v>642</v>
      </c>
      <c r="I90" s="11" t="s">
        <v>43</v>
      </c>
      <c r="J90" s="11" t="s">
        <v>45</v>
      </c>
      <c r="K90" s="11" t="s">
        <v>45</v>
      </c>
      <c r="L90" s="11" t="s">
        <v>45</v>
      </c>
      <c r="M90" s="11" t="s">
        <v>45</v>
      </c>
      <c r="N90" s="11" t="s">
        <v>120</v>
      </c>
      <c r="O90" s="11" t="s">
        <v>654</v>
      </c>
      <c r="P90" s="11" t="s">
        <v>655</v>
      </c>
      <c r="Q90" s="48">
        <v>0.72</v>
      </c>
      <c r="R90" s="13">
        <v>75.8</v>
      </c>
      <c r="S90" s="13">
        <v>77.2</v>
      </c>
      <c r="T90" s="13">
        <v>78.599999999999994</v>
      </c>
      <c r="U90" s="13">
        <v>80</v>
      </c>
      <c r="V90" s="41">
        <v>0.8</v>
      </c>
      <c r="W90" s="11" t="s">
        <v>665</v>
      </c>
      <c r="X90" s="11"/>
      <c r="Y90" s="14" t="s">
        <v>57</v>
      </c>
      <c r="Z90" s="15" t="s">
        <v>666</v>
      </c>
      <c r="AA90" s="16">
        <f t="shared" si="2"/>
        <v>78.599999999999994</v>
      </c>
      <c r="AB90" s="18"/>
      <c r="AC90" s="95" t="s">
        <v>667</v>
      </c>
      <c r="AD90" s="17"/>
      <c r="AE90" s="18"/>
      <c r="AF90" s="18"/>
      <c r="AG90" s="18" t="s">
        <v>668</v>
      </c>
      <c r="AH90" s="18">
        <v>72.099999999999994</v>
      </c>
      <c r="AI90" s="18"/>
      <c r="AJ90" s="18"/>
      <c r="AK90" s="18" t="s">
        <v>1476</v>
      </c>
      <c r="AL90" s="184" t="s">
        <v>2327</v>
      </c>
    </row>
    <row r="91" spans="2:38" s="2" customFormat="1" ht="127.5" customHeight="1" x14ac:dyDescent="0.2">
      <c r="B91" s="46" t="s">
        <v>588</v>
      </c>
      <c r="C91" s="11" t="s">
        <v>37</v>
      </c>
      <c r="D91" s="11" t="s">
        <v>38</v>
      </c>
      <c r="E91" s="11" t="s">
        <v>116</v>
      </c>
      <c r="F91" s="11" t="s">
        <v>45</v>
      </c>
      <c r="G91" s="11" t="s">
        <v>45</v>
      </c>
      <c r="H91" s="11" t="s">
        <v>642</v>
      </c>
      <c r="I91" s="11" t="s">
        <v>43</v>
      </c>
      <c r="J91" s="11" t="s">
        <v>45</v>
      </c>
      <c r="K91" s="11" t="s">
        <v>45</v>
      </c>
      <c r="L91" s="11" t="s">
        <v>45</v>
      </c>
      <c r="M91" s="11" t="s">
        <v>45</v>
      </c>
      <c r="N91" s="11" t="s">
        <v>120</v>
      </c>
      <c r="O91" s="11" t="s">
        <v>654</v>
      </c>
      <c r="P91" s="11" t="s">
        <v>655</v>
      </c>
      <c r="Q91" s="48" t="s">
        <v>669</v>
      </c>
      <c r="R91" s="13">
        <v>32.4</v>
      </c>
      <c r="S91" s="13">
        <v>41.6</v>
      </c>
      <c r="T91" s="13">
        <v>50.8</v>
      </c>
      <c r="U91" s="13">
        <v>60</v>
      </c>
      <c r="V91" s="41">
        <v>0.6</v>
      </c>
      <c r="W91" s="11" t="s">
        <v>670</v>
      </c>
      <c r="X91" s="11"/>
      <c r="Y91" s="14" t="s">
        <v>57</v>
      </c>
      <c r="Z91" s="15" t="s">
        <v>671</v>
      </c>
      <c r="AA91" s="16">
        <f t="shared" si="2"/>
        <v>50.8</v>
      </c>
      <c r="AB91" s="18"/>
      <c r="AC91" s="95" t="s">
        <v>672</v>
      </c>
      <c r="AD91" s="17"/>
      <c r="AE91" s="18"/>
      <c r="AF91" s="18"/>
      <c r="AG91" s="18" t="s">
        <v>673</v>
      </c>
      <c r="AH91" s="18">
        <v>35.39</v>
      </c>
      <c r="AI91" s="18"/>
      <c r="AJ91" s="18"/>
      <c r="AK91" s="18" t="s">
        <v>1476</v>
      </c>
      <c r="AL91" s="184" t="s">
        <v>2327</v>
      </c>
    </row>
    <row r="92" spans="2:38" s="2" customFormat="1" ht="127.5" x14ac:dyDescent="0.2">
      <c r="B92" s="46" t="s">
        <v>588</v>
      </c>
      <c r="C92" s="11" t="s">
        <v>37</v>
      </c>
      <c r="D92" s="11" t="s">
        <v>38</v>
      </c>
      <c r="E92" s="11" t="s">
        <v>116</v>
      </c>
      <c r="F92" s="11" t="s">
        <v>45</v>
      </c>
      <c r="G92" s="11" t="s">
        <v>45</v>
      </c>
      <c r="H92" s="11" t="s">
        <v>642</v>
      </c>
      <c r="I92" s="11" t="s">
        <v>43</v>
      </c>
      <c r="J92" s="11" t="s">
        <v>45</v>
      </c>
      <c r="K92" s="11" t="s">
        <v>45</v>
      </c>
      <c r="L92" s="11" t="s">
        <v>45</v>
      </c>
      <c r="M92" s="11" t="s">
        <v>45</v>
      </c>
      <c r="N92" s="11" t="s">
        <v>120</v>
      </c>
      <c r="O92" s="11" t="s">
        <v>654</v>
      </c>
      <c r="P92" s="11" t="s">
        <v>655</v>
      </c>
      <c r="Q92" s="48" t="s">
        <v>674</v>
      </c>
      <c r="R92" s="13">
        <v>69.099999999999994</v>
      </c>
      <c r="S92" s="13">
        <v>69.400000000000006</v>
      </c>
      <c r="T92" s="13">
        <v>69.7</v>
      </c>
      <c r="U92" s="13">
        <v>70</v>
      </c>
      <c r="V92" s="41">
        <v>0.7</v>
      </c>
      <c r="W92" s="11" t="s">
        <v>675</v>
      </c>
      <c r="X92" s="11"/>
      <c r="Y92" s="14" t="s">
        <v>57</v>
      </c>
      <c r="Z92" s="15" t="s">
        <v>676</v>
      </c>
      <c r="AA92" s="16">
        <f t="shared" si="2"/>
        <v>69.7</v>
      </c>
      <c r="AB92" s="18"/>
      <c r="AC92" s="95" t="s">
        <v>677</v>
      </c>
      <c r="AD92" s="17"/>
      <c r="AE92" s="18"/>
      <c r="AF92" s="18"/>
      <c r="AG92" s="18" t="s">
        <v>678</v>
      </c>
      <c r="AH92" s="18">
        <v>67.459999999999994</v>
      </c>
      <c r="AI92" s="18"/>
      <c r="AJ92" s="18"/>
      <c r="AK92" s="18" t="s">
        <v>1476</v>
      </c>
      <c r="AL92" s="184" t="s">
        <v>2327</v>
      </c>
    </row>
    <row r="93" spans="2:38" s="2" customFormat="1" ht="240" x14ac:dyDescent="0.2">
      <c r="B93" s="46" t="s">
        <v>588</v>
      </c>
      <c r="C93" s="11" t="s">
        <v>37</v>
      </c>
      <c r="D93" s="11" t="s">
        <v>38</v>
      </c>
      <c r="E93" s="11" t="s">
        <v>116</v>
      </c>
      <c r="F93" s="11" t="s">
        <v>45</v>
      </c>
      <c r="G93" s="11" t="s">
        <v>45</v>
      </c>
      <c r="H93" s="11" t="s">
        <v>642</v>
      </c>
      <c r="I93" s="11" t="s">
        <v>43</v>
      </c>
      <c r="J93" s="11" t="s">
        <v>45</v>
      </c>
      <c r="K93" s="11" t="s">
        <v>45</v>
      </c>
      <c r="L93" s="11" t="s">
        <v>45</v>
      </c>
      <c r="M93" s="11" t="s">
        <v>45</v>
      </c>
      <c r="N93" s="11" t="s">
        <v>120</v>
      </c>
      <c r="O93" s="11" t="s">
        <v>654</v>
      </c>
      <c r="P93" s="11" t="s">
        <v>655</v>
      </c>
      <c r="Q93" s="19" t="s">
        <v>679</v>
      </c>
      <c r="R93" s="13">
        <v>15.7</v>
      </c>
      <c r="S93" s="13">
        <v>12.1</v>
      </c>
      <c r="T93" s="13">
        <v>8.5</v>
      </c>
      <c r="U93" s="13">
        <v>5</v>
      </c>
      <c r="V93" s="11" t="s">
        <v>680</v>
      </c>
      <c r="W93" s="11" t="s">
        <v>681</v>
      </c>
      <c r="X93" s="11"/>
      <c r="Y93" s="14" t="s">
        <v>57</v>
      </c>
      <c r="Z93" s="15" t="s">
        <v>682</v>
      </c>
      <c r="AA93" s="16">
        <f t="shared" si="2"/>
        <v>8.5</v>
      </c>
      <c r="AB93" s="18"/>
      <c r="AC93" s="95" t="s">
        <v>683</v>
      </c>
      <c r="AD93" s="17"/>
      <c r="AE93" s="18"/>
      <c r="AF93" s="18"/>
      <c r="AG93" s="18" t="s">
        <v>684</v>
      </c>
      <c r="AH93" s="18">
        <v>11.86</v>
      </c>
      <c r="AI93" s="18"/>
      <c r="AJ93" s="18"/>
      <c r="AK93" s="18" t="s">
        <v>1476</v>
      </c>
      <c r="AL93" s="184" t="s">
        <v>2327</v>
      </c>
    </row>
    <row r="94" spans="2:38" s="2" customFormat="1" ht="228" customHeight="1" x14ac:dyDescent="0.2">
      <c r="B94" s="46" t="s">
        <v>588</v>
      </c>
      <c r="C94" s="11" t="s">
        <v>37</v>
      </c>
      <c r="D94" s="11" t="s">
        <v>38</v>
      </c>
      <c r="E94" s="11" t="s">
        <v>140</v>
      </c>
      <c r="F94" s="11" t="s">
        <v>45</v>
      </c>
      <c r="G94" s="11" t="s">
        <v>45</v>
      </c>
      <c r="H94" s="11" t="s">
        <v>42</v>
      </c>
      <c r="I94" s="11" t="s">
        <v>43</v>
      </c>
      <c r="J94" s="11" t="s">
        <v>45</v>
      </c>
      <c r="K94" s="11" t="s">
        <v>45</v>
      </c>
      <c r="L94" s="11" t="s">
        <v>45</v>
      </c>
      <c r="M94" s="11" t="s">
        <v>45</v>
      </c>
      <c r="N94" s="11" t="s">
        <v>142</v>
      </c>
      <c r="O94" s="11" t="s">
        <v>643</v>
      </c>
      <c r="P94" s="11" t="s">
        <v>644</v>
      </c>
      <c r="Q94" s="41">
        <v>0.8</v>
      </c>
      <c r="R94" s="45">
        <v>0.55000000000000004</v>
      </c>
      <c r="S94" s="45">
        <v>0.6</v>
      </c>
      <c r="T94" s="45">
        <v>0.65</v>
      </c>
      <c r="U94" s="45">
        <v>1</v>
      </c>
      <c r="V94" s="41">
        <v>1</v>
      </c>
      <c r="W94" s="11" t="s">
        <v>685</v>
      </c>
      <c r="X94" s="11" t="s">
        <v>57</v>
      </c>
      <c r="Y94" s="14" t="s">
        <v>57</v>
      </c>
      <c r="Z94" s="15" t="s">
        <v>686</v>
      </c>
      <c r="AA94" s="201">
        <v>0.65</v>
      </c>
      <c r="AB94" s="18"/>
      <c r="AC94" s="95" t="s">
        <v>687</v>
      </c>
      <c r="AD94" s="17"/>
      <c r="AE94" s="18"/>
      <c r="AF94" s="18"/>
      <c r="AG94" s="18" t="s">
        <v>1484</v>
      </c>
      <c r="AH94" s="18"/>
      <c r="AI94" s="18"/>
      <c r="AJ94" s="18"/>
      <c r="AK94" s="18" t="s">
        <v>1465</v>
      </c>
      <c r="AL94" s="18"/>
    </row>
    <row r="95" spans="2:38" s="2" customFormat="1" ht="372" x14ac:dyDescent="0.2">
      <c r="B95" s="46" t="s">
        <v>588</v>
      </c>
      <c r="C95" s="11" t="s">
        <v>37</v>
      </c>
      <c r="D95" s="11" t="s">
        <v>38</v>
      </c>
      <c r="E95" s="11" t="s">
        <v>116</v>
      </c>
      <c r="F95" s="11" t="s">
        <v>45</v>
      </c>
      <c r="G95" s="11" t="s">
        <v>45</v>
      </c>
      <c r="H95" s="11" t="s">
        <v>42</v>
      </c>
      <c r="I95" s="11" t="s">
        <v>43</v>
      </c>
      <c r="J95" s="11" t="s">
        <v>45</v>
      </c>
      <c r="K95" s="11" t="s">
        <v>45</v>
      </c>
      <c r="L95" s="11" t="s">
        <v>45</v>
      </c>
      <c r="M95" s="11" t="s">
        <v>45</v>
      </c>
      <c r="N95" s="11" t="s">
        <v>120</v>
      </c>
      <c r="O95" s="11" t="s">
        <v>643</v>
      </c>
      <c r="P95" s="11" t="s">
        <v>644</v>
      </c>
      <c r="Q95" s="19">
        <v>51.27</v>
      </c>
      <c r="R95" s="13">
        <v>49.31</v>
      </c>
      <c r="S95" s="13">
        <v>48.12</v>
      </c>
      <c r="T95" s="13">
        <v>46.93</v>
      </c>
      <c r="U95" s="13">
        <v>45</v>
      </c>
      <c r="V95" s="11">
        <v>45</v>
      </c>
      <c r="W95" s="11" t="s">
        <v>688</v>
      </c>
      <c r="X95" s="11"/>
      <c r="Y95" s="14" t="s">
        <v>57</v>
      </c>
      <c r="Z95" s="50" t="s">
        <v>689</v>
      </c>
      <c r="AA95" s="16">
        <f t="shared" si="2"/>
        <v>46.93</v>
      </c>
      <c r="AB95" s="18"/>
      <c r="AC95" s="95" t="s">
        <v>649</v>
      </c>
      <c r="AD95" s="17"/>
      <c r="AE95" s="18"/>
      <c r="AF95" s="18"/>
      <c r="AG95" s="18" t="s">
        <v>1472</v>
      </c>
      <c r="AH95" s="18"/>
      <c r="AI95" s="18"/>
      <c r="AJ95" s="18"/>
      <c r="AK95" s="18" t="s">
        <v>1465</v>
      </c>
      <c r="AL95" s="106" t="s">
        <v>2325</v>
      </c>
    </row>
    <row r="96" spans="2:38" s="2" customFormat="1" ht="409.5" x14ac:dyDescent="0.2">
      <c r="B96" s="46" t="s">
        <v>588</v>
      </c>
      <c r="C96" s="11" t="s">
        <v>37</v>
      </c>
      <c r="D96" s="11" t="s">
        <v>38</v>
      </c>
      <c r="E96" s="11" t="s">
        <v>116</v>
      </c>
      <c r="F96" s="11" t="s">
        <v>45</v>
      </c>
      <c r="G96" s="11" t="s">
        <v>45</v>
      </c>
      <c r="H96" s="11" t="s">
        <v>42</v>
      </c>
      <c r="I96" s="11" t="s">
        <v>43</v>
      </c>
      <c r="J96" s="11" t="s">
        <v>45</v>
      </c>
      <c r="K96" s="11" t="s">
        <v>45</v>
      </c>
      <c r="L96" s="11" t="s">
        <v>45</v>
      </c>
      <c r="M96" s="11" t="s">
        <v>45</v>
      </c>
      <c r="N96" s="11" t="s">
        <v>120</v>
      </c>
      <c r="O96" s="11" t="s">
        <v>643</v>
      </c>
      <c r="P96" s="11" t="s">
        <v>644</v>
      </c>
      <c r="Q96" s="19">
        <v>16.5</v>
      </c>
      <c r="R96" s="13">
        <v>15.5</v>
      </c>
      <c r="S96" s="13">
        <v>15</v>
      </c>
      <c r="T96" s="13">
        <v>14.5</v>
      </c>
      <c r="U96" s="13">
        <v>14</v>
      </c>
      <c r="V96" s="11">
        <v>14</v>
      </c>
      <c r="W96" s="11" t="s">
        <v>690</v>
      </c>
      <c r="X96" s="11"/>
      <c r="Y96" s="14" t="s">
        <v>57</v>
      </c>
      <c r="Z96" s="15" t="s">
        <v>691</v>
      </c>
      <c r="AA96" s="16">
        <f t="shared" si="2"/>
        <v>14.5</v>
      </c>
      <c r="AB96" s="18"/>
      <c r="AC96" s="95" t="s">
        <v>692</v>
      </c>
      <c r="AD96" s="17"/>
      <c r="AE96" s="18"/>
      <c r="AF96" s="18"/>
      <c r="AG96" s="105" t="s">
        <v>693</v>
      </c>
      <c r="AH96" s="18"/>
      <c r="AI96" s="18"/>
      <c r="AJ96" s="18"/>
      <c r="AK96" s="18" t="s">
        <v>1487</v>
      </c>
      <c r="AL96" s="184" t="s">
        <v>2328</v>
      </c>
    </row>
    <row r="97" spans="2:38" s="2" customFormat="1" ht="126.75" customHeight="1" x14ac:dyDescent="0.2">
      <c r="B97" s="46" t="s">
        <v>588</v>
      </c>
      <c r="C97" s="11" t="s">
        <v>37</v>
      </c>
      <c r="D97" s="11" t="s">
        <v>38</v>
      </c>
      <c r="E97" s="11" t="s">
        <v>116</v>
      </c>
      <c r="F97" s="11" t="s">
        <v>45</v>
      </c>
      <c r="G97" s="11" t="s">
        <v>45</v>
      </c>
      <c r="H97" s="11" t="s">
        <v>42</v>
      </c>
      <c r="I97" s="11" t="s">
        <v>43</v>
      </c>
      <c r="J97" s="11" t="s">
        <v>45</v>
      </c>
      <c r="K97" s="11" t="s">
        <v>45</v>
      </c>
      <c r="L97" s="11" t="s">
        <v>45</v>
      </c>
      <c r="M97" s="11" t="s">
        <v>45</v>
      </c>
      <c r="N97" s="11" t="s">
        <v>120</v>
      </c>
      <c r="O97" s="11" t="s">
        <v>643</v>
      </c>
      <c r="P97" s="11" t="s">
        <v>644</v>
      </c>
      <c r="Q97" s="19">
        <v>12.3</v>
      </c>
      <c r="R97" s="13"/>
      <c r="S97" s="13"/>
      <c r="T97" s="13"/>
      <c r="U97" s="13"/>
      <c r="V97" s="11" t="s">
        <v>1489</v>
      </c>
      <c r="W97" s="11" t="s">
        <v>695</v>
      </c>
      <c r="X97" s="11"/>
      <c r="Y97" s="14"/>
      <c r="Z97" s="200" t="s">
        <v>696</v>
      </c>
      <c r="AA97" s="16">
        <f t="shared" si="2"/>
        <v>0</v>
      </c>
      <c r="AB97" s="18"/>
      <c r="AC97" s="89" t="s">
        <v>697</v>
      </c>
      <c r="AD97" s="17"/>
      <c r="AE97" s="18"/>
      <c r="AF97" s="18"/>
      <c r="AG97" s="105" t="s">
        <v>693</v>
      </c>
      <c r="AH97" s="18"/>
      <c r="AI97" s="18"/>
      <c r="AJ97" s="18"/>
      <c r="AK97" s="18" t="s">
        <v>1487</v>
      </c>
      <c r="AL97" s="184" t="s">
        <v>2328</v>
      </c>
    </row>
    <row r="98" spans="2:38" s="2" customFormat="1" ht="344.25" x14ac:dyDescent="0.25">
      <c r="B98" s="46" t="s">
        <v>588</v>
      </c>
      <c r="C98" s="11" t="s">
        <v>37</v>
      </c>
      <c r="D98" s="11" t="s">
        <v>38</v>
      </c>
      <c r="E98" s="11" t="s">
        <v>116</v>
      </c>
      <c r="F98" s="11" t="s">
        <v>45</v>
      </c>
      <c r="G98" s="11" t="s">
        <v>45</v>
      </c>
      <c r="H98" s="11" t="s">
        <v>42</v>
      </c>
      <c r="I98" s="11" t="s">
        <v>43</v>
      </c>
      <c r="J98" s="11" t="s">
        <v>45</v>
      </c>
      <c r="K98" s="11" t="s">
        <v>45</v>
      </c>
      <c r="L98" s="11" t="s">
        <v>45</v>
      </c>
      <c r="M98" s="11" t="s">
        <v>45</v>
      </c>
      <c r="N98" s="11" t="s">
        <v>120</v>
      </c>
      <c r="O98" s="11" t="s">
        <v>590</v>
      </c>
      <c r="P98" s="11" t="s">
        <v>698</v>
      </c>
      <c r="Q98" s="19">
        <v>1</v>
      </c>
      <c r="R98" s="13">
        <v>1</v>
      </c>
      <c r="S98" s="13">
        <v>2</v>
      </c>
      <c r="T98" s="13">
        <v>3</v>
      </c>
      <c r="U98" s="13">
        <v>4</v>
      </c>
      <c r="V98" s="11">
        <v>4</v>
      </c>
      <c r="W98" s="11" t="s">
        <v>699</v>
      </c>
      <c r="X98" s="11" t="s">
        <v>57</v>
      </c>
      <c r="Y98" s="14" t="s">
        <v>57</v>
      </c>
      <c r="Z98" s="15" t="s">
        <v>700</v>
      </c>
      <c r="AA98" s="16">
        <f t="shared" si="2"/>
        <v>3</v>
      </c>
      <c r="AB98" s="18"/>
      <c r="AC98" s="89" t="s">
        <v>701</v>
      </c>
      <c r="AD98" s="17"/>
      <c r="AE98" s="18">
        <v>2</v>
      </c>
      <c r="AF98" s="171">
        <f>AE98/AA98</f>
        <v>0.66666666666666663</v>
      </c>
      <c r="AG98" s="105" t="s">
        <v>702</v>
      </c>
      <c r="AH98" s="18"/>
      <c r="AI98" s="18"/>
      <c r="AJ98" s="18"/>
      <c r="AK98" s="18"/>
      <c r="AL98" s="18" t="s">
        <v>2329</v>
      </c>
    </row>
    <row r="99" spans="2:38" s="2" customFormat="1" ht="409.5" x14ac:dyDescent="0.2">
      <c r="B99" s="46" t="s">
        <v>588</v>
      </c>
      <c r="C99" s="11" t="s">
        <v>37</v>
      </c>
      <c r="D99" s="11" t="s">
        <v>38</v>
      </c>
      <c r="E99" s="11" t="s">
        <v>116</v>
      </c>
      <c r="F99" s="11" t="s">
        <v>117</v>
      </c>
      <c r="G99" s="11" t="s">
        <v>118</v>
      </c>
      <c r="H99" s="11" t="s">
        <v>42</v>
      </c>
      <c r="I99" s="11" t="s">
        <v>43</v>
      </c>
      <c r="J99" s="11" t="s">
        <v>45</v>
      </c>
      <c r="K99" s="11" t="s">
        <v>45</v>
      </c>
      <c r="L99" s="11" t="s">
        <v>45</v>
      </c>
      <c r="M99" s="11" t="s">
        <v>45</v>
      </c>
      <c r="N99" s="11" t="s">
        <v>120</v>
      </c>
      <c r="O99" s="11" t="s">
        <v>643</v>
      </c>
      <c r="P99" s="11" t="s">
        <v>644</v>
      </c>
      <c r="Q99" s="19">
        <v>13.73</v>
      </c>
      <c r="R99" s="13">
        <v>13.58</v>
      </c>
      <c r="S99" s="13">
        <v>13.41</v>
      </c>
      <c r="T99" s="13">
        <v>13.25</v>
      </c>
      <c r="U99" s="13">
        <v>13.08</v>
      </c>
      <c r="V99" s="11">
        <v>13.08</v>
      </c>
      <c r="W99" s="11" t="s">
        <v>703</v>
      </c>
      <c r="X99" s="11"/>
      <c r="Y99" s="14" t="s">
        <v>57</v>
      </c>
      <c r="Z99" s="15" t="s">
        <v>704</v>
      </c>
      <c r="AA99" s="16">
        <f t="shared" si="2"/>
        <v>13.25</v>
      </c>
      <c r="AB99" s="18"/>
      <c r="AC99" s="95" t="s">
        <v>692</v>
      </c>
      <c r="AD99" s="17"/>
      <c r="AE99" s="18"/>
      <c r="AF99" s="18"/>
      <c r="AG99" s="105" t="s">
        <v>693</v>
      </c>
      <c r="AH99" s="18"/>
      <c r="AI99" s="18"/>
      <c r="AJ99" s="18"/>
      <c r="AK99" s="18" t="s">
        <v>1487</v>
      </c>
      <c r="AL99" s="184" t="s">
        <v>2328</v>
      </c>
    </row>
    <row r="100" spans="2:38" s="2" customFormat="1" ht="409.5" x14ac:dyDescent="0.2">
      <c r="B100" s="46" t="s">
        <v>588</v>
      </c>
      <c r="C100" s="11" t="s">
        <v>37</v>
      </c>
      <c r="D100" s="11" t="s">
        <v>38</v>
      </c>
      <c r="E100" s="11" t="s">
        <v>116</v>
      </c>
      <c r="F100" s="11" t="s">
        <v>117</v>
      </c>
      <c r="G100" s="11" t="s">
        <v>45</v>
      </c>
      <c r="H100" s="11" t="s">
        <v>42</v>
      </c>
      <c r="I100" s="11" t="s">
        <v>43</v>
      </c>
      <c r="J100" s="11" t="s">
        <v>45</v>
      </c>
      <c r="K100" s="11" t="s">
        <v>45</v>
      </c>
      <c r="L100" s="11" t="s">
        <v>45</v>
      </c>
      <c r="M100" s="11" t="s">
        <v>45</v>
      </c>
      <c r="N100" s="11" t="s">
        <v>120</v>
      </c>
      <c r="O100" s="11" t="s">
        <v>643</v>
      </c>
      <c r="P100" s="11" t="s">
        <v>644</v>
      </c>
      <c r="Q100" s="19" t="s">
        <v>705</v>
      </c>
      <c r="R100" s="13">
        <v>2.91</v>
      </c>
      <c r="S100" s="13">
        <v>2.8</v>
      </c>
      <c r="T100" s="13">
        <v>2.6</v>
      </c>
      <c r="U100" s="13">
        <v>2.39</v>
      </c>
      <c r="V100" s="11">
        <v>2.39</v>
      </c>
      <c r="W100" s="11" t="s">
        <v>706</v>
      </c>
      <c r="X100" s="11"/>
      <c r="Y100" s="14" t="s">
        <v>228</v>
      </c>
      <c r="Z100" s="15" t="s">
        <v>707</v>
      </c>
      <c r="AA100" s="16">
        <f t="shared" si="2"/>
        <v>2.6</v>
      </c>
      <c r="AB100" s="18"/>
      <c r="AC100" s="95" t="s">
        <v>708</v>
      </c>
      <c r="AD100" s="17"/>
      <c r="AE100" s="18" t="s">
        <v>709</v>
      </c>
      <c r="AF100" s="18"/>
      <c r="AG100" s="18" t="s">
        <v>710</v>
      </c>
      <c r="AH100" s="18"/>
      <c r="AI100" s="18"/>
      <c r="AJ100" s="18"/>
      <c r="AK100" s="18" t="s">
        <v>1487</v>
      </c>
      <c r="AL100" s="184" t="s">
        <v>2330</v>
      </c>
    </row>
    <row r="101" spans="2:38" s="2" customFormat="1" ht="409.5" x14ac:dyDescent="0.2">
      <c r="B101" s="46" t="s">
        <v>588</v>
      </c>
      <c r="C101" s="11" t="s">
        <v>37</v>
      </c>
      <c r="D101" s="11" t="s">
        <v>38</v>
      </c>
      <c r="E101" s="11" t="s">
        <v>116</v>
      </c>
      <c r="F101" s="11" t="s">
        <v>117</v>
      </c>
      <c r="G101" s="11" t="s">
        <v>45</v>
      </c>
      <c r="H101" s="11" t="s">
        <v>42</v>
      </c>
      <c r="I101" s="11" t="s">
        <v>43</v>
      </c>
      <c r="J101" s="11" t="s">
        <v>45</v>
      </c>
      <c r="K101" s="11" t="s">
        <v>45</v>
      </c>
      <c r="L101" s="11" t="s">
        <v>45</v>
      </c>
      <c r="M101" s="11" t="s">
        <v>45</v>
      </c>
      <c r="N101" s="11" t="s">
        <v>120</v>
      </c>
      <c r="O101" s="11" t="s">
        <v>643</v>
      </c>
      <c r="P101" s="11" t="s">
        <v>644</v>
      </c>
      <c r="Q101" s="19">
        <v>6</v>
      </c>
      <c r="R101" s="13"/>
      <c r="S101" s="13"/>
      <c r="T101" s="13"/>
      <c r="U101" s="13"/>
      <c r="V101" s="11" t="s">
        <v>1496</v>
      </c>
      <c r="W101" s="11" t="s">
        <v>712</v>
      </c>
      <c r="X101" s="11"/>
      <c r="Y101" s="14"/>
      <c r="Z101" s="15" t="s">
        <v>713</v>
      </c>
      <c r="AA101" s="16">
        <f t="shared" si="2"/>
        <v>0</v>
      </c>
      <c r="AB101" s="18"/>
      <c r="AC101" s="95" t="s">
        <v>708</v>
      </c>
      <c r="AD101" s="17"/>
      <c r="AE101" s="18" t="s">
        <v>714</v>
      </c>
      <c r="AF101" s="18"/>
      <c r="AG101" s="18" t="s">
        <v>710</v>
      </c>
      <c r="AH101" s="18"/>
      <c r="AI101" s="18"/>
      <c r="AJ101" s="18"/>
      <c r="AK101" s="18" t="s">
        <v>1487</v>
      </c>
      <c r="AL101" s="184" t="s">
        <v>2330</v>
      </c>
    </row>
    <row r="102" spans="2:38" s="2" customFormat="1" ht="409.5" x14ac:dyDescent="0.2">
      <c r="B102" s="46" t="s">
        <v>588</v>
      </c>
      <c r="C102" s="11" t="s">
        <v>37</v>
      </c>
      <c r="D102" s="11" t="s">
        <v>38</v>
      </c>
      <c r="E102" s="11" t="s">
        <v>116</v>
      </c>
      <c r="F102" s="11" t="s">
        <v>117</v>
      </c>
      <c r="G102" s="11" t="s">
        <v>45</v>
      </c>
      <c r="H102" s="11" t="s">
        <v>42</v>
      </c>
      <c r="I102" s="11" t="s">
        <v>43</v>
      </c>
      <c r="J102" s="11" t="s">
        <v>45</v>
      </c>
      <c r="K102" s="11" t="s">
        <v>45</v>
      </c>
      <c r="L102" s="11" t="s">
        <v>45</v>
      </c>
      <c r="M102" s="11" t="s">
        <v>45</v>
      </c>
      <c r="N102" s="11" t="s">
        <v>120</v>
      </c>
      <c r="O102" s="11" t="s">
        <v>643</v>
      </c>
      <c r="P102" s="11" t="s">
        <v>644</v>
      </c>
      <c r="Q102" s="19">
        <v>13.84</v>
      </c>
      <c r="R102" s="13">
        <v>12.3</v>
      </c>
      <c r="S102" s="13">
        <v>11.2</v>
      </c>
      <c r="T102" s="13">
        <v>10</v>
      </c>
      <c r="U102" s="13">
        <v>8.9</v>
      </c>
      <c r="V102" s="11">
        <v>8.9</v>
      </c>
      <c r="W102" s="11" t="s">
        <v>715</v>
      </c>
      <c r="X102" s="11"/>
      <c r="Y102" s="14" t="s">
        <v>57</v>
      </c>
      <c r="Z102" s="15" t="s">
        <v>716</v>
      </c>
      <c r="AA102" s="16">
        <f t="shared" si="2"/>
        <v>10</v>
      </c>
      <c r="AB102" s="18"/>
      <c r="AC102" s="95" t="s">
        <v>717</v>
      </c>
      <c r="AD102" s="17"/>
      <c r="AE102" s="18"/>
      <c r="AF102" s="18"/>
      <c r="AG102" s="18" t="s">
        <v>1497</v>
      </c>
      <c r="AH102" s="18"/>
      <c r="AI102" s="18"/>
      <c r="AJ102" s="18"/>
      <c r="AK102" s="18" t="s">
        <v>1465</v>
      </c>
      <c r="AL102" s="184" t="s">
        <v>2330</v>
      </c>
    </row>
    <row r="103" spans="2:38" s="2" customFormat="1" ht="89.25" customHeight="1" x14ac:dyDescent="0.2">
      <c r="B103" s="46" t="s">
        <v>588</v>
      </c>
      <c r="C103" s="11" t="s">
        <v>37</v>
      </c>
      <c r="D103" s="11" t="s">
        <v>38</v>
      </c>
      <c r="E103" s="11" t="s">
        <v>116</v>
      </c>
      <c r="F103" s="11" t="s">
        <v>117</v>
      </c>
      <c r="G103" s="11" t="s">
        <v>45</v>
      </c>
      <c r="H103" s="11" t="s">
        <v>42</v>
      </c>
      <c r="I103" s="11" t="s">
        <v>43</v>
      </c>
      <c r="J103" s="11" t="s">
        <v>45</v>
      </c>
      <c r="K103" s="11" t="s">
        <v>45</v>
      </c>
      <c r="L103" s="11" t="s">
        <v>45</v>
      </c>
      <c r="M103" s="11" t="s">
        <v>45</v>
      </c>
      <c r="N103" s="11" t="s">
        <v>120</v>
      </c>
      <c r="O103" s="11" t="s">
        <v>643</v>
      </c>
      <c r="P103" s="11" t="s">
        <v>644</v>
      </c>
      <c r="Q103" s="19">
        <v>19.7</v>
      </c>
      <c r="R103" s="13"/>
      <c r="S103" s="13"/>
      <c r="T103" s="13"/>
      <c r="U103" s="13"/>
      <c r="V103" s="11" t="s">
        <v>2331</v>
      </c>
      <c r="W103" s="11" t="s">
        <v>719</v>
      </c>
      <c r="X103" s="11"/>
      <c r="Y103" s="14"/>
      <c r="Z103" s="15" t="s">
        <v>720</v>
      </c>
      <c r="AA103" s="16">
        <f t="shared" si="2"/>
        <v>0</v>
      </c>
      <c r="AB103" s="18"/>
      <c r="AC103" s="89" t="s">
        <v>697</v>
      </c>
      <c r="AD103" s="80"/>
      <c r="AE103" s="18"/>
      <c r="AF103" s="18"/>
      <c r="AG103" s="18"/>
      <c r="AH103" s="18"/>
      <c r="AI103" s="18"/>
      <c r="AJ103" s="18"/>
      <c r="AK103" s="18" t="s">
        <v>1500</v>
      </c>
      <c r="AL103" s="184" t="s">
        <v>2330</v>
      </c>
    </row>
    <row r="104" spans="2:38" s="2" customFormat="1" ht="372" x14ac:dyDescent="0.2">
      <c r="B104" s="46" t="s">
        <v>588</v>
      </c>
      <c r="C104" s="11" t="s">
        <v>37</v>
      </c>
      <c r="D104" s="11" t="s">
        <v>38</v>
      </c>
      <c r="E104" s="11" t="s">
        <v>116</v>
      </c>
      <c r="F104" s="11" t="s">
        <v>117</v>
      </c>
      <c r="G104" s="11" t="s">
        <v>45</v>
      </c>
      <c r="H104" s="11" t="s">
        <v>42</v>
      </c>
      <c r="I104" s="11" t="s">
        <v>43</v>
      </c>
      <c r="J104" s="11" t="s">
        <v>45</v>
      </c>
      <c r="K104" s="11" t="s">
        <v>45</v>
      </c>
      <c r="L104" s="11" t="s">
        <v>45</v>
      </c>
      <c r="M104" s="11" t="s">
        <v>45</v>
      </c>
      <c r="N104" s="11" t="s">
        <v>120</v>
      </c>
      <c r="O104" s="11" t="s">
        <v>643</v>
      </c>
      <c r="P104" s="11" t="s">
        <v>644</v>
      </c>
      <c r="Q104" s="19" t="s">
        <v>721</v>
      </c>
      <c r="R104" s="13">
        <v>88.74</v>
      </c>
      <c r="S104" s="13">
        <v>89.05</v>
      </c>
      <c r="T104" s="13">
        <v>89.37</v>
      </c>
      <c r="U104" s="13">
        <v>90</v>
      </c>
      <c r="V104" s="41">
        <v>0.9</v>
      </c>
      <c r="W104" s="11" t="s">
        <v>722</v>
      </c>
      <c r="X104" s="11"/>
      <c r="Y104" s="14" t="s">
        <v>57</v>
      </c>
      <c r="Z104" s="15" t="s">
        <v>723</v>
      </c>
      <c r="AA104" s="16">
        <f t="shared" si="2"/>
        <v>89.37</v>
      </c>
      <c r="AB104" s="18"/>
      <c r="AC104" s="96" t="s">
        <v>649</v>
      </c>
      <c r="AD104" s="80"/>
      <c r="AE104" s="18"/>
      <c r="AF104" s="18"/>
      <c r="AG104" s="18" t="s">
        <v>1472</v>
      </c>
      <c r="AH104" s="18"/>
      <c r="AI104" s="18"/>
      <c r="AJ104" s="18"/>
      <c r="AK104" s="18" t="s">
        <v>1501</v>
      </c>
      <c r="AL104" s="106" t="s">
        <v>2325</v>
      </c>
    </row>
    <row r="105" spans="2:38" s="2" customFormat="1" ht="255" x14ac:dyDescent="0.25">
      <c r="B105" s="46" t="s">
        <v>588</v>
      </c>
      <c r="C105" s="11" t="s">
        <v>37</v>
      </c>
      <c r="D105" s="11" t="s">
        <v>38</v>
      </c>
      <c r="E105" s="11" t="s">
        <v>164</v>
      </c>
      <c r="F105" s="11" t="s">
        <v>45</v>
      </c>
      <c r="G105" s="11" t="s">
        <v>106</v>
      </c>
      <c r="H105" s="11" t="s">
        <v>42</v>
      </c>
      <c r="I105" s="11" t="s">
        <v>43</v>
      </c>
      <c r="J105" s="11" t="s">
        <v>45</v>
      </c>
      <c r="K105" s="11" t="s">
        <v>45</v>
      </c>
      <c r="L105" s="11" t="s">
        <v>45</v>
      </c>
      <c r="M105" s="11" t="s">
        <v>45</v>
      </c>
      <c r="N105" s="22" t="s">
        <v>165</v>
      </c>
      <c r="O105" s="11" t="s">
        <v>590</v>
      </c>
      <c r="P105" s="11" t="s">
        <v>724</v>
      </c>
      <c r="Q105" s="43">
        <v>1</v>
      </c>
      <c r="R105" s="13">
        <v>1</v>
      </c>
      <c r="S105" s="13">
        <v>1.2</v>
      </c>
      <c r="T105" s="13">
        <v>1.4</v>
      </c>
      <c r="U105" s="13">
        <v>1.7</v>
      </c>
      <c r="V105" s="11">
        <v>1.7</v>
      </c>
      <c r="W105" s="11" t="s">
        <v>725</v>
      </c>
      <c r="X105" s="11"/>
      <c r="Y105" s="14" t="s">
        <v>57</v>
      </c>
      <c r="Z105" s="15" t="s">
        <v>726</v>
      </c>
      <c r="AA105" s="16">
        <f t="shared" si="2"/>
        <v>1.4</v>
      </c>
      <c r="AB105" s="74">
        <v>0.14000000000000001</v>
      </c>
      <c r="AC105" s="89" t="s">
        <v>727</v>
      </c>
      <c r="AD105" s="80"/>
      <c r="AE105" s="18">
        <v>1.84</v>
      </c>
      <c r="AF105" s="74">
        <v>1.17</v>
      </c>
      <c r="AG105" s="18" t="s">
        <v>728</v>
      </c>
      <c r="AH105" s="74">
        <v>0.14000000000000001</v>
      </c>
      <c r="AI105" s="18" t="s">
        <v>729</v>
      </c>
      <c r="AJ105" s="18" t="s">
        <v>730</v>
      </c>
      <c r="AK105" s="18"/>
      <c r="AL105" s="18" t="s">
        <v>2332</v>
      </c>
    </row>
    <row r="106" spans="2:38" s="2" customFormat="1" ht="409.5" x14ac:dyDescent="0.2">
      <c r="B106" s="46" t="s">
        <v>588</v>
      </c>
      <c r="C106" s="11" t="s">
        <v>37</v>
      </c>
      <c r="D106" s="11" t="s">
        <v>38</v>
      </c>
      <c r="E106" s="11" t="s">
        <v>116</v>
      </c>
      <c r="F106" s="11" t="s">
        <v>117</v>
      </c>
      <c r="G106" s="11" t="s">
        <v>45</v>
      </c>
      <c r="H106" s="11" t="s">
        <v>42</v>
      </c>
      <c r="I106" s="11" t="s">
        <v>43</v>
      </c>
      <c r="J106" s="11" t="s">
        <v>45</v>
      </c>
      <c r="K106" s="11" t="s">
        <v>45</v>
      </c>
      <c r="L106" s="11" t="s">
        <v>45</v>
      </c>
      <c r="M106" s="11" t="s">
        <v>45</v>
      </c>
      <c r="N106" s="11" t="s">
        <v>120</v>
      </c>
      <c r="O106" s="11" t="s">
        <v>643</v>
      </c>
      <c r="P106" s="11" t="s">
        <v>731</v>
      </c>
      <c r="Q106" s="52">
        <v>0.22800000000000001</v>
      </c>
      <c r="R106" s="13">
        <v>25</v>
      </c>
      <c r="S106" s="13">
        <v>26</v>
      </c>
      <c r="T106" s="13">
        <v>27</v>
      </c>
      <c r="U106" s="13">
        <v>28</v>
      </c>
      <c r="V106" s="41">
        <v>0.28000000000000003</v>
      </c>
      <c r="W106" s="11" t="s">
        <v>732</v>
      </c>
      <c r="X106" s="11"/>
      <c r="Y106" s="14" t="s">
        <v>57</v>
      </c>
      <c r="Z106" s="15" t="s">
        <v>733</v>
      </c>
      <c r="AA106" s="16">
        <f t="shared" si="2"/>
        <v>27</v>
      </c>
      <c r="AB106" s="18"/>
      <c r="AC106" s="96" t="s">
        <v>734</v>
      </c>
      <c r="AD106" s="80"/>
      <c r="AE106" s="18"/>
      <c r="AF106" s="18"/>
      <c r="AG106" s="18" t="s">
        <v>1505</v>
      </c>
      <c r="AH106" s="18"/>
      <c r="AI106" s="18"/>
      <c r="AJ106" s="18"/>
      <c r="AK106" s="18" t="s">
        <v>1501</v>
      </c>
      <c r="AL106" s="106" t="s">
        <v>2325</v>
      </c>
    </row>
    <row r="107" spans="2:38" s="2" customFormat="1" ht="409.5" x14ac:dyDescent="0.2">
      <c r="B107" s="46" t="s">
        <v>588</v>
      </c>
      <c r="C107" s="11" t="s">
        <v>37</v>
      </c>
      <c r="D107" s="11" t="s">
        <v>38</v>
      </c>
      <c r="E107" s="11" t="s">
        <v>116</v>
      </c>
      <c r="F107" s="11" t="s">
        <v>45</v>
      </c>
      <c r="G107" s="11" t="s">
        <v>45</v>
      </c>
      <c r="H107" s="11" t="s">
        <v>42</v>
      </c>
      <c r="I107" s="11" t="s">
        <v>43</v>
      </c>
      <c r="J107" s="11" t="s">
        <v>45</v>
      </c>
      <c r="K107" s="11" t="s">
        <v>45</v>
      </c>
      <c r="L107" s="11" t="s">
        <v>45</v>
      </c>
      <c r="M107" s="11" t="s">
        <v>45</v>
      </c>
      <c r="N107" s="11" t="s">
        <v>120</v>
      </c>
      <c r="O107" s="11" t="s">
        <v>643</v>
      </c>
      <c r="P107" s="11" t="s">
        <v>644</v>
      </c>
      <c r="Q107" s="43">
        <v>230.57</v>
      </c>
      <c r="R107" s="13">
        <v>227.77</v>
      </c>
      <c r="S107" s="13">
        <v>226.84</v>
      </c>
      <c r="T107" s="13">
        <v>225.9</v>
      </c>
      <c r="U107" s="13">
        <v>224.97</v>
      </c>
      <c r="V107" s="11">
        <v>224.97</v>
      </c>
      <c r="W107" s="11" t="s">
        <v>735</v>
      </c>
      <c r="X107" s="11"/>
      <c r="Y107" s="14" t="s">
        <v>57</v>
      </c>
      <c r="Z107" s="15" t="s">
        <v>736</v>
      </c>
      <c r="AA107" s="16">
        <f t="shared" si="2"/>
        <v>225.9</v>
      </c>
      <c r="AB107" s="18"/>
      <c r="AC107" s="96" t="s">
        <v>737</v>
      </c>
      <c r="AD107" s="80"/>
      <c r="AE107" s="18"/>
      <c r="AF107" s="18"/>
      <c r="AG107" s="18" t="s">
        <v>738</v>
      </c>
      <c r="AH107" s="18">
        <v>224.36</v>
      </c>
      <c r="AI107" s="18"/>
      <c r="AJ107" s="18"/>
      <c r="AK107" s="18" t="s">
        <v>1507</v>
      </c>
      <c r="AL107" s="184" t="s">
        <v>2327</v>
      </c>
    </row>
    <row r="108" spans="2:38" s="2" customFormat="1" ht="102" x14ac:dyDescent="0.25">
      <c r="B108" s="46" t="s">
        <v>588</v>
      </c>
      <c r="C108" s="11" t="s">
        <v>37</v>
      </c>
      <c r="D108" s="11" t="s">
        <v>38</v>
      </c>
      <c r="E108" s="11" t="s">
        <v>39</v>
      </c>
      <c r="F108" s="11" t="s">
        <v>40</v>
      </c>
      <c r="G108" s="11" t="s">
        <v>41</v>
      </c>
      <c r="H108" s="11" t="s">
        <v>42</v>
      </c>
      <c r="I108" s="11" t="s">
        <v>43</v>
      </c>
      <c r="J108" s="11" t="s">
        <v>45</v>
      </c>
      <c r="K108" s="11" t="s">
        <v>45</v>
      </c>
      <c r="L108" s="11" t="s">
        <v>45</v>
      </c>
      <c r="M108" s="11" t="s">
        <v>45</v>
      </c>
      <c r="N108" s="11" t="s">
        <v>142</v>
      </c>
      <c r="O108" s="11" t="s">
        <v>643</v>
      </c>
      <c r="P108" s="11" t="s">
        <v>739</v>
      </c>
      <c r="Q108" s="19">
        <v>0</v>
      </c>
      <c r="R108" s="13">
        <v>0</v>
      </c>
      <c r="S108" s="13">
        <v>50</v>
      </c>
      <c r="T108" s="13">
        <v>90</v>
      </c>
      <c r="U108" s="13">
        <v>100</v>
      </c>
      <c r="V108" s="41">
        <v>1</v>
      </c>
      <c r="W108" s="11" t="s">
        <v>740</v>
      </c>
      <c r="X108" s="11" t="s">
        <v>57</v>
      </c>
      <c r="Y108" s="14" t="s">
        <v>57</v>
      </c>
      <c r="Z108" s="15" t="s">
        <v>741</v>
      </c>
      <c r="AA108" s="16">
        <v>90</v>
      </c>
      <c r="AB108" s="18"/>
      <c r="AC108" s="89" t="s">
        <v>742</v>
      </c>
      <c r="AD108" s="80"/>
      <c r="AE108" s="185">
        <f>918/931</f>
        <v>0.9860365198711063</v>
      </c>
      <c r="AF108" s="186">
        <f>+AE108*100</f>
        <v>98.603651987110624</v>
      </c>
      <c r="AG108" s="2" t="s">
        <v>743</v>
      </c>
      <c r="AH108" s="18"/>
      <c r="AI108" s="18"/>
      <c r="AJ108" s="18"/>
      <c r="AK108" s="18"/>
      <c r="AL108" s="18" t="s">
        <v>2333</v>
      </c>
    </row>
    <row r="109" spans="2:38" s="2" customFormat="1" ht="89.25" x14ac:dyDescent="0.25">
      <c r="B109" s="46" t="s">
        <v>588</v>
      </c>
      <c r="C109" s="11" t="s">
        <v>37</v>
      </c>
      <c r="D109" s="11" t="s">
        <v>38</v>
      </c>
      <c r="E109" s="11" t="s">
        <v>446</v>
      </c>
      <c r="F109" s="11" t="s">
        <v>117</v>
      </c>
      <c r="G109" s="11" t="s">
        <v>150</v>
      </c>
      <c r="H109" s="11" t="s">
        <v>42</v>
      </c>
      <c r="I109" s="11" t="s">
        <v>43</v>
      </c>
      <c r="J109" s="11" t="s">
        <v>45</v>
      </c>
      <c r="K109" s="11" t="s">
        <v>45</v>
      </c>
      <c r="L109" s="11" t="s">
        <v>45</v>
      </c>
      <c r="M109" s="11" t="s">
        <v>45</v>
      </c>
      <c r="N109" s="11" t="s">
        <v>447</v>
      </c>
      <c r="O109" s="11" t="s">
        <v>643</v>
      </c>
      <c r="P109" s="11" t="s">
        <v>739</v>
      </c>
      <c r="Q109" s="19" t="s">
        <v>744</v>
      </c>
      <c r="R109" s="13">
        <v>6.72</v>
      </c>
      <c r="S109" s="13">
        <v>6.9</v>
      </c>
      <c r="T109" s="13">
        <v>7.11</v>
      </c>
      <c r="U109" s="13">
        <v>7.34</v>
      </c>
      <c r="V109" s="41">
        <v>7.3400000000000007E-2</v>
      </c>
      <c r="W109" s="11" t="s">
        <v>745</v>
      </c>
      <c r="X109" s="11" t="s">
        <v>57</v>
      </c>
      <c r="Y109" s="14" t="s">
        <v>57</v>
      </c>
      <c r="Z109" s="15" t="s">
        <v>746</v>
      </c>
      <c r="AA109" s="173">
        <f t="shared" si="2"/>
        <v>7.11</v>
      </c>
      <c r="AB109" s="18"/>
      <c r="AC109" s="175" t="s">
        <v>747</v>
      </c>
      <c r="AD109" s="80"/>
      <c r="AE109" s="18" t="s">
        <v>748</v>
      </c>
      <c r="AF109" s="18">
        <f>8.53/AA109</f>
        <v>1.1997187060478198</v>
      </c>
      <c r="AG109" s="174" t="s">
        <v>749</v>
      </c>
      <c r="AH109" s="18"/>
      <c r="AI109" s="18"/>
      <c r="AJ109" s="18"/>
      <c r="AK109" s="18"/>
      <c r="AL109" s="18" t="s">
        <v>2329</v>
      </c>
    </row>
    <row r="110" spans="2:38" s="2" customFormat="1" ht="140.25" x14ac:dyDescent="0.2">
      <c r="B110" s="46" t="s">
        <v>588</v>
      </c>
      <c r="C110" s="11" t="s">
        <v>37</v>
      </c>
      <c r="D110" s="11" t="s">
        <v>750</v>
      </c>
      <c r="E110" s="11" t="s">
        <v>751</v>
      </c>
      <c r="F110" s="11" t="s">
        <v>117</v>
      </c>
      <c r="G110" s="11" t="s">
        <v>118</v>
      </c>
      <c r="H110" s="11" t="s">
        <v>42</v>
      </c>
      <c r="I110" s="11" t="s">
        <v>752</v>
      </c>
      <c r="J110" s="11" t="s">
        <v>45</v>
      </c>
      <c r="K110" s="11" t="s">
        <v>45</v>
      </c>
      <c r="L110" s="11" t="s">
        <v>45</v>
      </c>
      <c r="M110" s="11" t="s">
        <v>45</v>
      </c>
      <c r="N110" s="11" t="s">
        <v>120</v>
      </c>
      <c r="O110" s="11" t="s">
        <v>643</v>
      </c>
      <c r="P110" s="11" t="s">
        <v>644</v>
      </c>
      <c r="Q110" s="43" t="s">
        <v>753</v>
      </c>
      <c r="R110" s="13"/>
      <c r="S110" s="13"/>
      <c r="T110" s="13"/>
      <c r="U110" s="13"/>
      <c r="V110" s="11" t="s">
        <v>1517</v>
      </c>
      <c r="W110" s="11" t="s">
        <v>755</v>
      </c>
      <c r="X110" s="11"/>
      <c r="Y110" s="14" t="s">
        <v>57</v>
      </c>
      <c r="Z110" s="15" t="s">
        <v>756</v>
      </c>
      <c r="AA110" s="16">
        <f t="shared" si="2"/>
        <v>0</v>
      </c>
      <c r="AB110" s="18"/>
      <c r="AC110" s="96" t="s">
        <v>757</v>
      </c>
      <c r="AD110" s="80"/>
      <c r="AE110" s="18"/>
      <c r="AF110" s="18"/>
      <c r="AG110" s="18" t="s">
        <v>1518</v>
      </c>
      <c r="AH110" s="18"/>
      <c r="AI110" s="18"/>
      <c r="AJ110" s="18"/>
      <c r="AK110" s="18" t="s">
        <v>1465</v>
      </c>
      <c r="AL110" s="184" t="s">
        <v>2334</v>
      </c>
    </row>
    <row r="111" spans="2:38" s="2" customFormat="1" ht="180" x14ac:dyDescent="0.2">
      <c r="B111" s="46" t="s">
        <v>588</v>
      </c>
      <c r="C111" s="11" t="s">
        <v>37</v>
      </c>
      <c r="D111" s="11" t="s">
        <v>750</v>
      </c>
      <c r="E111" s="11" t="s">
        <v>751</v>
      </c>
      <c r="F111" s="11" t="s">
        <v>117</v>
      </c>
      <c r="G111" s="11" t="s">
        <v>118</v>
      </c>
      <c r="H111" s="11" t="s">
        <v>42</v>
      </c>
      <c r="I111" s="11" t="s">
        <v>752</v>
      </c>
      <c r="J111" s="11" t="s">
        <v>45</v>
      </c>
      <c r="K111" s="11" t="s">
        <v>45</v>
      </c>
      <c r="L111" s="11" t="s">
        <v>45</v>
      </c>
      <c r="M111" s="11" t="s">
        <v>45</v>
      </c>
      <c r="N111" s="11" t="s">
        <v>120</v>
      </c>
      <c r="O111" s="11" t="s">
        <v>643</v>
      </c>
      <c r="P111" s="11" t="s">
        <v>644</v>
      </c>
      <c r="Q111" s="43" t="s">
        <v>758</v>
      </c>
      <c r="R111" s="13"/>
      <c r="S111" s="13"/>
      <c r="T111" s="13"/>
      <c r="U111" s="13"/>
      <c r="V111" s="11" t="s">
        <v>1520</v>
      </c>
      <c r="W111" s="11" t="s">
        <v>760</v>
      </c>
      <c r="X111" s="11"/>
      <c r="Y111" s="14" t="s">
        <v>57</v>
      </c>
      <c r="Z111" s="15" t="s">
        <v>761</v>
      </c>
      <c r="AA111" s="16">
        <f t="shared" si="2"/>
        <v>0</v>
      </c>
      <c r="AB111" s="18"/>
      <c r="AC111" s="134" t="s">
        <v>762</v>
      </c>
      <c r="AD111" s="80"/>
      <c r="AE111" s="18"/>
      <c r="AF111" s="18"/>
      <c r="AG111" s="18" t="s">
        <v>1521</v>
      </c>
      <c r="AH111" s="18"/>
      <c r="AI111" s="18"/>
      <c r="AJ111" s="18"/>
      <c r="AK111" s="18" t="s">
        <v>1465</v>
      </c>
      <c r="AL111" s="184" t="s">
        <v>2335</v>
      </c>
    </row>
    <row r="112" spans="2:38" s="2" customFormat="1" ht="229.5" x14ac:dyDescent="0.2">
      <c r="B112" s="46" t="s">
        <v>588</v>
      </c>
      <c r="C112" s="11" t="s">
        <v>37</v>
      </c>
      <c r="D112" s="11" t="s">
        <v>750</v>
      </c>
      <c r="E112" s="11" t="s">
        <v>751</v>
      </c>
      <c r="F112" s="11" t="s">
        <v>117</v>
      </c>
      <c r="G112" s="11" t="s">
        <v>118</v>
      </c>
      <c r="H112" s="11" t="s">
        <v>42</v>
      </c>
      <c r="I112" s="11" t="s">
        <v>752</v>
      </c>
      <c r="J112" s="11" t="s">
        <v>45</v>
      </c>
      <c r="K112" s="11" t="s">
        <v>45</v>
      </c>
      <c r="L112" s="11" t="s">
        <v>45</v>
      </c>
      <c r="M112" s="11" t="s">
        <v>45</v>
      </c>
      <c r="N112" s="11" t="s">
        <v>120</v>
      </c>
      <c r="O112" s="11" t="s">
        <v>643</v>
      </c>
      <c r="P112" s="11" t="s">
        <v>644</v>
      </c>
      <c r="Q112" s="43" t="s">
        <v>763</v>
      </c>
      <c r="R112" s="13">
        <v>50</v>
      </c>
      <c r="S112" s="13">
        <v>50</v>
      </c>
      <c r="T112" s="13">
        <v>50</v>
      </c>
      <c r="U112" s="13">
        <v>50</v>
      </c>
      <c r="V112" s="11" t="s">
        <v>1523</v>
      </c>
      <c r="W112" s="11" t="s">
        <v>764</v>
      </c>
      <c r="X112" s="11"/>
      <c r="Y112" s="14" t="s">
        <v>57</v>
      </c>
      <c r="Z112" s="53" t="s">
        <v>765</v>
      </c>
      <c r="AA112" s="16">
        <v>0</v>
      </c>
      <c r="AB112" s="18"/>
      <c r="AC112" s="134" t="s">
        <v>766</v>
      </c>
      <c r="AD112" s="80"/>
      <c r="AE112" s="18"/>
      <c r="AF112" s="18"/>
      <c r="AG112" s="18" t="s">
        <v>1524</v>
      </c>
      <c r="AH112" s="18"/>
      <c r="AI112" s="18"/>
      <c r="AJ112" s="18"/>
      <c r="AK112" s="18" t="s">
        <v>1465</v>
      </c>
      <c r="AL112" s="184" t="s">
        <v>2335</v>
      </c>
    </row>
    <row r="113" spans="2:38" s="2" customFormat="1" ht="409.5" x14ac:dyDescent="0.2">
      <c r="B113" s="46" t="s">
        <v>588</v>
      </c>
      <c r="C113" s="11" t="s">
        <v>37</v>
      </c>
      <c r="D113" s="11" t="s">
        <v>750</v>
      </c>
      <c r="E113" s="11" t="s">
        <v>751</v>
      </c>
      <c r="F113" s="11" t="s">
        <v>117</v>
      </c>
      <c r="G113" s="11" t="s">
        <v>118</v>
      </c>
      <c r="H113" s="11" t="s">
        <v>42</v>
      </c>
      <c r="I113" s="11" t="s">
        <v>752</v>
      </c>
      <c r="J113" s="11" t="s">
        <v>45</v>
      </c>
      <c r="K113" s="11" t="s">
        <v>45</v>
      </c>
      <c r="L113" s="11" t="s">
        <v>45</v>
      </c>
      <c r="M113" s="11" t="s">
        <v>45</v>
      </c>
      <c r="N113" s="11" t="s">
        <v>120</v>
      </c>
      <c r="O113" s="11" t="s">
        <v>643</v>
      </c>
      <c r="P113" s="11" t="s">
        <v>644</v>
      </c>
      <c r="Q113" s="52" t="s">
        <v>767</v>
      </c>
      <c r="R113" s="13">
        <v>6.5</v>
      </c>
      <c r="S113" s="13">
        <v>6.2</v>
      </c>
      <c r="T113" s="13">
        <v>5.9</v>
      </c>
      <c r="U113" s="13">
        <v>5.5</v>
      </c>
      <c r="V113" s="52">
        <v>5.5E-2</v>
      </c>
      <c r="W113" s="11" t="s">
        <v>768</v>
      </c>
      <c r="X113" s="11"/>
      <c r="Y113" s="14" t="s">
        <v>57</v>
      </c>
      <c r="Z113" s="15" t="s">
        <v>769</v>
      </c>
      <c r="AA113" s="16">
        <f t="shared" si="2"/>
        <v>5.9</v>
      </c>
      <c r="AB113" s="18"/>
      <c r="AC113" s="96" t="s">
        <v>770</v>
      </c>
      <c r="AD113" s="80"/>
      <c r="AE113" s="18"/>
      <c r="AF113" s="18"/>
      <c r="AG113" s="18" t="s">
        <v>1524</v>
      </c>
      <c r="AH113" s="18"/>
      <c r="AI113" s="18"/>
      <c r="AJ113" s="18"/>
      <c r="AK113" s="18" t="s">
        <v>1465</v>
      </c>
      <c r="AL113" s="184" t="s">
        <v>2335</v>
      </c>
    </row>
    <row r="114" spans="2:38" s="2" customFormat="1" ht="171.75" customHeight="1" x14ac:dyDescent="0.2">
      <c r="B114" s="46" t="s">
        <v>588</v>
      </c>
      <c r="C114" s="11" t="s">
        <v>37</v>
      </c>
      <c r="D114" s="11" t="s">
        <v>750</v>
      </c>
      <c r="E114" s="11" t="s">
        <v>751</v>
      </c>
      <c r="F114" s="11" t="s">
        <v>117</v>
      </c>
      <c r="G114" s="11" t="s">
        <v>118</v>
      </c>
      <c r="H114" s="11" t="s">
        <v>42</v>
      </c>
      <c r="I114" s="11" t="s">
        <v>752</v>
      </c>
      <c r="J114" s="11" t="s">
        <v>45</v>
      </c>
      <c r="K114" s="11" t="s">
        <v>45</v>
      </c>
      <c r="L114" s="11" t="s">
        <v>45</v>
      </c>
      <c r="M114" s="11" t="s">
        <v>45</v>
      </c>
      <c r="N114" s="11" t="s">
        <v>120</v>
      </c>
      <c r="O114" s="11" t="s">
        <v>643</v>
      </c>
      <c r="P114" s="11" t="s">
        <v>644</v>
      </c>
      <c r="Q114" s="19" t="s">
        <v>771</v>
      </c>
      <c r="R114" s="54">
        <v>3200000</v>
      </c>
      <c r="S114" s="54">
        <v>2800000</v>
      </c>
      <c r="T114" s="54">
        <v>2400000</v>
      </c>
      <c r="U114" s="54">
        <v>2000000</v>
      </c>
      <c r="V114" s="38">
        <v>2000000</v>
      </c>
      <c r="W114" s="11" t="s">
        <v>772</v>
      </c>
      <c r="X114" s="11"/>
      <c r="Y114" s="14" t="s">
        <v>57</v>
      </c>
      <c r="Z114" s="15" t="s">
        <v>773</v>
      </c>
      <c r="AA114" s="16">
        <f t="shared" si="2"/>
        <v>2400000</v>
      </c>
      <c r="AB114" s="18"/>
      <c r="AC114" s="96" t="s">
        <v>770</v>
      </c>
      <c r="AD114" s="80"/>
      <c r="AE114" s="18"/>
      <c r="AF114" s="18"/>
      <c r="AG114" s="18" t="s">
        <v>1527</v>
      </c>
      <c r="AH114" s="18"/>
      <c r="AI114" s="18"/>
      <c r="AJ114" s="18"/>
      <c r="AK114" s="18" t="s">
        <v>1465</v>
      </c>
      <c r="AL114" s="184" t="s">
        <v>2335</v>
      </c>
    </row>
    <row r="115" spans="2:38" s="2" customFormat="1" ht="409.5" x14ac:dyDescent="0.2">
      <c r="B115" s="46" t="s">
        <v>588</v>
      </c>
      <c r="C115" s="11" t="s">
        <v>37</v>
      </c>
      <c r="D115" s="11" t="s">
        <v>750</v>
      </c>
      <c r="E115" s="11" t="s">
        <v>751</v>
      </c>
      <c r="F115" s="11" t="s">
        <v>117</v>
      </c>
      <c r="G115" s="11" t="s">
        <v>118</v>
      </c>
      <c r="H115" s="11" t="s">
        <v>42</v>
      </c>
      <c r="I115" s="11" t="s">
        <v>752</v>
      </c>
      <c r="J115" s="11" t="s">
        <v>45</v>
      </c>
      <c r="K115" s="11" t="s">
        <v>45</v>
      </c>
      <c r="L115" s="11" t="s">
        <v>45</v>
      </c>
      <c r="M115" s="11" t="s">
        <v>45</v>
      </c>
      <c r="N115" s="11" t="s">
        <v>120</v>
      </c>
      <c r="O115" s="11" t="s">
        <v>654</v>
      </c>
      <c r="P115" s="11" t="s">
        <v>655</v>
      </c>
      <c r="Q115" s="52" t="s">
        <v>774</v>
      </c>
      <c r="R115" s="13"/>
      <c r="S115" s="13"/>
      <c r="T115" s="13"/>
      <c r="U115" s="13"/>
      <c r="V115" s="52" t="s">
        <v>1528</v>
      </c>
      <c r="W115" s="11" t="s">
        <v>776</v>
      </c>
      <c r="X115" s="11"/>
      <c r="Y115" s="14" t="s">
        <v>57</v>
      </c>
      <c r="Z115" s="15" t="s">
        <v>777</v>
      </c>
      <c r="AA115" s="16">
        <f t="shared" si="2"/>
        <v>0</v>
      </c>
      <c r="AB115" s="18"/>
      <c r="AC115" s="96" t="s">
        <v>778</v>
      </c>
      <c r="AD115" s="80"/>
      <c r="AE115" s="18"/>
      <c r="AF115" s="18"/>
      <c r="AG115" s="18" t="s">
        <v>1529</v>
      </c>
      <c r="AH115" s="18"/>
      <c r="AI115" s="18"/>
      <c r="AJ115" s="18"/>
      <c r="AK115" s="18" t="s">
        <v>1465</v>
      </c>
      <c r="AL115" s="184" t="s">
        <v>2335</v>
      </c>
    </row>
    <row r="116" spans="2:38" s="2" customFormat="1" ht="409.5" x14ac:dyDescent="0.2">
      <c r="B116" s="46" t="s">
        <v>588</v>
      </c>
      <c r="C116" s="11" t="s">
        <v>37</v>
      </c>
      <c r="D116" s="11" t="s">
        <v>750</v>
      </c>
      <c r="E116" s="11" t="s">
        <v>751</v>
      </c>
      <c r="F116" s="11" t="s">
        <v>117</v>
      </c>
      <c r="G116" s="11" t="s">
        <v>118</v>
      </c>
      <c r="H116" s="11" t="s">
        <v>42</v>
      </c>
      <c r="I116" s="11" t="s">
        <v>752</v>
      </c>
      <c r="J116" s="11" t="s">
        <v>45</v>
      </c>
      <c r="K116" s="11" t="s">
        <v>45</v>
      </c>
      <c r="L116" s="11" t="s">
        <v>45</v>
      </c>
      <c r="M116" s="11" t="s">
        <v>45</v>
      </c>
      <c r="N116" s="11" t="s">
        <v>120</v>
      </c>
      <c r="O116" s="11" t="s">
        <v>654</v>
      </c>
      <c r="P116" s="11" t="s">
        <v>655</v>
      </c>
      <c r="Q116" s="52" t="s">
        <v>779</v>
      </c>
      <c r="R116" s="13"/>
      <c r="S116" s="13"/>
      <c r="T116" s="13"/>
      <c r="U116" s="13"/>
      <c r="V116" s="52" t="s">
        <v>1531</v>
      </c>
      <c r="W116" s="11" t="s">
        <v>781</v>
      </c>
      <c r="X116" s="11"/>
      <c r="Y116" s="14" t="s">
        <v>57</v>
      </c>
      <c r="Z116" s="15" t="s">
        <v>782</v>
      </c>
      <c r="AA116" s="16">
        <f t="shared" si="2"/>
        <v>0</v>
      </c>
      <c r="AB116" s="18"/>
      <c r="AC116" s="134" t="s">
        <v>778</v>
      </c>
      <c r="AD116" s="80"/>
      <c r="AE116" s="18"/>
      <c r="AF116" s="18"/>
      <c r="AG116" s="18" t="s">
        <v>1529</v>
      </c>
      <c r="AH116" s="18"/>
      <c r="AI116" s="18"/>
      <c r="AJ116" s="18"/>
      <c r="AK116" s="18" t="s">
        <v>1465</v>
      </c>
      <c r="AL116" s="184" t="s">
        <v>2335</v>
      </c>
    </row>
    <row r="117" spans="2:38" s="2" customFormat="1" ht="409.5" x14ac:dyDescent="0.2">
      <c r="B117" s="46" t="s">
        <v>588</v>
      </c>
      <c r="C117" s="11" t="s">
        <v>37</v>
      </c>
      <c r="D117" s="11" t="s">
        <v>750</v>
      </c>
      <c r="E117" s="11" t="s">
        <v>751</v>
      </c>
      <c r="F117" s="11" t="s">
        <v>117</v>
      </c>
      <c r="G117" s="11" t="s">
        <v>118</v>
      </c>
      <c r="H117" s="11" t="s">
        <v>42</v>
      </c>
      <c r="I117" s="11" t="s">
        <v>43</v>
      </c>
      <c r="J117" s="11" t="s">
        <v>45</v>
      </c>
      <c r="K117" s="11" t="s">
        <v>45</v>
      </c>
      <c r="L117" s="11" t="s">
        <v>45</v>
      </c>
      <c r="M117" s="11" t="s">
        <v>45</v>
      </c>
      <c r="N117" s="11" t="s">
        <v>120</v>
      </c>
      <c r="O117" s="11" t="s">
        <v>654</v>
      </c>
      <c r="P117" s="11" t="s">
        <v>655</v>
      </c>
      <c r="Q117" s="52" t="s">
        <v>783</v>
      </c>
      <c r="R117" s="13">
        <v>8.66</v>
      </c>
      <c r="S117" s="13">
        <v>8.44</v>
      </c>
      <c r="T117" s="13">
        <v>8.2200000000000006</v>
      </c>
      <c r="U117" s="13">
        <v>8</v>
      </c>
      <c r="V117" s="52">
        <v>0.08</v>
      </c>
      <c r="W117" s="11" t="s">
        <v>784</v>
      </c>
      <c r="X117" s="11"/>
      <c r="Y117" s="14" t="s">
        <v>57</v>
      </c>
      <c r="Z117" s="15" t="s">
        <v>785</v>
      </c>
      <c r="AA117" s="16">
        <f t="shared" si="2"/>
        <v>8.2200000000000006</v>
      </c>
      <c r="AB117" s="18"/>
      <c r="AC117" s="97" t="s">
        <v>692</v>
      </c>
      <c r="AD117" s="80"/>
      <c r="AE117" s="18"/>
      <c r="AF117" s="18"/>
      <c r="AG117" s="105" t="s">
        <v>693</v>
      </c>
      <c r="AH117" s="18"/>
      <c r="AI117" s="18"/>
      <c r="AJ117" s="18"/>
      <c r="AK117" s="18" t="s">
        <v>1487</v>
      </c>
      <c r="AL117" s="184" t="s">
        <v>2336</v>
      </c>
    </row>
    <row r="118" spans="2:38" s="2" customFormat="1" ht="89.25" customHeight="1" x14ac:dyDescent="0.2">
      <c r="B118" s="46" t="s">
        <v>588</v>
      </c>
      <c r="C118" s="11" t="s">
        <v>37</v>
      </c>
      <c r="D118" s="11" t="s">
        <v>750</v>
      </c>
      <c r="E118" s="11" t="s">
        <v>751</v>
      </c>
      <c r="F118" s="11" t="s">
        <v>117</v>
      </c>
      <c r="G118" s="11" t="s">
        <v>118</v>
      </c>
      <c r="H118" s="11" t="s">
        <v>42</v>
      </c>
      <c r="I118" s="11" t="s">
        <v>43</v>
      </c>
      <c r="J118" s="11" t="s">
        <v>45</v>
      </c>
      <c r="K118" s="11" t="s">
        <v>45</v>
      </c>
      <c r="L118" s="11" t="s">
        <v>45</v>
      </c>
      <c r="M118" s="11" t="s">
        <v>45</v>
      </c>
      <c r="N118" s="11" t="s">
        <v>120</v>
      </c>
      <c r="O118" s="11" t="s">
        <v>654</v>
      </c>
      <c r="P118" s="11" t="s">
        <v>655</v>
      </c>
      <c r="Q118" s="52" t="s">
        <v>786</v>
      </c>
      <c r="R118" s="13">
        <v>9.77</v>
      </c>
      <c r="S118" s="13">
        <v>9.51</v>
      </c>
      <c r="T118" s="13">
        <v>9.25</v>
      </c>
      <c r="U118" s="13">
        <v>9</v>
      </c>
      <c r="V118" s="52">
        <v>0.09</v>
      </c>
      <c r="W118" s="11" t="s">
        <v>787</v>
      </c>
      <c r="X118" s="11"/>
      <c r="Y118" s="14" t="s">
        <v>57</v>
      </c>
      <c r="Z118" s="15" t="s">
        <v>788</v>
      </c>
      <c r="AA118" s="16">
        <f t="shared" si="2"/>
        <v>9.25</v>
      </c>
      <c r="AB118" s="18"/>
      <c r="AC118" s="96" t="s">
        <v>789</v>
      </c>
      <c r="AD118" s="80"/>
      <c r="AE118" s="18"/>
      <c r="AF118" s="18"/>
      <c r="AG118" s="105" t="s">
        <v>790</v>
      </c>
      <c r="AH118" s="18"/>
      <c r="AI118" s="18"/>
      <c r="AJ118" s="18"/>
      <c r="AK118" s="18" t="s">
        <v>1487</v>
      </c>
      <c r="AL118" s="184" t="s">
        <v>2336</v>
      </c>
    </row>
    <row r="119" spans="2:38" s="2" customFormat="1" ht="89.25" customHeight="1" x14ac:dyDescent="0.2">
      <c r="B119" s="46" t="s">
        <v>588</v>
      </c>
      <c r="C119" s="11" t="s">
        <v>37</v>
      </c>
      <c r="D119" s="11" t="s">
        <v>750</v>
      </c>
      <c r="E119" s="11" t="s">
        <v>751</v>
      </c>
      <c r="F119" s="11" t="s">
        <v>117</v>
      </c>
      <c r="G119" s="11" t="s">
        <v>118</v>
      </c>
      <c r="H119" s="11" t="s">
        <v>42</v>
      </c>
      <c r="I119" s="11" t="s">
        <v>43</v>
      </c>
      <c r="J119" s="11" t="s">
        <v>45</v>
      </c>
      <c r="K119" s="11" t="s">
        <v>45</v>
      </c>
      <c r="L119" s="11" t="s">
        <v>45</v>
      </c>
      <c r="M119" s="11" t="s">
        <v>45</v>
      </c>
      <c r="N119" s="11" t="s">
        <v>120</v>
      </c>
      <c r="O119" s="11" t="s">
        <v>654</v>
      </c>
      <c r="P119" s="11" t="s">
        <v>655</v>
      </c>
      <c r="Q119" s="52" t="s">
        <v>791</v>
      </c>
      <c r="R119" s="13">
        <v>8.68</v>
      </c>
      <c r="S119" s="13">
        <v>8.4499999999999993</v>
      </c>
      <c r="T119" s="13">
        <v>8.2200000000000006</v>
      </c>
      <c r="U119" s="13">
        <v>8</v>
      </c>
      <c r="V119" s="52">
        <v>0.08</v>
      </c>
      <c r="W119" s="11" t="s">
        <v>792</v>
      </c>
      <c r="X119" s="11"/>
      <c r="Y119" s="14" t="s">
        <v>57</v>
      </c>
      <c r="Z119" s="15" t="s">
        <v>793</v>
      </c>
      <c r="AA119" s="16">
        <f t="shared" si="2"/>
        <v>8.2200000000000006</v>
      </c>
      <c r="AB119" s="18"/>
      <c r="AC119" s="96" t="s">
        <v>789</v>
      </c>
      <c r="AD119" s="80"/>
      <c r="AE119" s="18"/>
      <c r="AF119" s="18"/>
      <c r="AG119" s="105" t="s">
        <v>794</v>
      </c>
      <c r="AH119" s="18"/>
      <c r="AI119" s="18"/>
      <c r="AJ119" s="18"/>
      <c r="AK119" s="18" t="s">
        <v>1487</v>
      </c>
      <c r="AL119" s="184" t="s">
        <v>2336</v>
      </c>
    </row>
    <row r="120" spans="2:38" s="2" customFormat="1" ht="140.25" x14ac:dyDescent="0.2">
      <c r="B120" s="46" t="s">
        <v>588</v>
      </c>
      <c r="C120" s="11" t="s">
        <v>37</v>
      </c>
      <c r="D120" s="11" t="s">
        <v>750</v>
      </c>
      <c r="E120" s="11" t="s">
        <v>751</v>
      </c>
      <c r="F120" s="11" t="s">
        <v>117</v>
      </c>
      <c r="G120" s="11" t="s">
        <v>118</v>
      </c>
      <c r="H120" s="11" t="s">
        <v>42</v>
      </c>
      <c r="I120" s="11" t="s">
        <v>43</v>
      </c>
      <c r="J120" s="11" t="s">
        <v>45</v>
      </c>
      <c r="K120" s="11" t="s">
        <v>45</v>
      </c>
      <c r="L120" s="11" t="s">
        <v>45</v>
      </c>
      <c r="M120" s="11" t="s">
        <v>45</v>
      </c>
      <c r="N120" s="11" t="s">
        <v>120</v>
      </c>
      <c r="O120" s="11" t="s">
        <v>654</v>
      </c>
      <c r="P120" s="11" t="s">
        <v>795</v>
      </c>
      <c r="Q120" s="52" t="s">
        <v>796</v>
      </c>
      <c r="R120" s="13"/>
      <c r="S120" s="49">
        <v>1</v>
      </c>
      <c r="T120" s="13"/>
      <c r="U120" s="13"/>
      <c r="V120" s="52" t="s">
        <v>1535</v>
      </c>
      <c r="W120" s="11" t="s">
        <v>798</v>
      </c>
      <c r="X120" s="11"/>
      <c r="Y120" s="14"/>
      <c r="Z120" s="15" t="s">
        <v>799</v>
      </c>
      <c r="AA120" s="16">
        <f t="shared" si="2"/>
        <v>0</v>
      </c>
      <c r="AB120" s="18"/>
      <c r="AC120" s="134" t="s">
        <v>800</v>
      </c>
      <c r="AD120" s="80"/>
      <c r="AE120" s="18"/>
      <c r="AF120" s="18"/>
      <c r="AG120" s="18"/>
      <c r="AH120" s="18"/>
      <c r="AI120" s="18"/>
      <c r="AJ120" s="18"/>
      <c r="AK120" s="18" t="s">
        <v>1536</v>
      </c>
      <c r="AL120" s="184" t="s">
        <v>2335</v>
      </c>
    </row>
    <row r="121" spans="2:38" s="2" customFormat="1" ht="140.25" x14ac:dyDescent="0.2">
      <c r="B121" s="46" t="s">
        <v>588</v>
      </c>
      <c r="C121" s="11" t="s">
        <v>37</v>
      </c>
      <c r="D121" s="11" t="s">
        <v>750</v>
      </c>
      <c r="E121" s="11" t="s">
        <v>751</v>
      </c>
      <c r="F121" s="11" t="s">
        <v>117</v>
      </c>
      <c r="G121" s="11" t="s">
        <v>118</v>
      </c>
      <c r="H121" s="11" t="s">
        <v>42</v>
      </c>
      <c r="I121" s="11" t="s">
        <v>43</v>
      </c>
      <c r="J121" s="11" t="s">
        <v>45</v>
      </c>
      <c r="K121" s="11" t="s">
        <v>45</v>
      </c>
      <c r="L121" s="11" t="s">
        <v>45</v>
      </c>
      <c r="M121" s="11" t="s">
        <v>45</v>
      </c>
      <c r="N121" s="11" t="s">
        <v>120</v>
      </c>
      <c r="O121" s="11" t="s">
        <v>654</v>
      </c>
      <c r="P121" s="11" t="s">
        <v>795</v>
      </c>
      <c r="Q121" s="52" t="s">
        <v>801</v>
      </c>
      <c r="R121" s="13"/>
      <c r="S121" s="49">
        <v>8</v>
      </c>
      <c r="T121" s="13"/>
      <c r="U121" s="13"/>
      <c r="V121" s="52" t="s">
        <v>1538</v>
      </c>
      <c r="W121" s="11" t="s">
        <v>803</v>
      </c>
      <c r="X121" s="11"/>
      <c r="Y121" s="14"/>
      <c r="Z121" s="15" t="s">
        <v>804</v>
      </c>
      <c r="AA121" s="16">
        <f t="shared" si="2"/>
        <v>0</v>
      </c>
      <c r="AB121" s="18"/>
      <c r="AC121" s="134" t="s">
        <v>805</v>
      </c>
      <c r="AD121" s="80"/>
      <c r="AE121" s="18"/>
      <c r="AF121" s="18"/>
      <c r="AG121" s="18"/>
      <c r="AH121" s="18"/>
      <c r="AI121" s="18"/>
      <c r="AJ121" s="18"/>
      <c r="AK121" s="18" t="s">
        <v>1539</v>
      </c>
      <c r="AL121" s="184" t="s">
        <v>2335</v>
      </c>
    </row>
    <row r="122" spans="2:38" s="2" customFormat="1" ht="336" x14ac:dyDescent="0.2">
      <c r="B122" s="46" t="s">
        <v>588</v>
      </c>
      <c r="C122" s="11" t="s">
        <v>37</v>
      </c>
      <c r="D122" s="11" t="s">
        <v>750</v>
      </c>
      <c r="E122" s="11" t="s">
        <v>751</v>
      </c>
      <c r="F122" s="11" t="s">
        <v>117</v>
      </c>
      <c r="G122" s="11" t="s">
        <v>118</v>
      </c>
      <c r="H122" s="11" t="s">
        <v>42</v>
      </c>
      <c r="I122" s="11" t="s">
        <v>752</v>
      </c>
      <c r="J122" s="11" t="s">
        <v>45</v>
      </c>
      <c r="K122" s="11" t="s">
        <v>45</v>
      </c>
      <c r="L122" s="11" t="s">
        <v>45</v>
      </c>
      <c r="M122" s="11" t="s">
        <v>45</v>
      </c>
      <c r="N122" s="11" t="s">
        <v>120</v>
      </c>
      <c r="O122" s="11" t="s">
        <v>654</v>
      </c>
      <c r="P122" s="11" t="s">
        <v>655</v>
      </c>
      <c r="Q122" s="52" t="s">
        <v>806</v>
      </c>
      <c r="R122" s="13"/>
      <c r="S122" s="49">
        <v>6</v>
      </c>
      <c r="T122" s="13"/>
      <c r="U122" s="13"/>
      <c r="V122" s="52" t="s">
        <v>1541</v>
      </c>
      <c r="W122" s="11" t="s">
        <v>808</v>
      </c>
      <c r="X122" s="11"/>
      <c r="Y122" s="14"/>
      <c r="Z122" s="15" t="s">
        <v>809</v>
      </c>
      <c r="AA122" s="16">
        <f t="shared" si="2"/>
        <v>0</v>
      </c>
      <c r="AB122" s="18"/>
      <c r="AC122" s="134" t="s">
        <v>810</v>
      </c>
      <c r="AD122" s="80"/>
      <c r="AE122" s="18"/>
      <c r="AF122" s="18"/>
      <c r="AG122" s="18"/>
      <c r="AH122" s="18"/>
      <c r="AI122" s="18"/>
      <c r="AJ122" s="18"/>
      <c r="AK122" s="18" t="s">
        <v>1542</v>
      </c>
      <c r="AL122" s="184" t="s">
        <v>2335</v>
      </c>
    </row>
    <row r="123" spans="2:38" s="2" customFormat="1" ht="348" x14ac:dyDescent="0.2">
      <c r="B123" s="46" t="s">
        <v>588</v>
      </c>
      <c r="C123" s="11" t="s">
        <v>37</v>
      </c>
      <c r="D123" s="11" t="s">
        <v>750</v>
      </c>
      <c r="E123" s="11" t="s">
        <v>751</v>
      </c>
      <c r="F123" s="11" t="s">
        <v>117</v>
      </c>
      <c r="G123" s="11" t="s">
        <v>118</v>
      </c>
      <c r="H123" s="11" t="s">
        <v>42</v>
      </c>
      <c r="I123" s="11" t="s">
        <v>752</v>
      </c>
      <c r="J123" s="11" t="s">
        <v>45</v>
      </c>
      <c r="K123" s="11" t="s">
        <v>45</v>
      </c>
      <c r="L123" s="11" t="s">
        <v>45</v>
      </c>
      <c r="M123" s="11" t="s">
        <v>45</v>
      </c>
      <c r="N123" s="11" t="s">
        <v>120</v>
      </c>
      <c r="O123" s="11" t="s">
        <v>654</v>
      </c>
      <c r="P123" s="11" t="s">
        <v>655</v>
      </c>
      <c r="Q123" s="52" t="s">
        <v>811</v>
      </c>
      <c r="R123" s="13"/>
      <c r="S123" s="13"/>
      <c r="T123" s="13"/>
      <c r="U123" s="13"/>
      <c r="V123" s="52" t="s">
        <v>1544</v>
      </c>
      <c r="W123" s="11" t="s">
        <v>813</v>
      </c>
      <c r="X123" s="11"/>
      <c r="Y123" s="14"/>
      <c r="Z123" s="15" t="s">
        <v>814</v>
      </c>
      <c r="AA123" s="16">
        <f t="shared" si="2"/>
        <v>0</v>
      </c>
      <c r="AB123" s="18"/>
      <c r="AC123" s="134" t="s">
        <v>815</v>
      </c>
      <c r="AD123" s="80"/>
      <c r="AE123" s="18"/>
      <c r="AF123" s="18"/>
      <c r="AG123" s="18" t="s">
        <v>1545</v>
      </c>
      <c r="AH123" s="18"/>
      <c r="AI123" s="18"/>
      <c r="AJ123" s="18"/>
      <c r="AK123" s="18" t="s">
        <v>1546</v>
      </c>
      <c r="AL123" s="184" t="s">
        <v>2335</v>
      </c>
    </row>
    <row r="124" spans="2:38" s="2" customFormat="1" ht="336" x14ac:dyDescent="0.2">
      <c r="B124" s="46" t="s">
        <v>588</v>
      </c>
      <c r="C124" s="11" t="s">
        <v>37</v>
      </c>
      <c r="D124" s="11" t="s">
        <v>750</v>
      </c>
      <c r="E124" s="11" t="s">
        <v>751</v>
      </c>
      <c r="F124" s="11" t="s">
        <v>117</v>
      </c>
      <c r="G124" s="11" t="s">
        <v>118</v>
      </c>
      <c r="H124" s="11" t="s">
        <v>42</v>
      </c>
      <c r="I124" s="11" t="s">
        <v>752</v>
      </c>
      <c r="J124" s="11" t="s">
        <v>45</v>
      </c>
      <c r="K124" s="11" t="s">
        <v>45</v>
      </c>
      <c r="L124" s="11" t="s">
        <v>45</v>
      </c>
      <c r="M124" s="11" t="s">
        <v>45</v>
      </c>
      <c r="N124" s="11" t="s">
        <v>120</v>
      </c>
      <c r="O124" s="11" t="s">
        <v>654</v>
      </c>
      <c r="P124" s="11" t="s">
        <v>655</v>
      </c>
      <c r="Q124" s="52" t="s">
        <v>816</v>
      </c>
      <c r="R124" s="13"/>
      <c r="S124" s="49">
        <v>24.4</v>
      </c>
      <c r="T124" s="13"/>
      <c r="U124" s="13"/>
      <c r="V124" s="52" t="s">
        <v>1548</v>
      </c>
      <c r="W124" s="11" t="s">
        <v>818</v>
      </c>
      <c r="X124" s="11"/>
      <c r="Y124" s="14"/>
      <c r="Z124" s="15" t="s">
        <v>819</v>
      </c>
      <c r="AA124" s="16">
        <f t="shared" si="2"/>
        <v>0</v>
      </c>
      <c r="AB124" s="18"/>
      <c r="AC124" s="134" t="s">
        <v>810</v>
      </c>
      <c r="AD124" s="80"/>
      <c r="AE124" s="18"/>
      <c r="AF124" s="18"/>
      <c r="AG124" s="18"/>
      <c r="AH124" s="18"/>
      <c r="AI124" s="18"/>
      <c r="AJ124" s="18"/>
      <c r="AK124" s="18" t="s">
        <v>1549</v>
      </c>
      <c r="AL124" s="184" t="s">
        <v>2335</v>
      </c>
    </row>
    <row r="125" spans="2:38" s="2" customFormat="1" ht="409.5" x14ac:dyDescent="0.2">
      <c r="B125" s="46" t="s">
        <v>588</v>
      </c>
      <c r="C125" s="11" t="s">
        <v>37</v>
      </c>
      <c r="D125" s="11" t="s">
        <v>820</v>
      </c>
      <c r="E125" s="11" t="s">
        <v>821</v>
      </c>
      <c r="F125" s="11" t="s">
        <v>212</v>
      </c>
      <c r="G125" s="11" t="s">
        <v>118</v>
      </c>
      <c r="H125" s="11" t="s">
        <v>42</v>
      </c>
      <c r="I125" s="11" t="s">
        <v>43</v>
      </c>
      <c r="J125" s="11" t="s">
        <v>45</v>
      </c>
      <c r="K125" s="11" t="s">
        <v>45</v>
      </c>
      <c r="L125" s="11" t="s">
        <v>45</v>
      </c>
      <c r="M125" s="11" t="s">
        <v>45</v>
      </c>
      <c r="N125" s="11" t="s">
        <v>120</v>
      </c>
      <c r="O125" s="11" t="s">
        <v>654</v>
      </c>
      <c r="P125" s="11" t="s">
        <v>822</v>
      </c>
      <c r="Q125" s="198">
        <v>0.10970000000000001</v>
      </c>
      <c r="R125" s="13"/>
      <c r="S125" s="13"/>
      <c r="T125" s="13"/>
      <c r="U125" s="13"/>
      <c r="V125" s="52" t="s">
        <v>1551</v>
      </c>
      <c r="W125" s="11" t="s">
        <v>824</v>
      </c>
      <c r="X125" s="11"/>
      <c r="Y125" s="14"/>
      <c r="Z125" s="15" t="s">
        <v>825</v>
      </c>
      <c r="AA125" s="16">
        <f t="shared" si="2"/>
        <v>0</v>
      </c>
      <c r="AB125" s="18"/>
      <c r="AC125" s="96" t="s">
        <v>826</v>
      </c>
      <c r="AD125" s="80"/>
      <c r="AE125" s="18"/>
      <c r="AF125" s="18"/>
      <c r="AG125" s="18" t="s">
        <v>1552</v>
      </c>
      <c r="AH125" s="18"/>
      <c r="AI125" s="18"/>
      <c r="AJ125" s="18"/>
      <c r="AK125" s="18" t="s">
        <v>1465</v>
      </c>
      <c r="AL125" s="184" t="s">
        <v>2336</v>
      </c>
    </row>
    <row r="126" spans="2:38" s="2" customFormat="1" ht="344.25" x14ac:dyDescent="0.2">
      <c r="B126" s="46" t="s">
        <v>588</v>
      </c>
      <c r="C126" s="11" t="s">
        <v>37</v>
      </c>
      <c r="D126" s="11" t="s">
        <v>827</v>
      </c>
      <c r="E126" s="11" t="s">
        <v>828</v>
      </c>
      <c r="F126" s="11" t="s">
        <v>117</v>
      </c>
      <c r="G126" s="11" t="s">
        <v>118</v>
      </c>
      <c r="H126" s="11" t="s">
        <v>42</v>
      </c>
      <c r="I126" s="11" t="s">
        <v>43</v>
      </c>
      <c r="J126" s="11" t="s">
        <v>45</v>
      </c>
      <c r="K126" s="11" t="s">
        <v>45</v>
      </c>
      <c r="L126" s="11" t="s">
        <v>45</v>
      </c>
      <c r="M126" s="11" t="s">
        <v>45</v>
      </c>
      <c r="N126" s="11" t="s">
        <v>120</v>
      </c>
      <c r="O126" s="11" t="s">
        <v>654</v>
      </c>
      <c r="P126" s="11" t="s">
        <v>655</v>
      </c>
      <c r="Q126" s="52">
        <v>0.7</v>
      </c>
      <c r="R126" s="13">
        <v>72</v>
      </c>
      <c r="S126" s="13">
        <v>74</v>
      </c>
      <c r="T126" s="13">
        <v>77</v>
      </c>
      <c r="U126" s="13">
        <v>80</v>
      </c>
      <c r="V126" s="52">
        <v>0.8</v>
      </c>
      <c r="W126" s="11" t="s">
        <v>829</v>
      </c>
      <c r="X126" s="11"/>
      <c r="Y126" s="14" t="s">
        <v>57</v>
      </c>
      <c r="Z126" s="15" t="s">
        <v>830</v>
      </c>
      <c r="AA126" s="16">
        <f t="shared" si="2"/>
        <v>77</v>
      </c>
      <c r="AB126" s="18"/>
      <c r="AC126" s="96" t="s">
        <v>667</v>
      </c>
      <c r="AD126" s="80"/>
      <c r="AE126" s="18"/>
      <c r="AF126" s="18">
        <v>73.349999999999994</v>
      </c>
      <c r="AG126" s="18" t="s">
        <v>831</v>
      </c>
      <c r="AH126" s="18"/>
      <c r="AI126" s="18"/>
      <c r="AJ126" s="18"/>
      <c r="AK126" s="18" t="s">
        <v>1554</v>
      </c>
      <c r="AL126" s="184" t="s">
        <v>2327</v>
      </c>
    </row>
    <row r="127" spans="2:38" s="2" customFormat="1" ht="156" x14ac:dyDescent="0.2">
      <c r="B127" s="46" t="s">
        <v>588</v>
      </c>
      <c r="C127" s="11" t="s">
        <v>832</v>
      </c>
      <c r="D127" s="11" t="s">
        <v>833</v>
      </c>
      <c r="E127" s="11" t="s">
        <v>834</v>
      </c>
      <c r="F127" s="11" t="s">
        <v>212</v>
      </c>
      <c r="G127" s="11" t="s">
        <v>118</v>
      </c>
      <c r="H127" s="11" t="s">
        <v>642</v>
      </c>
      <c r="I127" s="11" t="s">
        <v>253</v>
      </c>
      <c r="J127" s="11" t="s">
        <v>45</v>
      </c>
      <c r="K127" s="11" t="s">
        <v>45</v>
      </c>
      <c r="L127" s="11" t="s">
        <v>45</v>
      </c>
      <c r="M127" s="11" t="s">
        <v>45</v>
      </c>
      <c r="N127" s="11" t="s">
        <v>120</v>
      </c>
      <c r="O127" s="11" t="s">
        <v>590</v>
      </c>
      <c r="P127" s="11" t="s">
        <v>637</v>
      </c>
      <c r="Q127" s="69" t="s">
        <v>835</v>
      </c>
      <c r="R127" s="13">
        <v>792999</v>
      </c>
      <c r="S127" s="13">
        <v>912999</v>
      </c>
      <c r="T127" s="202">
        <v>1032999</v>
      </c>
      <c r="U127" s="202">
        <v>1152999</v>
      </c>
      <c r="V127" s="203">
        <v>1152999</v>
      </c>
      <c r="W127" s="11" t="s">
        <v>836</v>
      </c>
      <c r="X127" s="11" t="s">
        <v>57</v>
      </c>
      <c r="Y127" s="14" t="s">
        <v>57</v>
      </c>
      <c r="Z127" s="55" t="s">
        <v>837</v>
      </c>
      <c r="AA127" s="204">
        <f t="shared" si="2"/>
        <v>1032999</v>
      </c>
      <c r="AB127" s="18"/>
      <c r="AC127" s="96" t="s">
        <v>838</v>
      </c>
      <c r="AD127" s="80"/>
      <c r="AE127" s="18"/>
      <c r="AF127" s="18"/>
      <c r="AG127" s="18" t="s">
        <v>1555</v>
      </c>
      <c r="AH127" s="18"/>
      <c r="AI127" s="18"/>
      <c r="AJ127" s="18"/>
      <c r="AK127" s="18" t="s">
        <v>1465</v>
      </c>
      <c r="AL127" s="184" t="s">
        <v>2337</v>
      </c>
    </row>
    <row r="128" spans="2:38" s="2" customFormat="1" ht="409.5" x14ac:dyDescent="0.2">
      <c r="B128" s="46" t="s">
        <v>588</v>
      </c>
      <c r="C128" s="11" t="s">
        <v>839</v>
      </c>
      <c r="D128" s="11" t="s">
        <v>840</v>
      </c>
      <c r="E128" s="11" t="s">
        <v>841</v>
      </c>
      <c r="F128" s="11" t="s">
        <v>45</v>
      </c>
      <c r="G128" s="11" t="s">
        <v>45</v>
      </c>
      <c r="H128" s="11" t="s">
        <v>642</v>
      </c>
      <c r="I128" s="11" t="s">
        <v>557</v>
      </c>
      <c r="J128" s="11" t="s">
        <v>45</v>
      </c>
      <c r="K128" s="11" t="s">
        <v>45</v>
      </c>
      <c r="L128" s="11" t="s">
        <v>45</v>
      </c>
      <c r="M128" s="11" t="s">
        <v>45</v>
      </c>
      <c r="N128" s="11" t="s">
        <v>120</v>
      </c>
      <c r="O128" s="11" t="s">
        <v>590</v>
      </c>
      <c r="P128" s="11" t="s">
        <v>637</v>
      </c>
      <c r="Q128" s="41" t="s">
        <v>842</v>
      </c>
      <c r="R128" s="13">
        <v>0.05</v>
      </c>
      <c r="S128" s="13">
        <v>4.95</v>
      </c>
      <c r="T128" s="13">
        <v>5</v>
      </c>
      <c r="U128" s="13">
        <v>5</v>
      </c>
      <c r="V128" s="41">
        <v>0.15</v>
      </c>
      <c r="W128" s="11" t="s">
        <v>843</v>
      </c>
      <c r="X128" s="11" t="s">
        <v>57</v>
      </c>
      <c r="Y128" s="14" t="s">
        <v>57</v>
      </c>
      <c r="Z128" s="15" t="s">
        <v>844</v>
      </c>
      <c r="AA128" s="16">
        <f t="shared" si="2"/>
        <v>5</v>
      </c>
      <c r="AB128" s="18"/>
      <c r="AC128" s="96" t="s">
        <v>845</v>
      </c>
      <c r="AD128" s="80"/>
      <c r="AE128" s="18"/>
      <c r="AF128" s="18"/>
      <c r="AG128" s="18" t="s">
        <v>1560</v>
      </c>
      <c r="AH128" s="18"/>
      <c r="AI128" s="18"/>
      <c r="AJ128" s="18"/>
      <c r="AK128" s="18" t="s">
        <v>1465</v>
      </c>
      <c r="AL128" s="184" t="s">
        <v>2337</v>
      </c>
    </row>
    <row r="129" spans="2:40" s="2" customFormat="1" ht="408" customHeight="1" x14ac:dyDescent="0.2">
      <c r="B129" s="46" t="s">
        <v>588</v>
      </c>
      <c r="C129" s="11" t="s">
        <v>846</v>
      </c>
      <c r="D129" s="11" t="s">
        <v>847</v>
      </c>
      <c r="E129" s="11" t="s">
        <v>848</v>
      </c>
      <c r="F129" s="11" t="s">
        <v>117</v>
      </c>
      <c r="G129" s="11" t="s">
        <v>118</v>
      </c>
      <c r="H129" s="11" t="s">
        <v>42</v>
      </c>
      <c r="I129" s="11" t="s">
        <v>549</v>
      </c>
      <c r="J129" s="11" t="s">
        <v>45</v>
      </c>
      <c r="K129" s="11" t="s">
        <v>45</v>
      </c>
      <c r="L129" s="11" t="s">
        <v>45</v>
      </c>
      <c r="M129" s="11" t="s">
        <v>45</v>
      </c>
      <c r="N129" s="11" t="s">
        <v>120</v>
      </c>
      <c r="O129" s="11" t="s">
        <v>654</v>
      </c>
      <c r="P129" s="11" t="s">
        <v>655</v>
      </c>
      <c r="Q129" s="41" t="s">
        <v>849</v>
      </c>
      <c r="R129" s="13">
        <v>17.399999999999999</v>
      </c>
      <c r="S129" s="13">
        <v>15.2</v>
      </c>
      <c r="T129" s="13">
        <v>15.2</v>
      </c>
      <c r="U129" s="13">
        <v>15.2</v>
      </c>
      <c r="V129" s="52" t="s">
        <v>1563</v>
      </c>
      <c r="W129" s="11" t="s">
        <v>850</v>
      </c>
      <c r="X129" s="11"/>
      <c r="Y129" s="14" t="s">
        <v>57</v>
      </c>
      <c r="Z129" s="15" t="s">
        <v>851</v>
      </c>
      <c r="AA129" s="16">
        <f t="shared" si="2"/>
        <v>15.2</v>
      </c>
      <c r="AB129" s="18"/>
      <c r="AC129" s="96" t="s">
        <v>852</v>
      </c>
      <c r="AD129" s="80" t="s">
        <v>853</v>
      </c>
      <c r="AE129" s="18" t="s">
        <v>854</v>
      </c>
      <c r="AF129" s="18" t="s">
        <v>855</v>
      </c>
      <c r="AG129" s="18" t="s">
        <v>856</v>
      </c>
      <c r="AH129" s="18"/>
      <c r="AI129" s="18" t="s">
        <v>857</v>
      </c>
      <c r="AJ129" s="18"/>
      <c r="AK129" s="18" t="s">
        <v>1564</v>
      </c>
      <c r="AL129" s="106" t="s">
        <v>2325</v>
      </c>
    </row>
    <row r="130" spans="2:40" s="2" customFormat="1" ht="390.75" customHeight="1" x14ac:dyDescent="0.2">
      <c r="B130" s="46" t="s">
        <v>588</v>
      </c>
      <c r="C130" s="11" t="s">
        <v>846</v>
      </c>
      <c r="D130" s="11" t="s">
        <v>847</v>
      </c>
      <c r="E130" s="11" t="s">
        <v>848</v>
      </c>
      <c r="F130" s="11" t="s">
        <v>117</v>
      </c>
      <c r="G130" s="11" t="s">
        <v>118</v>
      </c>
      <c r="H130" s="11" t="s">
        <v>42</v>
      </c>
      <c r="I130" s="11" t="s">
        <v>549</v>
      </c>
      <c r="J130" s="11" t="s">
        <v>45</v>
      </c>
      <c r="K130" s="11" t="s">
        <v>45</v>
      </c>
      <c r="L130" s="11" t="s">
        <v>45</v>
      </c>
      <c r="M130" s="11" t="s">
        <v>45</v>
      </c>
      <c r="N130" s="11" t="s">
        <v>120</v>
      </c>
      <c r="O130" s="11" t="s">
        <v>654</v>
      </c>
      <c r="P130" s="11" t="s">
        <v>655</v>
      </c>
      <c r="Q130" s="19">
        <v>61</v>
      </c>
      <c r="R130" s="13">
        <v>59</v>
      </c>
      <c r="S130" s="13">
        <v>58</v>
      </c>
      <c r="T130" s="13">
        <v>57</v>
      </c>
      <c r="U130" s="13">
        <v>56</v>
      </c>
      <c r="V130" s="38">
        <v>56</v>
      </c>
      <c r="W130" s="11" t="s">
        <v>858</v>
      </c>
      <c r="X130" s="11"/>
      <c r="Y130" s="14" t="s">
        <v>57</v>
      </c>
      <c r="Z130" s="15" t="s">
        <v>859</v>
      </c>
      <c r="AA130" s="16">
        <f t="shared" si="2"/>
        <v>57</v>
      </c>
      <c r="AB130" s="18"/>
      <c r="AC130" s="96" t="s">
        <v>860</v>
      </c>
      <c r="AD130" s="80" t="s">
        <v>861</v>
      </c>
      <c r="AE130" s="18" t="s">
        <v>862</v>
      </c>
      <c r="AF130" s="74">
        <v>1</v>
      </c>
      <c r="AG130" s="18" t="s">
        <v>863</v>
      </c>
      <c r="AH130" s="18" t="s">
        <v>864</v>
      </c>
      <c r="AI130" s="18" t="s">
        <v>865</v>
      </c>
      <c r="AJ130" s="18"/>
      <c r="AK130" s="2" t="s">
        <v>1565</v>
      </c>
      <c r="AL130" s="106" t="s">
        <v>2325</v>
      </c>
    </row>
    <row r="131" spans="2:40" s="2" customFormat="1" ht="280.5" x14ac:dyDescent="0.2">
      <c r="B131" s="46" t="s">
        <v>588</v>
      </c>
      <c r="C131" s="11" t="s">
        <v>846</v>
      </c>
      <c r="D131" s="11" t="s">
        <v>847</v>
      </c>
      <c r="E131" s="11" t="s">
        <v>848</v>
      </c>
      <c r="F131" s="11" t="s">
        <v>117</v>
      </c>
      <c r="G131" s="11" t="s">
        <v>118</v>
      </c>
      <c r="H131" s="11" t="s">
        <v>42</v>
      </c>
      <c r="I131" s="11" t="s">
        <v>549</v>
      </c>
      <c r="J131" s="11" t="s">
        <v>45</v>
      </c>
      <c r="K131" s="11" t="s">
        <v>45</v>
      </c>
      <c r="L131" s="11" t="s">
        <v>45</v>
      </c>
      <c r="M131" s="11" t="s">
        <v>45</v>
      </c>
      <c r="N131" s="11" t="s">
        <v>120</v>
      </c>
      <c r="O131" s="11" t="s">
        <v>654</v>
      </c>
      <c r="P131" s="11" t="s">
        <v>655</v>
      </c>
      <c r="Q131" s="19" t="s">
        <v>866</v>
      </c>
      <c r="R131" s="13">
        <v>2.5</v>
      </c>
      <c r="S131" s="13">
        <v>2.2999999999999998</v>
      </c>
      <c r="T131" s="13">
        <v>2.1</v>
      </c>
      <c r="U131" s="13">
        <v>2</v>
      </c>
      <c r="V131" s="38">
        <v>2</v>
      </c>
      <c r="W131" s="11" t="s">
        <v>867</v>
      </c>
      <c r="X131" s="11"/>
      <c r="Y131" s="14" t="s">
        <v>57</v>
      </c>
      <c r="Z131" s="15" t="s">
        <v>868</v>
      </c>
      <c r="AA131" s="16">
        <f t="shared" si="2"/>
        <v>2.1</v>
      </c>
      <c r="AB131" s="18"/>
      <c r="AC131" s="96" t="s">
        <v>869</v>
      </c>
      <c r="AD131" s="80" t="s">
        <v>861</v>
      </c>
      <c r="AE131" s="18" t="s">
        <v>870</v>
      </c>
      <c r="AF131" s="74">
        <v>1</v>
      </c>
      <c r="AG131" s="18" t="s">
        <v>871</v>
      </c>
      <c r="AH131" s="18">
        <v>2.1800000000000002</v>
      </c>
      <c r="AI131" s="18" t="s">
        <v>872</v>
      </c>
      <c r="AJ131" s="18"/>
      <c r="AL131" s="106" t="s">
        <v>2325</v>
      </c>
    </row>
    <row r="132" spans="2:40" s="2" customFormat="1" ht="409.5" x14ac:dyDescent="0.2">
      <c r="B132" s="46" t="s">
        <v>588</v>
      </c>
      <c r="C132" s="11" t="s">
        <v>846</v>
      </c>
      <c r="D132" s="11" t="s">
        <v>847</v>
      </c>
      <c r="E132" s="11" t="s">
        <v>848</v>
      </c>
      <c r="F132" s="11" t="s">
        <v>117</v>
      </c>
      <c r="G132" s="11" t="s">
        <v>118</v>
      </c>
      <c r="H132" s="11" t="s">
        <v>42</v>
      </c>
      <c r="I132" s="11" t="s">
        <v>549</v>
      </c>
      <c r="J132" s="11" t="s">
        <v>45</v>
      </c>
      <c r="K132" s="11" t="s">
        <v>45</v>
      </c>
      <c r="L132" s="11" t="s">
        <v>45</v>
      </c>
      <c r="M132" s="11" t="s">
        <v>45</v>
      </c>
      <c r="N132" s="11" t="s">
        <v>120</v>
      </c>
      <c r="O132" s="11" t="s">
        <v>654</v>
      </c>
      <c r="P132" s="11" t="s">
        <v>655</v>
      </c>
      <c r="Q132" s="41" t="s">
        <v>873</v>
      </c>
      <c r="R132" s="56">
        <v>17</v>
      </c>
      <c r="S132" s="56">
        <v>16</v>
      </c>
      <c r="T132" s="56">
        <v>15</v>
      </c>
      <c r="U132" s="56">
        <v>14</v>
      </c>
      <c r="V132" s="41">
        <v>0.14000000000000001</v>
      </c>
      <c r="W132" s="11" t="s">
        <v>874</v>
      </c>
      <c r="X132" s="11"/>
      <c r="Y132" s="14" t="s">
        <v>57</v>
      </c>
      <c r="Z132" s="15" t="s">
        <v>875</v>
      </c>
      <c r="AA132" s="16">
        <f t="shared" si="2"/>
        <v>15</v>
      </c>
      <c r="AB132" s="18"/>
      <c r="AC132" s="96" t="s">
        <v>876</v>
      </c>
      <c r="AD132" s="80" t="s">
        <v>861</v>
      </c>
      <c r="AE132" s="18" t="s">
        <v>877</v>
      </c>
      <c r="AF132" s="18">
        <v>0</v>
      </c>
      <c r="AG132" s="18" t="s">
        <v>878</v>
      </c>
      <c r="AH132" s="18" t="s">
        <v>879</v>
      </c>
      <c r="AI132" s="18" t="s">
        <v>880</v>
      </c>
      <c r="AJ132" s="18"/>
      <c r="AL132" s="106" t="s">
        <v>2325</v>
      </c>
    </row>
    <row r="133" spans="2:40" s="2" customFormat="1" ht="216" x14ac:dyDescent="0.2">
      <c r="B133" s="46" t="s">
        <v>588</v>
      </c>
      <c r="C133" s="11" t="s">
        <v>846</v>
      </c>
      <c r="D133" s="11" t="s">
        <v>847</v>
      </c>
      <c r="E133" s="11" t="s">
        <v>848</v>
      </c>
      <c r="F133" s="11" t="s">
        <v>117</v>
      </c>
      <c r="G133" s="11" t="s">
        <v>118</v>
      </c>
      <c r="H133" s="11" t="s">
        <v>42</v>
      </c>
      <c r="I133" s="11" t="s">
        <v>549</v>
      </c>
      <c r="J133" s="11" t="s">
        <v>45</v>
      </c>
      <c r="K133" s="11" t="s">
        <v>45</v>
      </c>
      <c r="L133" s="11" t="s">
        <v>45</v>
      </c>
      <c r="M133" s="11" t="s">
        <v>45</v>
      </c>
      <c r="N133" s="11" t="s">
        <v>120</v>
      </c>
      <c r="O133" s="11" t="s">
        <v>654</v>
      </c>
      <c r="P133" s="11" t="s">
        <v>655</v>
      </c>
      <c r="Q133" s="41" t="s">
        <v>881</v>
      </c>
      <c r="R133" s="45"/>
      <c r="S133" s="57">
        <v>0.126</v>
      </c>
      <c r="T133" s="45"/>
      <c r="U133" s="45"/>
      <c r="V133" s="52" t="s">
        <v>1569</v>
      </c>
      <c r="W133" s="11" t="s">
        <v>883</v>
      </c>
      <c r="X133" s="11" t="s">
        <v>57</v>
      </c>
      <c r="Y133" s="14" t="s">
        <v>57</v>
      </c>
      <c r="Z133" s="15" t="s">
        <v>884</v>
      </c>
      <c r="AA133" s="16">
        <f t="shared" si="2"/>
        <v>0</v>
      </c>
      <c r="AB133" s="18" t="s">
        <v>885</v>
      </c>
      <c r="AC133" s="146" t="s">
        <v>886</v>
      </c>
      <c r="AD133" s="80" t="s">
        <v>887</v>
      </c>
      <c r="AE133" s="18"/>
      <c r="AF133" s="18"/>
      <c r="AG133" s="18" t="s">
        <v>888</v>
      </c>
      <c r="AH133" s="18" t="s">
        <v>889</v>
      </c>
      <c r="AI133" s="18" t="s">
        <v>890</v>
      </c>
      <c r="AJ133" s="18" t="s">
        <v>891</v>
      </c>
      <c r="AL133" s="106" t="s">
        <v>2325</v>
      </c>
    </row>
    <row r="134" spans="2:40" s="2" customFormat="1" ht="242.25" x14ac:dyDescent="0.2">
      <c r="B134" s="46" t="s">
        <v>588</v>
      </c>
      <c r="C134" s="11" t="s">
        <v>846</v>
      </c>
      <c r="D134" s="11" t="s">
        <v>892</v>
      </c>
      <c r="E134" s="11" t="s">
        <v>893</v>
      </c>
      <c r="F134" s="11" t="s">
        <v>117</v>
      </c>
      <c r="G134" s="11" t="s">
        <v>118</v>
      </c>
      <c r="H134" s="11" t="s">
        <v>42</v>
      </c>
      <c r="I134" s="11" t="s">
        <v>549</v>
      </c>
      <c r="J134" s="11" t="s">
        <v>45</v>
      </c>
      <c r="K134" s="11" t="s">
        <v>45</v>
      </c>
      <c r="L134" s="11" t="s">
        <v>45</v>
      </c>
      <c r="M134" s="11" t="s">
        <v>45</v>
      </c>
      <c r="N134" s="11" t="s">
        <v>120</v>
      </c>
      <c r="O134" s="11" t="s">
        <v>590</v>
      </c>
      <c r="P134" s="11" t="s">
        <v>637</v>
      </c>
      <c r="Q134" s="41" t="s">
        <v>894</v>
      </c>
      <c r="R134" s="56">
        <v>55</v>
      </c>
      <c r="S134" s="56">
        <v>60</v>
      </c>
      <c r="T134" s="56">
        <v>65</v>
      </c>
      <c r="U134" s="56">
        <v>70</v>
      </c>
      <c r="V134" s="52">
        <v>0.7</v>
      </c>
      <c r="W134" s="11" t="s">
        <v>895</v>
      </c>
      <c r="X134" s="11"/>
      <c r="Y134" s="14" t="s">
        <v>57</v>
      </c>
      <c r="Z134" s="15" t="s">
        <v>896</v>
      </c>
      <c r="AA134" s="16">
        <f t="shared" si="2"/>
        <v>65</v>
      </c>
      <c r="AB134" s="18"/>
      <c r="AC134" s="96" t="s">
        <v>897</v>
      </c>
      <c r="AD134" s="80" t="s">
        <v>898</v>
      </c>
      <c r="AE134" s="18">
        <v>65</v>
      </c>
      <c r="AF134" s="18">
        <v>100</v>
      </c>
      <c r="AG134" s="18" t="s">
        <v>899</v>
      </c>
      <c r="AH134" s="18">
        <v>0</v>
      </c>
      <c r="AI134" s="18" t="s">
        <v>857</v>
      </c>
      <c r="AJ134" s="18" t="s">
        <v>857</v>
      </c>
      <c r="AL134" s="106" t="s">
        <v>2325</v>
      </c>
    </row>
    <row r="135" spans="2:40" s="2" customFormat="1" ht="144" x14ac:dyDescent="0.2">
      <c r="B135" s="46" t="s">
        <v>588</v>
      </c>
      <c r="C135" s="11" t="s">
        <v>846</v>
      </c>
      <c r="D135" s="11" t="s">
        <v>892</v>
      </c>
      <c r="E135" s="11" t="s">
        <v>893</v>
      </c>
      <c r="F135" s="11" t="s">
        <v>117</v>
      </c>
      <c r="G135" s="11" t="s">
        <v>118</v>
      </c>
      <c r="H135" s="11" t="s">
        <v>42</v>
      </c>
      <c r="I135" s="11" t="s">
        <v>549</v>
      </c>
      <c r="J135" s="11" t="s">
        <v>45</v>
      </c>
      <c r="K135" s="11" t="s">
        <v>45</v>
      </c>
      <c r="L135" s="11" t="s">
        <v>45</v>
      </c>
      <c r="M135" s="11" t="s">
        <v>45</v>
      </c>
      <c r="N135" s="11" t="s">
        <v>120</v>
      </c>
      <c r="O135" s="11" t="s">
        <v>590</v>
      </c>
      <c r="P135" s="11" t="s">
        <v>637</v>
      </c>
      <c r="Q135" s="19">
        <v>75</v>
      </c>
      <c r="R135" s="13">
        <v>80</v>
      </c>
      <c r="S135" s="13">
        <v>85</v>
      </c>
      <c r="T135" s="13">
        <v>90</v>
      </c>
      <c r="U135" s="13">
        <v>100</v>
      </c>
      <c r="V135" s="11">
        <v>100</v>
      </c>
      <c r="W135" s="11" t="s">
        <v>900</v>
      </c>
      <c r="X135" s="11"/>
      <c r="Y135" s="14" t="s">
        <v>57</v>
      </c>
      <c r="Z135" s="15" t="s">
        <v>901</v>
      </c>
      <c r="AA135" s="16">
        <f t="shared" si="2"/>
        <v>90</v>
      </c>
      <c r="AB135" s="18"/>
      <c r="AC135" s="96" t="s">
        <v>902</v>
      </c>
      <c r="AD135" s="80"/>
      <c r="AE135" s="18"/>
      <c r="AF135" s="18"/>
      <c r="AG135" s="18" t="s">
        <v>1571</v>
      </c>
      <c r="AH135" s="18"/>
      <c r="AI135" s="18"/>
      <c r="AJ135" s="18"/>
      <c r="AK135" s="2" t="s">
        <v>1572</v>
      </c>
      <c r="AL135" s="106" t="s">
        <v>2325</v>
      </c>
    </row>
    <row r="136" spans="2:40" s="2" customFormat="1" ht="114.75" x14ac:dyDescent="0.2">
      <c r="B136" s="46" t="s">
        <v>588</v>
      </c>
      <c r="C136" s="11" t="s">
        <v>846</v>
      </c>
      <c r="D136" s="11" t="s">
        <v>903</v>
      </c>
      <c r="E136" s="11" t="s">
        <v>904</v>
      </c>
      <c r="F136" s="11" t="s">
        <v>212</v>
      </c>
      <c r="G136" s="11" t="s">
        <v>118</v>
      </c>
      <c r="H136" s="11" t="s">
        <v>42</v>
      </c>
      <c r="I136" s="11" t="s">
        <v>549</v>
      </c>
      <c r="J136" s="11" t="s">
        <v>45</v>
      </c>
      <c r="K136" s="11" t="s">
        <v>45</v>
      </c>
      <c r="L136" s="11" t="s">
        <v>45</v>
      </c>
      <c r="M136" s="11" t="s">
        <v>45</v>
      </c>
      <c r="N136" s="11" t="s">
        <v>120</v>
      </c>
      <c r="O136" s="11" t="s">
        <v>590</v>
      </c>
      <c r="P136" s="11" t="s">
        <v>698</v>
      </c>
      <c r="Q136" s="19">
        <v>0</v>
      </c>
      <c r="R136" s="13">
        <v>0</v>
      </c>
      <c r="S136" s="13">
        <v>8</v>
      </c>
      <c r="T136" s="13">
        <v>16</v>
      </c>
      <c r="U136" s="13">
        <v>24</v>
      </c>
      <c r="V136" s="11">
        <v>24</v>
      </c>
      <c r="W136" s="11" t="s">
        <v>905</v>
      </c>
      <c r="X136" s="11"/>
      <c r="Y136" s="14" t="s">
        <v>57</v>
      </c>
      <c r="Z136" s="15" t="s">
        <v>906</v>
      </c>
      <c r="AA136" s="16">
        <f>+T136</f>
        <v>16</v>
      </c>
      <c r="AB136" s="18">
        <v>0</v>
      </c>
      <c r="AC136" s="96" t="s">
        <v>907</v>
      </c>
      <c r="AD136" s="80" t="s">
        <v>908</v>
      </c>
      <c r="AE136" s="18">
        <v>23</v>
      </c>
      <c r="AF136" s="74">
        <v>1.44</v>
      </c>
      <c r="AG136" s="18" t="s">
        <v>909</v>
      </c>
      <c r="AH136" s="18">
        <v>0</v>
      </c>
      <c r="AI136" s="18" t="s">
        <v>857</v>
      </c>
      <c r="AJ136" s="18" t="s">
        <v>857</v>
      </c>
      <c r="AL136" s="106" t="s">
        <v>2325</v>
      </c>
    </row>
    <row r="137" spans="2:40" s="2" customFormat="1" ht="156" x14ac:dyDescent="0.2">
      <c r="B137" s="46" t="s">
        <v>588</v>
      </c>
      <c r="C137" s="11" t="s">
        <v>910</v>
      </c>
      <c r="D137" s="11" t="s">
        <v>911</v>
      </c>
      <c r="E137" s="11" t="s">
        <v>912</v>
      </c>
      <c r="F137" s="11" t="s">
        <v>212</v>
      </c>
      <c r="G137" s="11" t="s">
        <v>118</v>
      </c>
      <c r="H137" s="11" t="s">
        <v>42</v>
      </c>
      <c r="I137" s="11" t="s">
        <v>45</v>
      </c>
      <c r="J137" s="11" t="s">
        <v>45</v>
      </c>
      <c r="K137" s="11" t="s">
        <v>45</v>
      </c>
      <c r="L137" s="11" t="s">
        <v>45</v>
      </c>
      <c r="M137" s="11" t="s">
        <v>45</v>
      </c>
      <c r="N137" s="11" t="s">
        <v>120</v>
      </c>
      <c r="O137" s="11" t="s">
        <v>590</v>
      </c>
      <c r="P137" s="11" t="s">
        <v>637</v>
      </c>
      <c r="Q137" s="19">
        <v>0</v>
      </c>
      <c r="R137" s="13">
        <v>0.2</v>
      </c>
      <c r="S137" s="13">
        <v>0.4</v>
      </c>
      <c r="T137" s="13">
        <v>0.7</v>
      </c>
      <c r="U137" s="13">
        <v>1</v>
      </c>
      <c r="V137" s="11">
        <v>1</v>
      </c>
      <c r="W137" s="11" t="s">
        <v>913</v>
      </c>
      <c r="X137" s="11" t="s">
        <v>57</v>
      </c>
      <c r="Y137" s="14" t="s">
        <v>57</v>
      </c>
      <c r="Z137" s="15" t="s">
        <v>914</v>
      </c>
      <c r="AA137" s="16">
        <f t="shared" si="2"/>
        <v>0.7</v>
      </c>
      <c r="AB137" s="74">
        <v>0.15</v>
      </c>
      <c r="AC137" s="96" t="s">
        <v>915</v>
      </c>
      <c r="AD137" s="80"/>
      <c r="AE137" s="18"/>
      <c r="AF137" s="18"/>
      <c r="AG137" s="18" t="s">
        <v>1575</v>
      </c>
      <c r="AH137" s="18"/>
      <c r="AI137" s="18"/>
      <c r="AJ137" s="18"/>
      <c r="AK137" s="18" t="s">
        <v>1465</v>
      </c>
      <c r="AL137" s="184" t="s">
        <v>2337</v>
      </c>
    </row>
    <row r="138" spans="2:40" s="2" customFormat="1" ht="156" x14ac:dyDescent="0.2">
      <c r="B138" s="46" t="s">
        <v>588</v>
      </c>
      <c r="C138" s="11" t="s">
        <v>910</v>
      </c>
      <c r="D138" s="11" t="s">
        <v>911</v>
      </c>
      <c r="E138" s="11" t="s">
        <v>916</v>
      </c>
      <c r="F138" s="11" t="s">
        <v>212</v>
      </c>
      <c r="G138" s="11" t="s">
        <v>118</v>
      </c>
      <c r="H138" s="11" t="s">
        <v>42</v>
      </c>
      <c r="I138" s="11" t="s">
        <v>45</v>
      </c>
      <c r="J138" s="11" t="s">
        <v>45</v>
      </c>
      <c r="K138" s="11" t="s">
        <v>45</v>
      </c>
      <c r="L138" s="11" t="s">
        <v>45</v>
      </c>
      <c r="M138" s="11" t="s">
        <v>45</v>
      </c>
      <c r="N138" s="11" t="s">
        <v>120</v>
      </c>
      <c r="O138" s="11" t="s">
        <v>590</v>
      </c>
      <c r="P138" s="11" t="s">
        <v>637</v>
      </c>
      <c r="Q138" s="19">
        <v>0</v>
      </c>
      <c r="R138" s="13">
        <v>11</v>
      </c>
      <c r="S138" s="13">
        <v>11</v>
      </c>
      <c r="T138" s="13">
        <v>11</v>
      </c>
      <c r="U138" s="13">
        <v>11</v>
      </c>
      <c r="V138" s="11">
        <v>44</v>
      </c>
      <c r="W138" s="11" t="s">
        <v>917</v>
      </c>
      <c r="X138" s="11" t="s">
        <v>57</v>
      </c>
      <c r="Y138" s="14" t="s">
        <v>57</v>
      </c>
      <c r="Z138" s="15" t="s">
        <v>918</v>
      </c>
      <c r="AA138" s="16">
        <f t="shared" si="2"/>
        <v>11</v>
      </c>
      <c r="AB138" s="18"/>
      <c r="AC138" s="96" t="s">
        <v>915</v>
      </c>
      <c r="AD138" s="80"/>
      <c r="AE138" s="18"/>
      <c r="AF138" s="18"/>
      <c r="AG138" s="18" t="s">
        <v>1575</v>
      </c>
      <c r="AH138" s="18"/>
      <c r="AI138" s="18"/>
      <c r="AJ138" s="18"/>
      <c r="AK138" s="18" t="s">
        <v>1465</v>
      </c>
      <c r="AL138" s="184" t="s">
        <v>2337</v>
      </c>
    </row>
    <row r="139" spans="2:40" s="2" customFormat="1" ht="252" x14ac:dyDescent="0.2">
      <c r="B139" s="46" t="s">
        <v>588</v>
      </c>
      <c r="C139" s="11" t="s">
        <v>910</v>
      </c>
      <c r="D139" s="11" t="s">
        <v>911</v>
      </c>
      <c r="E139" s="11" t="s">
        <v>912</v>
      </c>
      <c r="F139" s="11" t="s">
        <v>212</v>
      </c>
      <c r="G139" s="11" t="s">
        <v>118</v>
      </c>
      <c r="H139" s="11" t="s">
        <v>42</v>
      </c>
      <c r="I139" s="11" t="s">
        <v>45</v>
      </c>
      <c r="J139" s="11" t="s">
        <v>45</v>
      </c>
      <c r="K139" s="11" t="s">
        <v>45</v>
      </c>
      <c r="L139" s="11" t="s">
        <v>45</v>
      </c>
      <c r="M139" s="11" t="s">
        <v>45</v>
      </c>
      <c r="N139" s="11" t="s">
        <v>120</v>
      </c>
      <c r="O139" s="11" t="s">
        <v>590</v>
      </c>
      <c r="P139" s="11" t="s">
        <v>637</v>
      </c>
      <c r="Q139" s="19">
        <v>0</v>
      </c>
      <c r="R139" s="13">
        <v>0</v>
      </c>
      <c r="S139" s="13">
        <v>0</v>
      </c>
      <c r="T139" s="13">
        <v>0</v>
      </c>
      <c r="U139" s="13">
        <v>4</v>
      </c>
      <c r="V139" s="11">
        <v>4</v>
      </c>
      <c r="W139" s="11" t="s">
        <v>919</v>
      </c>
      <c r="X139" s="11" t="s">
        <v>57</v>
      </c>
      <c r="Y139" s="14" t="s">
        <v>57</v>
      </c>
      <c r="Z139" s="15" t="s">
        <v>920</v>
      </c>
      <c r="AA139" s="16">
        <f t="shared" si="2"/>
        <v>0</v>
      </c>
      <c r="AB139" s="18"/>
      <c r="AC139" s="178" t="s">
        <v>921</v>
      </c>
      <c r="AD139" s="80"/>
      <c r="AE139" s="74">
        <v>0.5</v>
      </c>
      <c r="AF139" s="74">
        <v>0.25</v>
      </c>
      <c r="AG139" s="208" t="s">
        <v>922</v>
      </c>
      <c r="AH139" s="18" t="s">
        <v>318</v>
      </c>
      <c r="AI139" s="18" t="s">
        <v>318</v>
      </c>
      <c r="AJ139" s="18" t="s">
        <v>318</v>
      </c>
      <c r="AL139" s="184" t="s">
        <v>2338</v>
      </c>
    </row>
    <row r="140" spans="2:40" s="2" customFormat="1" ht="87" customHeight="1" x14ac:dyDescent="0.2">
      <c r="B140" s="46" t="s">
        <v>588</v>
      </c>
      <c r="C140" s="11" t="s">
        <v>910</v>
      </c>
      <c r="D140" s="11" t="s">
        <v>911</v>
      </c>
      <c r="E140" s="11" t="s">
        <v>912</v>
      </c>
      <c r="F140" s="11" t="s">
        <v>212</v>
      </c>
      <c r="G140" s="11" t="s">
        <v>118</v>
      </c>
      <c r="H140" s="11" t="s">
        <v>42</v>
      </c>
      <c r="I140" s="11" t="s">
        <v>45</v>
      </c>
      <c r="J140" s="11" t="s">
        <v>45</v>
      </c>
      <c r="K140" s="11" t="s">
        <v>45</v>
      </c>
      <c r="L140" s="11" t="s">
        <v>45</v>
      </c>
      <c r="M140" s="11" t="s">
        <v>45</v>
      </c>
      <c r="N140" s="11" t="s">
        <v>120</v>
      </c>
      <c r="O140" s="11" t="s">
        <v>590</v>
      </c>
      <c r="P140" s="11" t="s">
        <v>637</v>
      </c>
      <c r="Q140" s="19">
        <v>0</v>
      </c>
      <c r="R140" s="13">
        <v>0</v>
      </c>
      <c r="S140" s="13">
        <v>27.28</v>
      </c>
      <c r="T140" s="13">
        <v>36.36</v>
      </c>
      <c r="U140" s="13">
        <v>36.36</v>
      </c>
      <c r="V140" s="11">
        <v>100</v>
      </c>
      <c r="W140" s="11" t="s">
        <v>923</v>
      </c>
      <c r="X140" s="11" t="s">
        <v>57</v>
      </c>
      <c r="Y140" s="14" t="s">
        <v>57</v>
      </c>
      <c r="Z140" s="15" t="s">
        <v>924</v>
      </c>
      <c r="AA140" s="16">
        <f t="shared" si="2"/>
        <v>36.36</v>
      </c>
      <c r="AB140" s="18"/>
      <c r="AC140" s="96" t="s">
        <v>925</v>
      </c>
      <c r="AD140" s="80"/>
      <c r="AE140" s="18"/>
      <c r="AF140" s="18"/>
      <c r="AG140" s="18" t="s">
        <v>1585</v>
      </c>
      <c r="AH140" s="18"/>
      <c r="AI140" s="18"/>
      <c r="AJ140" s="18"/>
      <c r="AK140" s="18" t="s">
        <v>1465</v>
      </c>
      <c r="AL140" s="184" t="s">
        <v>2338</v>
      </c>
    </row>
    <row r="141" spans="2:40" s="2" customFormat="1" ht="178.5" x14ac:dyDescent="0.2">
      <c r="B141" s="46" t="s">
        <v>588</v>
      </c>
      <c r="C141" s="11" t="s">
        <v>37</v>
      </c>
      <c r="D141" s="11" t="s">
        <v>38</v>
      </c>
      <c r="E141" s="11" t="s">
        <v>39</v>
      </c>
      <c r="F141" s="11" t="s">
        <v>45</v>
      </c>
      <c r="G141" s="11" t="s">
        <v>45</v>
      </c>
      <c r="H141" s="11" t="s">
        <v>642</v>
      </c>
      <c r="I141" s="11" t="s">
        <v>43</v>
      </c>
      <c r="J141" s="11" t="s">
        <v>45</v>
      </c>
      <c r="K141" s="11" t="s">
        <v>45</v>
      </c>
      <c r="L141" s="11" t="s">
        <v>45</v>
      </c>
      <c r="M141" s="11" t="s">
        <v>45</v>
      </c>
      <c r="N141" s="11" t="s">
        <v>47</v>
      </c>
      <c r="O141" s="11" t="s">
        <v>926</v>
      </c>
      <c r="P141" s="11" t="s">
        <v>927</v>
      </c>
      <c r="Q141" s="41">
        <v>0</v>
      </c>
      <c r="R141" s="13">
        <v>0</v>
      </c>
      <c r="S141" s="13">
        <v>50</v>
      </c>
      <c r="T141" s="13">
        <v>25</v>
      </c>
      <c r="U141" s="13">
        <v>25</v>
      </c>
      <c r="V141" s="41">
        <v>1</v>
      </c>
      <c r="W141" s="11" t="s">
        <v>928</v>
      </c>
      <c r="X141" s="11" t="s">
        <v>57</v>
      </c>
      <c r="Y141" s="14" t="s">
        <v>57</v>
      </c>
      <c r="Z141" s="15" t="s">
        <v>929</v>
      </c>
      <c r="AA141" s="16">
        <f t="shared" si="2"/>
        <v>25</v>
      </c>
      <c r="AB141" s="18"/>
      <c r="AC141" s="96" t="s">
        <v>90</v>
      </c>
      <c r="AD141" s="80"/>
      <c r="AE141" s="18"/>
      <c r="AF141" s="18"/>
      <c r="AG141" s="18" t="s">
        <v>1587</v>
      </c>
      <c r="AH141" s="18"/>
      <c r="AI141" s="187"/>
      <c r="AJ141" s="187"/>
      <c r="AK141" s="18" t="s">
        <v>1465</v>
      </c>
      <c r="AL141" s="187" t="s">
        <v>2339</v>
      </c>
    </row>
    <row r="142" spans="2:40" s="2" customFormat="1" ht="409.5" x14ac:dyDescent="0.25">
      <c r="B142" s="46" t="s">
        <v>588</v>
      </c>
      <c r="C142" s="11" t="s">
        <v>37</v>
      </c>
      <c r="D142" s="11" t="s">
        <v>38</v>
      </c>
      <c r="E142" s="11" t="s">
        <v>39</v>
      </c>
      <c r="F142" s="11" t="s">
        <v>45</v>
      </c>
      <c r="G142" s="11" t="s">
        <v>45</v>
      </c>
      <c r="H142" s="11" t="s">
        <v>642</v>
      </c>
      <c r="I142" s="11" t="s">
        <v>43</v>
      </c>
      <c r="J142" s="11" t="s">
        <v>45</v>
      </c>
      <c r="K142" s="11" t="s">
        <v>45</v>
      </c>
      <c r="L142" s="11" t="s">
        <v>45</v>
      </c>
      <c r="M142" s="11" t="s">
        <v>45</v>
      </c>
      <c r="N142" s="11" t="s">
        <v>47</v>
      </c>
      <c r="O142" s="11" t="s">
        <v>926</v>
      </c>
      <c r="P142" s="11" t="s">
        <v>927</v>
      </c>
      <c r="Q142" s="19">
        <v>0</v>
      </c>
      <c r="R142" s="13">
        <v>20</v>
      </c>
      <c r="S142" s="13">
        <v>130</v>
      </c>
      <c r="T142" s="13">
        <v>100</v>
      </c>
      <c r="U142" s="13">
        <v>0</v>
      </c>
      <c r="V142" s="11" t="s">
        <v>930</v>
      </c>
      <c r="W142" s="11" t="s">
        <v>931</v>
      </c>
      <c r="X142" s="11" t="s">
        <v>57</v>
      </c>
      <c r="Y142" s="14" t="s">
        <v>57</v>
      </c>
      <c r="Z142" s="50" t="s">
        <v>932</v>
      </c>
      <c r="AA142" s="16">
        <f t="shared" si="2"/>
        <v>100</v>
      </c>
      <c r="AB142" s="74">
        <v>0.23</v>
      </c>
      <c r="AC142" s="89" t="s">
        <v>933</v>
      </c>
      <c r="AD142" s="80"/>
      <c r="AE142" s="18" t="s">
        <v>934</v>
      </c>
      <c r="AF142" s="18" t="s">
        <v>935</v>
      </c>
      <c r="AG142" s="18" t="s">
        <v>936</v>
      </c>
      <c r="AH142" s="18"/>
      <c r="AI142" s="105" t="s">
        <v>937</v>
      </c>
      <c r="AJ142" s="18"/>
      <c r="AK142" s="18" t="s">
        <v>1589</v>
      </c>
      <c r="AL142" s="18" t="s">
        <v>2340</v>
      </c>
      <c r="AM142"/>
      <c r="AN142"/>
    </row>
    <row r="143" spans="2:40" s="2" customFormat="1" ht="195.75" customHeight="1" x14ac:dyDescent="0.2">
      <c r="B143" s="46" t="s">
        <v>588</v>
      </c>
      <c r="C143" s="11" t="s">
        <v>37</v>
      </c>
      <c r="D143" s="11" t="s">
        <v>38</v>
      </c>
      <c r="E143" s="11" t="s">
        <v>39</v>
      </c>
      <c r="F143" s="11" t="s">
        <v>40</v>
      </c>
      <c r="G143" s="11" t="s">
        <v>41</v>
      </c>
      <c r="H143" s="11" t="s">
        <v>642</v>
      </c>
      <c r="I143" s="11" t="s">
        <v>43</v>
      </c>
      <c r="J143" s="11" t="s">
        <v>45</v>
      </c>
      <c r="K143" s="11" t="s">
        <v>45</v>
      </c>
      <c r="L143" s="11" t="s">
        <v>45</v>
      </c>
      <c r="M143" s="11" t="s">
        <v>45</v>
      </c>
      <c r="N143" s="11" t="s">
        <v>47</v>
      </c>
      <c r="O143" s="11" t="s">
        <v>926</v>
      </c>
      <c r="P143" s="11" t="s">
        <v>938</v>
      </c>
      <c r="Q143" s="19">
        <v>0</v>
      </c>
      <c r="R143" s="13">
        <v>200</v>
      </c>
      <c r="S143" s="13">
        <v>200</v>
      </c>
      <c r="T143" s="13">
        <v>200</v>
      </c>
      <c r="U143" s="13">
        <v>200</v>
      </c>
      <c r="V143" s="38">
        <v>800000000000</v>
      </c>
      <c r="W143" s="11" t="s">
        <v>939</v>
      </c>
      <c r="X143" s="11" t="s">
        <v>57</v>
      </c>
      <c r="Y143" s="11" t="s">
        <v>57</v>
      </c>
      <c r="Z143" s="15" t="s">
        <v>940</v>
      </c>
      <c r="AA143" s="16">
        <f t="shared" si="2"/>
        <v>200</v>
      </c>
      <c r="AB143" s="18"/>
      <c r="AC143" s="89"/>
      <c r="AD143" s="80"/>
      <c r="AE143" s="18"/>
      <c r="AF143" s="18"/>
      <c r="AG143" s="18" t="s">
        <v>1591</v>
      </c>
      <c r="AH143" s="18"/>
      <c r="AI143" s="188"/>
      <c r="AJ143" s="188"/>
      <c r="AK143" s="18" t="s">
        <v>1465</v>
      </c>
      <c r="AL143" s="189" t="s">
        <v>2341</v>
      </c>
      <c r="AM143" s="511"/>
      <c r="AN143" s="512"/>
    </row>
    <row r="144" spans="2:40" s="2" customFormat="1" ht="206.25" customHeight="1" x14ac:dyDescent="0.2">
      <c r="B144" s="46" t="s">
        <v>588</v>
      </c>
      <c r="C144" s="11" t="s">
        <v>37</v>
      </c>
      <c r="D144" s="11" t="s">
        <v>38</v>
      </c>
      <c r="E144" s="11" t="s">
        <v>39</v>
      </c>
      <c r="F144" s="11" t="s">
        <v>40</v>
      </c>
      <c r="G144" s="11" t="s">
        <v>41</v>
      </c>
      <c r="H144" s="11" t="s">
        <v>642</v>
      </c>
      <c r="I144" s="11" t="s">
        <v>43</v>
      </c>
      <c r="J144" s="11" t="s">
        <v>45</v>
      </c>
      <c r="K144" s="11" t="s">
        <v>45</v>
      </c>
      <c r="L144" s="11" t="s">
        <v>45</v>
      </c>
      <c r="M144" s="11" t="s">
        <v>45</v>
      </c>
      <c r="N144" s="11" t="s">
        <v>47</v>
      </c>
      <c r="O144" s="11" t="s">
        <v>926</v>
      </c>
      <c r="P144" s="11" t="s">
        <v>941</v>
      </c>
      <c r="Q144" s="19">
        <v>0</v>
      </c>
      <c r="R144" s="13">
        <v>0</v>
      </c>
      <c r="S144" s="13">
        <v>300</v>
      </c>
      <c r="T144" s="13">
        <v>500</v>
      </c>
      <c r="U144" s="13">
        <v>750</v>
      </c>
      <c r="V144" s="11" t="s">
        <v>942</v>
      </c>
      <c r="W144" s="11" t="s">
        <v>943</v>
      </c>
      <c r="X144" s="11" t="s">
        <v>57</v>
      </c>
      <c r="Y144" s="11" t="s">
        <v>57</v>
      </c>
      <c r="Z144" s="15" t="s">
        <v>944</v>
      </c>
      <c r="AA144" s="16">
        <f t="shared" si="2"/>
        <v>500</v>
      </c>
      <c r="AB144" s="70"/>
      <c r="AC144" s="98" t="s">
        <v>945</v>
      </c>
      <c r="AD144" s="83"/>
      <c r="AE144" s="58"/>
      <c r="AF144" s="58"/>
      <c r="AG144" s="58" t="s">
        <v>946</v>
      </c>
      <c r="AH144" s="58"/>
      <c r="AI144" s="188"/>
      <c r="AJ144" s="190" t="s">
        <v>947</v>
      </c>
      <c r="AK144" s="191" t="s">
        <v>1593</v>
      </c>
      <c r="AL144" s="189" t="s">
        <v>2340</v>
      </c>
      <c r="AM144" s="168"/>
      <c r="AN144" s="168"/>
    </row>
    <row r="145" spans="2:40" s="2" customFormat="1" ht="280.5" x14ac:dyDescent="0.2">
      <c r="B145" s="46" t="s">
        <v>588</v>
      </c>
      <c r="C145" s="11" t="s">
        <v>37</v>
      </c>
      <c r="D145" s="11" t="s">
        <v>38</v>
      </c>
      <c r="E145" s="11" t="s">
        <v>39</v>
      </c>
      <c r="F145" s="11" t="s">
        <v>40</v>
      </c>
      <c r="G145" s="11" t="s">
        <v>41</v>
      </c>
      <c r="H145" s="11" t="s">
        <v>642</v>
      </c>
      <c r="I145" s="11" t="s">
        <v>43</v>
      </c>
      <c r="J145" s="11" t="s">
        <v>45</v>
      </c>
      <c r="K145" s="11" t="s">
        <v>45</v>
      </c>
      <c r="L145" s="11" t="s">
        <v>45</v>
      </c>
      <c r="M145" s="11" t="s">
        <v>45</v>
      </c>
      <c r="N145" s="11" t="s">
        <v>47</v>
      </c>
      <c r="O145" s="11" t="s">
        <v>926</v>
      </c>
      <c r="P145" s="11" t="s">
        <v>948</v>
      </c>
      <c r="Q145" s="19">
        <v>0</v>
      </c>
      <c r="R145" s="13">
        <v>0</v>
      </c>
      <c r="S145" s="13">
        <v>1.2</v>
      </c>
      <c r="T145" s="13">
        <v>1.8</v>
      </c>
      <c r="U145" s="13">
        <v>2</v>
      </c>
      <c r="V145" s="41">
        <v>0.05</v>
      </c>
      <c r="W145" s="11" t="s">
        <v>949</v>
      </c>
      <c r="X145" s="11" t="s">
        <v>57</v>
      </c>
      <c r="Y145" s="11" t="s">
        <v>57</v>
      </c>
      <c r="Z145" s="15" t="s">
        <v>950</v>
      </c>
      <c r="AA145" s="16">
        <f t="shared" si="2"/>
        <v>1.8</v>
      </c>
      <c r="AB145" s="70"/>
      <c r="AC145" s="89" t="s">
        <v>951</v>
      </c>
      <c r="AD145" s="80"/>
      <c r="AE145" s="18"/>
      <c r="AF145" s="18"/>
      <c r="AG145" s="18" t="s">
        <v>952</v>
      </c>
      <c r="AH145" s="18"/>
      <c r="AI145" s="192"/>
      <c r="AJ145" s="190" t="s">
        <v>953</v>
      </c>
      <c r="AK145" s="191" t="s">
        <v>1593</v>
      </c>
      <c r="AL145" s="192" t="s">
        <v>2340</v>
      </c>
      <c r="AM145" s="170"/>
      <c r="AN145" s="170"/>
    </row>
    <row r="146" spans="2:40" s="2" customFormat="1" ht="191.25" x14ac:dyDescent="0.2">
      <c r="B146" s="46" t="s">
        <v>588</v>
      </c>
      <c r="C146" s="11" t="s">
        <v>37</v>
      </c>
      <c r="D146" s="11" t="s">
        <v>38</v>
      </c>
      <c r="E146" s="11" t="s">
        <v>39</v>
      </c>
      <c r="F146" s="11" t="s">
        <v>40</v>
      </c>
      <c r="G146" s="11" t="s">
        <v>41</v>
      </c>
      <c r="H146" s="11" t="s">
        <v>642</v>
      </c>
      <c r="I146" s="11" t="s">
        <v>43</v>
      </c>
      <c r="J146" s="11" t="s">
        <v>45</v>
      </c>
      <c r="K146" s="11" t="s">
        <v>45</v>
      </c>
      <c r="L146" s="11" t="s">
        <v>45</v>
      </c>
      <c r="M146" s="11" t="s">
        <v>45</v>
      </c>
      <c r="N146" s="11" t="s">
        <v>47</v>
      </c>
      <c r="O146" s="11" t="s">
        <v>926</v>
      </c>
      <c r="P146" s="11" t="s">
        <v>954</v>
      </c>
      <c r="Q146" s="19">
        <v>191</v>
      </c>
      <c r="R146" s="13">
        <v>300</v>
      </c>
      <c r="S146" s="13">
        <v>100</v>
      </c>
      <c r="T146" s="13">
        <v>200</v>
      </c>
      <c r="U146" s="13">
        <v>200</v>
      </c>
      <c r="V146" s="11">
        <v>800</v>
      </c>
      <c r="W146" s="11" t="s">
        <v>955</v>
      </c>
      <c r="X146" s="11" t="s">
        <v>57</v>
      </c>
      <c r="Y146" s="11" t="s">
        <v>57</v>
      </c>
      <c r="Z146" s="15" t="s">
        <v>956</v>
      </c>
      <c r="AA146" s="16">
        <f t="shared" ref="AA146:AA192" si="3">+T146</f>
        <v>200</v>
      </c>
      <c r="AB146" s="70"/>
      <c r="AC146" s="89" t="s">
        <v>957</v>
      </c>
      <c r="AD146" s="80"/>
      <c r="AE146" s="18" t="s">
        <v>958</v>
      </c>
      <c r="AF146" s="18" t="s">
        <v>959</v>
      </c>
      <c r="AG146" s="105" t="s">
        <v>960</v>
      </c>
      <c r="AH146" s="18"/>
      <c r="AI146" s="193"/>
      <c r="AJ146" s="194"/>
      <c r="AK146" s="18" t="s">
        <v>1465</v>
      </c>
      <c r="AL146" s="187" t="s">
        <v>2339</v>
      </c>
      <c r="AM146" s="170"/>
      <c r="AN146" s="170"/>
    </row>
    <row r="147" spans="2:40" s="2" customFormat="1" ht="153" x14ac:dyDescent="0.25">
      <c r="B147" s="46" t="s">
        <v>588</v>
      </c>
      <c r="C147" s="11" t="s">
        <v>37</v>
      </c>
      <c r="D147" s="11" t="s">
        <v>38</v>
      </c>
      <c r="E147" s="11" t="s">
        <v>39</v>
      </c>
      <c r="F147" s="11" t="s">
        <v>40</v>
      </c>
      <c r="G147" s="11" t="s">
        <v>41</v>
      </c>
      <c r="H147" s="11" t="s">
        <v>642</v>
      </c>
      <c r="I147" s="11" t="s">
        <v>43</v>
      </c>
      <c r="J147" s="11" t="s">
        <v>45</v>
      </c>
      <c r="K147" s="11" t="s">
        <v>45</v>
      </c>
      <c r="L147" s="11" t="s">
        <v>45</v>
      </c>
      <c r="M147" s="11" t="s">
        <v>45</v>
      </c>
      <c r="N147" s="11" t="s">
        <v>47</v>
      </c>
      <c r="O147" s="11" t="s">
        <v>926</v>
      </c>
      <c r="P147" s="11" t="s">
        <v>961</v>
      </c>
      <c r="Q147" s="19">
        <v>0</v>
      </c>
      <c r="R147" s="13">
        <v>10</v>
      </c>
      <c r="S147" s="13">
        <v>30</v>
      </c>
      <c r="T147" s="13">
        <v>10</v>
      </c>
      <c r="U147" s="13">
        <v>10</v>
      </c>
      <c r="V147" s="11">
        <v>60</v>
      </c>
      <c r="W147" s="11" t="s">
        <v>962</v>
      </c>
      <c r="X147" s="11" t="s">
        <v>57</v>
      </c>
      <c r="Y147" s="14" t="s">
        <v>57</v>
      </c>
      <c r="Z147" s="15" t="s">
        <v>963</v>
      </c>
      <c r="AA147" s="16">
        <f t="shared" si="3"/>
        <v>10</v>
      </c>
      <c r="AB147" s="70"/>
      <c r="AC147" s="98" t="s">
        <v>964</v>
      </c>
      <c r="AD147" s="83"/>
      <c r="AE147" s="58">
        <v>4</v>
      </c>
      <c r="AF147" s="179">
        <v>0.4</v>
      </c>
      <c r="AG147" s="177" t="s">
        <v>965</v>
      </c>
      <c r="AH147" s="58"/>
      <c r="AI147" s="195" t="s">
        <v>966</v>
      </c>
      <c r="AJ147" s="196"/>
      <c r="AK147" s="197" t="s">
        <v>1597</v>
      </c>
      <c r="AL147" s="197" t="s">
        <v>2340</v>
      </c>
      <c r="AM147"/>
      <c r="AN147"/>
    </row>
    <row r="148" spans="2:40" s="2" customFormat="1" ht="409.5" x14ac:dyDescent="0.25">
      <c r="B148" s="46" t="s">
        <v>588</v>
      </c>
      <c r="C148" s="11" t="s">
        <v>37</v>
      </c>
      <c r="D148" s="11" t="s">
        <v>38</v>
      </c>
      <c r="E148" s="11" t="s">
        <v>39</v>
      </c>
      <c r="F148" s="11" t="s">
        <v>40</v>
      </c>
      <c r="G148" s="11" t="s">
        <v>41</v>
      </c>
      <c r="H148" s="11" t="s">
        <v>642</v>
      </c>
      <c r="I148" s="11" t="s">
        <v>43</v>
      </c>
      <c r="J148" s="11" t="s">
        <v>45</v>
      </c>
      <c r="K148" s="11" t="s">
        <v>45</v>
      </c>
      <c r="L148" s="11" t="s">
        <v>45</v>
      </c>
      <c r="M148" s="11" t="s">
        <v>45</v>
      </c>
      <c r="N148" s="11" t="s">
        <v>47</v>
      </c>
      <c r="O148" s="11" t="s">
        <v>926</v>
      </c>
      <c r="P148" s="11" t="s">
        <v>967</v>
      </c>
      <c r="Q148" s="19">
        <v>200</v>
      </c>
      <c r="R148" s="13">
        <v>190</v>
      </c>
      <c r="S148" s="13">
        <v>180</v>
      </c>
      <c r="T148" s="13">
        <v>170</v>
      </c>
      <c r="U148" s="13">
        <v>160</v>
      </c>
      <c r="V148" s="11">
        <v>160</v>
      </c>
      <c r="W148" s="11" t="s">
        <v>968</v>
      </c>
      <c r="X148" s="11" t="s">
        <v>57</v>
      </c>
      <c r="Y148" s="14" t="s">
        <v>57</v>
      </c>
      <c r="Z148" s="15" t="s">
        <v>969</v>
      </c>
      <c r="AA148" s="16">
        <f t="shared" si="3"/>
        <v>170</v>
      </c>
      <c r="AB148" s="62" t="s">
        <v>970</v>
      </c>
      <c r="AC148" s="89" t="s">
        <v>971</v>
      </c>
      <c r="AD148" s="80"/>
      <c r="AE148" s="17" t="s">
        <v>972</v>
      </c>
      <c r="AF148" s="17"/>
      <c r="AG148" s="105" t="s">
        <v>972</v>
      </c>
      <c r="AH148" s="17"/>
      <c r="AI148" s="176" t="s">
        <v>973</v>
      </c>
      <c r="AJ148" s="17"/>
      <c r="AK148" s="18"/>
      <c r="AL148" s="17" t="s">
        <v>2342</v>
      </c>
    </row>
    <row r="149" spans="2:40" s="2" customFormat="1" ht="171" customHeight="1" x14ac:dyDescent="0.25">
      <c r="B149" s="46" t="s">
        <v>588</v>
      </c>
      <c r="C149" s="11" t="s">
        <v>61</v>
      </c>
      <c r="D149" s="11" t="s">
        <v>62</v>
      </c>
      <c r="E149" s="11" t="s">
        <v>63</v>
      </c>
      <c r="F149" s="11" t="s">
        <v>45</v>
      </c>
      <c r="G149" s="11" t="s">
        <v>45</v>
      </c>
      <c r="H149" s="11" t="s">
        <v>42</v>
      </c>
      <c r="I149" s="11" t="s">
        <v>45</v>
      </c>
      <c r="J149" s="11" t="s">
        <v>45</v>
      </c>
      <c r="K149" s="11" t="s">
        <v>45</v>
      </c>
      <c r="L149" s="11" t="s">
        <v>213</v>
      </c>
      <c r="M149" s="11" t="s">
        <v>974</v>
      </c>
      <c r="N149" s="11" t="s">
        <v>76</v>
      </c>
      <c r="O149" s="11" t="s">
        <v>975</v>
      </c>
      <c r="P149" s="11" t="s">
        <v>976</v>
      </c>
      <c r="Q149" s="12" t="s">
        <v>50</v>
      </c>
      <c r="R149" s="45">
        <v>1</v>
      </c>
      <c r="S149" s="45">
        <v>1</v>
      </c>
      <c r="T149" s="45">
        <v>1</v>
      </c>
      <c r="U149" s="45">
        <v>1</v>
      </c>
      <c r="V149" s="41">
        <v>1</v>
      </c>
      <c r="W149" s="11" t="s">
        <v>977</v>
      </c>
      <c r="X149" s="11" t="s">
        <v>57</v>
      </c>
      <c r="Y149" s="14" t="s">
        <v>57</v>
      </c>
      <c r="Z149" s="15" t="s">
        <v>978</v>
      </c>
      <c r="AA149" s="68">
        <v>1</v>
      </c>
      <c r="AB149" s="18"/>
      <c r="AC149" s="89" t="s">
        <v>979</v>
      </c>
      <c r="AD149" s="80"/>
      <c r="AE149" s="17"/>
      <c r="AF149" s="17"/>
      <c r="AG149" s="17"/>
      <c r="AH149" s="17"/>
      <c r="AI149" s="17"/>
      <c r="AJ149" s="17"/>
      <c r="AK149" s="18"/>
      <c r="AL149" s="17" t="s">
        <v>2343</v>
      </c>
    </row>
    <row r="150" spans="2:40" s="2" customFormat="1" ht="170.25" customHeight="1" x14ac:dyDescent="0.25">
      <c r="B150" s="46" t="s">
        <v>588</v>
      </c>
      <c r="C150" s="11" t="s">
        <v>61</v>
      </c>
      <c r="D150" s="11" t="s">
        <v>62</v>
      </c>
      <c r="E150" s="11" t="s">
        <v>63</v>
      </c>
      <c r="F150" s="11" t="s">
        <v>45</v>
      </c>
      <c r="G150" s="11" t="s">
        <v>45</v>
      </c>
      <c r="H150" s="11" t="s">
        <v>42</v>
      </c>
      <c r="I150" s="11" t="s">
        <v>45</v>
      </c>
      <c r="J150" s="11" t="s">
        <v>45</v>
      </c>
      <c r="K150" s="11" t="s">
        <v>45</v>
      </c>
      <c r="L150" s="11" t="s">
        <v>213</v>
      </c>
      <c r="M150" s="11" t="s">
        <v>974</v>
      </c>
      <c r="N150" s="11" t="s">
        <v>76</v>
      </c>
      <c r="O150" s="11" t="s">
        <v>975</v>
      </c>
      <c r="P150" s="11" t="s">
        <v>976</v>
      </c>
      <c r="Q150" s="19">
        <v>0</v>
      </c>
      <c r="R150" s="13">
        <v>1</v>
      </c>
      <c r="S150" s="13">
        <v>1</v>
      </c>
      <c r="T150" s="13">
        <v>1</v>
      </c>
      <c r="U150" s="13">
        <v>1</v>
      </c>
      <c r="V150" s="11">
        <v>1</v>
      </c>
      <c r="W150" s="11" t="s">
        <v>982</v>
      </c>
      <c r="X150" s="11" t="s">
        <v>57</v>
      </c>
      <c r="Y150" s="14" t="s">
        <v>57</v>
      </c>
      <c r="Z150" s="15" t="s">
        <v>983</v>
      </c>
      <c r="AA150" s="16">
        <f t="shared" si="3"/>
        <v>1</v>
      </c>
      <c r="AB150" s="18"/>
      <c r="AC150" s="89" t="s">
        <v>984</v>
      </c>
      <c r="AD150" s="80"/>
      <c r="AE150" s="17"/>
      <c r="AF150" s="17"/>
      <c r="AG150" s="17"/>
      <c r="AH150" s="17"/>
      <c r="AI150" s="17"/>
      <c r="AJ150" s="17"/>
      <c r="AK150" s="18"/>
      <c r="AL150" s="17" t="s">
        <v>2343</v>
      </c>
    </row>
    <row r="151" spans="2:40" s="2" customFormat="1" ht="191.25" x14ac:dyDescent="0.25">
      <c r="B151" s="46" t="s">
        <v>588</v>
      </c>
      <c r="C151" s="11" t="s">
        <v>61</v>
      </c>
      <c r="D151" s="11" t="s">
        <v>62</v>
      </c>
      <c r="E151" s="11" t="s">
        <v>63</v>
      </c>
      <c r="F151" s="11" t="s">
        <v>45</v>
      </c>
      <c r="G151" s="11" t="s">
        <v>45</v>
      </c>
      <c r="H151" s="11" t="s">
        <v>42</v>
      </c>
      <c r="I151" s="11" t="s">
        <v>45</v>
      </c>
      <c r="J151" s="11" t="s">
        <v>45</v>
      </c>
      <c r="K151" s="11" t="s">
        <v>45</v>
      </c>
      <c r="L151" s="11" t="s">
        <v>93</v>
      </c>
      <c r="M151" s="11" t="s">
        <v>254</v>
      </c>
      <c r="N151" s="11" t="s">
        <v>76</v>
      </c>
      <c r="O151" s="11" t="s">
        <v>975</v>
      </c>
      <c r="P151" s="11" t="s">
        <v>986</v>
      </c>
      <c r="Q151" s="45">
        <v>1</v>
      </c>
      <c r="R151" s="45">
        <v>1</v>
      </c>
      <c r="S151" s="45">
        <v>1</v>
      </c>
      <c r="T151" s="45">
        <v>1</v>
      </c>
      <c r="U151" s="45">
        <v>1</v>
      </c>
      <c r="V151" s="41">
        <v>1</v>
      </c>
      <c r="W151" s="11" t="s">
        <v>987</v>
      </c>
      <c r="X151" s="11" t="s">
        <v>57</v>
      </c>
      <c r="Y151" s="14" t="s">
        <v>57</v>
      </c>
      <c r="Z151" s="21" t="s">
        <v>988</v>
      </c>
      <c r="AA151" s="68">
        <v>1</v>
      </c>
      <c r="AB151" s="18"/>
      <c r="AC151" s="89" t="s">
        <v>989</v>
      </c>
      <c r="AD151" s="80"/>
      <c r="AE151" s="17"/>
      <c r="AF151" s="17"/>
      <c r="AG151" s="17"/>
      <c r="AH151" s="17"/>
      <c r="AI151" s="17"/>
      <c r="AJ151" s="17"/>
      <c r="AK151" s="18"/>
      <c r="AL151" s="17" t="s">
        <v>2343</v>
      </c>
    </row>
    <row r="152" spans="2:40" s="2" customFormat="1" ht="172.5" customHeight="1" x14ac:dyDescent="0.25">
      <c r="B152" s="46" t="s">
        <v>588</v>
      </c>
      <c r="C152" s="11" t="s">
        <v>61</v>
      </c>
      <c r="D152" s="11" t="s">
        <v>62</v>
      </c>
      <c r="E152" s="11" t="s">
        <v>63</v>
      </c>
      <c r="F152" s="11" t="s">
        <v>45</v>
      </c>
      <c r="G152" s="11" t="s">
        <v>45</v>
      </c>
      <c r="H152" s="11" t="s">
        <v>42</v>
      </c>
      <c r="I152" s="11" t="s">
        <v>45</v>
      </c>
      <c r="J152" s="11" t="s">
        <v>45</v>
      </c>
      <c r="K152" s="11" t="s">
        <v>45</v>
      </c>
      <c r="L152" s="11" t="s">
        <v>202</v>
      </c>
      <c r="M152" s="11" t="s">
        <v>203</v>
      </c>
      <c r="N152" s="11" t="s">
        <v>76</v>
      </c>
      <c r="O152" s="11" t="s">
        <v>975</v>
      </c>
      <c r="P152" s="11" t="s">
        <v>986</v>
      </c>
      <c r="Q152" s="12" t="s">
        <v>50</v>
      </c>
      <c r="R152" s="45">
        <v>1</v>
      </c>
      <c r="S152" s="45">
        <v>1</v>
      </c>
      <c r="T152" s="45">
        <v>1</v>
      </c>
      <c r="U152" s="45">
        <v>1</v>
      </c>
      <c r="V152" s="41">
        <v>1</v>
      </c>
      <c r="W152" s="11" t="s">
        <v>990</v>
      </c>
      <c r="X152" s="11" t="s">
        <v>57</v>
      </c>
      <c r="Y152" s="14" t="s">
        <v>57</v>
      </c>
      <c r="Z152" s="15" t="s">
        <v>991</v>
      </c>
      <c r="AA152" s="68">
        <v>1</v>
      </c>
      <c r="AB152" s="18"/>
      <c r="AC152" s="89" t="s">
        <v>992</v>
      </c>
      <c r="AD152" s="80"/>
      <c r="AE152" s="114">
        <v>1</v>
      </c>
      <c r="AF152" s="114">
        <v>1</v>
      </c>
      <c r="AG152" s="17" t="s">
        <v>993</v>
      </c>
      <c r="AH152" s="17"/>
      <c r="AI152" s="17"/>
      <c r="AJ152" s="17" t="s">
        <v>994</v>
      </c>
      <c r="AK152" s="18"/>
      <c r="AL152" s="17" t="s">
        <v>2343</v>
      </c>
    </row>
    <row r="153" spans="2:40" s="2" customFormat="1" ht="191.25" x14ac:dyDescent="0.25">
      <c r="B153" s="46" t="s">
        <v>588</v>
      </c>
      <c r="C153" s="11" t="s">
        <v>61</v>
      </c>
      <c r="D153" s="11" t="s">
        <v>62</v>
      </c>
      <c r="E153" s="11" t="s">
        <v>63</v>
      </c>
      <c r="F153" s="11" t="s">
        <v>45</v>
      </c>
      <c r="G153" s="11" t="s">
        <v>45</v>
      </c>
      <c r="H153" s="11" t="s">
        <v>42</v>
      </c>
      <c r="I153" s="11" t="s">
        <v>45</v>
      </c>
      <c r="J153" s="11" t="s">
        <v>45</v>
      </c>
      <c r="K153" s="11" t="s">
        <v>45</v>
      </c>
      <c r="L153" s="11" t="s">
        <v>93</v>
      </c>
      <c r="M153" s="11" t="s">
        <v>94</v>
      </c>
      <c r="N153" s="11" t="s">
        <v>76</v>
      </c>
      <c r="O153" s="11" t="s">
        <v>975</v>
      </c>
      <c r="P153" s="11" t="s">
        <v>986</v>
      </c>
      <c r="Q153" s="15" t="s">
        <v>50</v>
      </c>
      <c r="R153" s="11">
        <v>0</v>
      </c>
      <c r="S153" s="11">
        <v>1</v>
      </c>
      <c r="T153" s="11">
        <v>1</v>
      </c>
      <c r="U153" s="11">
        <v>1</v>
      </c>
      <c r="V153" s="11">
        <v>1</v>
      </c>
      <c r="W153" s="11" t="s">
        <v>995</v>
      </c>
      <c r="X153" s="11" t="s">
        <v>228</v>
      </c>
      <c r="Y153" s="14" t="s">
        <v>228</v>
      </c>
      <c r="Z153" s="15" t="s">
        <v>594</v>
      </c>
      <c r="AA153" s="16">
        <f t="shared" si="3"/>
        <v>1</v>
      </c>
      <c r="AB153" s="18"/>
      <c r="AC153" s="89" t="s">
        <v>996</v>
      </c>
      <c r="AD153" s="80"/>
      <c r="AE153" s="17">
        <v>1</v>
      </c>
      <c r="AF153" s="114">
        <v>1</v>
      </c>
      <c r="AG153" s="17" t="s">
        <v>997</v>
      </c>
      <c r="AH153" s="17"/>
      <c r="AI153" s="17"/>
      <c r="AJ153" s="17"/>
      <c r="AK153" s="18"/>
      <c r="AL153" s="17" t="s">
        <v>2343</v>
      </c>
    </row>
    <row r="154" spans="2:40" s="2" customFormat="1" ht="267.75" x14ac:dyDescent="0.25">
      <c r="B154" s="46" t="s">
        <v>588</v>
      </c>
      <c r="C154" s="11" t="s">
        <v>61</v>
      </c>
      <c r="D154" s="11" t="s">
        <v>62</v>
      </c>
      <c r="E154" s="11" t="s">
        <v>63</v>
      </c>
      <c r="F154" s="11" t="s">
        <v>45</v>
      </c>
      <c r="G154" s="11" t="s">
        <v>45</v>
      </c>
      <c r="H154" s="11" t="s">
        <v>42</v>
      </c>
      <c r="I154" s="11" t="s">
        <v>45</v>
      </c>
      <c r="J154" s="11" t="s">
        <v>45</v>
      </c>
      <c r="K154" s="11" t="s">
        <v>45</v>
      </c>
      <c r="L154" s="11" t="s">
        <v>93</v>
      </c>
      <c r="M154" s="11" t="s">
        <v>94</v>
      </c>
      <c r="N154" s="11" t="s">
        <v>76</v>
      </c>
      <c r="O154" s="11" t="s">
        <v>975</v>
      </c>
      <c r="P154" s="11" t="s">
        <v>986</v>
      </c>
      <c r="Q154" s="12" t="s">
        <v>50</v>
      </c>
      <c r="R154" s="11">
        <v>0</v>
      </c>
      <c r="S154" s="11">
        <v>20</v>
      </c>
      <c r="T154" s="11">
        <v>20</v>
      </c>
      <c r="U154" s="11">
        <v>20</v>
      </c>
      <c r="V154" s="11">
        <v>60</v>
      </c>
      <c r="W154" s="11" t="s">
        <v>998</v>
      </c>
      <c r="X154" s="11" t="s">
        <v>57</v>
      </c>
      <c r="Y154" s="14" t="s">
        <v>57</v>
      </c>
      <c r="Z154" s="15" t="s">
        <v>999</v>
      </c>
      <c r="AA154" s="16">
        <f t="shared" si="3"/>
        <v>20</v>
      </c>
      <c r="AB154" s="18"/>
      <c r="AC154" s="89" t="s">
        <v>1000</v>
      </c>
      <c r="AD154" s="80"/>
      <c r="AE154" s="17">
        <v>10</v>
      </c>
      <c r="AF154" s="114">
        <v>0.5</v>
      </c>
      <c r="AG154" s="17" t="s">
        <v>1001</v>
      </c>
      <c r="AH154" s="17"/>
      <c r="AI154" s="17"/>
      <c r="AJ154" s="17"/>
      <c r="AK154" s="18"/>
      <c r="AL154" s="17" t="s">
        <v>2343</v>
      </c>
    </row>
    <row r="155" spans="2:40" s="2" customFormat="1" ht="191.25" x14ac:dyDescent="0.25">
      <c r="B155" s="46" t="s">
        <v>588</v>
      </c>
      <c r="C155" s="11" t="s">
        <v>61</v>
      </c>
      <c r="D155" s="11" t="s">
        <v>62</v>
      </c>
      <c r="E155" s="11" t="s">
        <v>63</v>
      </c>
      <c r="F155" s="11" t="s">
        <v>45</v>
      </c>
      <c r="G155" s="11" t="s">
        <v>45</v>
      </c>
      <c r="H155" s="11" t="s">
        <v>42</v>
      </c>
      <c r="I155" s="11" t="s">
        <v>45</v>
      </c>
      <c r="J155" s="11" t="s">
        <v>45</v>
      </c>
      <c r="K155" s="11" t="s">
        <v>45</v>
      </c>
      <c r="L155" s="11" t="s">
        <v>46</v>
      </c>
      <c r="M155" s="11" t="s">
        <v>75</v>
      </c>
      <c r="N155" s="11" t="s">
        <v>76</v>
      </c>
      <c r="O155" s="11" t="s">
        <v>975</v>
      </c>
      <c r="P155" s="11" t="s">
        <v>1003</v>
      </c>
      <c r="Q155" s="13">
        <v>0</v>
      </c>
      <c r="R155" s="13">
        <v>1</v>
      </c>
      <c r="S155" s="13">
        <v>1</v>
      </c>
      <c r="T155" s="13">
        <v>1</v>
      </c>
      <c r="U155" s="13">
        <v>1</v>
      </c>
      <c r="V155" s="11">
        <v>1</v>
      </c>
      <c r="W155" s="11" t="s">
        <v>1004</v>
      </c>
      <c r="X155" s="11" t="s">
        <v>57</v>
      </c>
      <c r="Y155" s="14" t="s">
        <v>57</v>
      </c>
      <c r="Z155" s="21" t="s">
        <v>1005</v>
      </c>
      <c r="AA155" s="199">
        <f t="shared" si="3"/>
        <v>1</v>
      </c>
      <c r="AB155" s="18"/>
      <c r="AC155" s="89" t="s">
        <v>1006</v>
      </c>
      <c r="AD155" s="80"/>
      <c r="AE155" s="17"/>
      <c r="AF155" s="17"/>
      <c r="AG155" s="17"/>
      <c r="AH155" s="17"/>
      <c r="AI155" s="17"/>
      <c r="AJ155" s="17"/>
      <c r="AK155" s="18"/>
      <c r="AL155" s="17" t="s">
        <v>2343</v>
      </c>
    </row>
    <row r="156" spans="2:40" s="2" customFormat="1" ht="191.25" hidden="1" x14ac:dyDescent="0.25">
      <c r="B156" s="10" t="s">
        <v>1007</v>
      </c>
      <c r="C156" s="11" t="s">
        <v>61</v>
      </c>
      <c r="D156" s="11" t="s">
        <v>62</v>
      </c>
      <c r="E156" s="11" t="s">
        <v>63</v>
      </c>
      <c r="F156" s="11" t="s">
        <v>212</v>
      </c>
      <c r="G156" s="11" t="s">
        <v>150</v>
      </c>
      <c r="H156" s="11" t="s">
        <v>42</v>
      </c>
      <c r="I156" s="11" t="s">
        <v>253</v>
      </c>
      <c r="J156" s="11" t="s">
        <v>1008</v>
      </c>
      <c r="K156" s="11" t="s">
        <v>1009</v>
      </c>
      <c r="L156" s="11" t="s">
        <v>93</v>
      </c>
      <c r="M156" s="11" t="s">
        <v>94</v>
      </c>
      <c r="N156" s="11" t="s">
        <v>76</v>
      </c>
      <c r="O156" s="11" t="s">
        <v>1010</v>
      </c>
      <c r="P156" s="11" t="s">
        <v>1011</v>
      </c>
      <c r="Q156" s="15" t="s">
        <v>1012</v>
      </c>
      <c r="R156" s="13">
        <v>67.2</v>
      </c>
      <c r="S156" s="13">
        <v>70.5</v>
      </c>
      <c r="T156" s="13">
        <v>73.8</v>
      </c>
      <c r="U156" s="13">
        <v>77.2</v>
      </c>
      <c r="V156" s="59">
        <v>77.2</v>
      </c>
      <c r="W156" s="14" t="s">
        <v>1013</v>
      </c>
      <c r="X156" s="14"/>
      <c r="Y156" s="14" t="s">
        <v>57</v>
      </c>
      <c r="Z156" s="15" t="s">
        <v>1014</v>
      </c>
      <c r="AA156" s="16">
        <f t="shared" si="3"/>
        <v>73.8</v>
      </c>
      <c r="AB156" s="18"/>
      <c r="AC156" s="89" t="s">
        <v>1015</v>
      </c>
      <c r="AD156" s="80"/>
      <c r="AE156" s="17" t="s">
        <v>318</v>
      </c>
      <c r="AF156" s="114" t="s">
        <v>318</v>
      </c>
      <c r="AG156" s="17" t="s">
        <v>1016</v>
      </c>
      <c r="AH156" s="17" t="s">
        <v>318</v>
      </c>
      <c r="AI156" s="17" t="s">
        <v>318</v>
      </c>
      <c r="AJ156" s="17" t="s">
        <v>1017</v>
      </c>
      <c r="AK156" s="18"/>
    </row>
    <row r="157" spans="2:40" s="2" customFormat="1" ht="115.5" hidden="1" customHeight="1" x14ac:dyDescent="0.25">
      <c r="B157" s="46" t="s">
        <v>1007</v>
      </c>
      <c r="C157" s="11" t="s">
        <v>37</v>
      </c>
      <c r="D157" s="11" t="s">
        <v>38</v>
      </c>
      <c r="E157" s="11" t="s">
        <v>39</v>
      </c>
      <c r="F157" s="11" t="s">
        <v>40</v>
      </c>
      <c r="G157" s="11" t="s">
        <v>41</v>
      </c>
      <c r="H157" s="11" t="s">
        <v>42</v>
      </c>
      <c r="I157" s="11" t="s">
        <v>43</v>
      </c>
      <c r="J157" s="11" t="s">
        <v>45</v>
      </c>
      <c r="K157" s="11" t="s">
        <v>1009</v>
      </c>
      <c r="L157" s="11" t="s">
        <v>46</v>
      </c>
      <c r="M157" s="11" t="s">
        <v>254</v>
      </c>
      <c r="N157" s="11" t="s">
        <v>47</v>
      </c>
      <c r="O157" s="11" t="s">
        <v>1018</v>
      </c>
      <c r="P157" s="11" t="s">
        <v>1019</v>
      </c>
      <c r="Q157" s="15">
        <v>0.97</v>
      </c>
      <c r="R157" s="45">
        <v>0.97499999999999998</v>
      </c>
      <c r="S157" s="45">
        <v>0.97</v>
      </c>
      <c r="T157" s="45">
        <v>0.97</v>
      </c>
      <c r="U157" s="45">
        <v>0.97</v>
      </c>
      <c r="V157" s="41">
        <v>0.97</v>
      </c>
      <c r="W157" s="11" t="s">
        <v>1020</v>
      </c>
      <c r="X157" s="11"/>
      <c r="Y157" s="11" t="s">
        <v>57</v>
      </c>
      <c r="Z157" s="15" t="s">
        <v>1021</v>
      </c>
      <c r="AA157" s="16">
        <f t="shared" si="3"/>
        <v>0.97</v>
      </c>
      <c r="AB157" s="18">
        <v>0.02</v>
      </c>
      <c r="AC157" s="89" t="s">
        <v>1022</v>
      </c>
      <c r="AD157" s="80"/>
      <c r="AE157" s="132" t="s">
        <v>318</v>
      </c>
      <c r="AF157" s="114" t="s">
        <v>318</v>
      </c>
      <c r="AG157" s="17" t="s">
        <v>1023</v>
      </c>
      <c r="AH157" s="17" t="s">
        <v>1024</v>
      </c>
      <c r="AI157" s="17" t="s">
        <v>1025</v>
      </c>
      <c r="AJ157" s="17" t="s">
        <v>318</v>
      </c>
      <c r="AK157" s="18"/>
    </row>
    <row r="158" spans="2:40" s="2" customFormat="1" ht="293.25" hidden="1" x14ac:dyDescent="0.25">
      <c r="B158" s="46" t="s">
        <v>1007</v>
      </c>
      <c r="C158" s="11" t="s">
        <v>37</v>
      </c>
      <c r="D158" s="11" t="s">
        <v>38</v>
      </c>
      <c r="E158" s="11" t="s">
        <v>140</v>
      </c>
      <c r="F158" s="11" t="s">
        <v>212</v>
      </c>
      <c r="G158" s="11" t="s">
        <v>150</v>
      </c>
      <c r="H158" s="11" t="s">
        <v>642</v>
      </c>
      <c r="I158" s="11" t="s">
        <v>43</v>
      </c>
      <c r="J158" s="11" t="s">
        <v>45</v>
      </c>
      <c r="K158" s="11" t="s">
        <v>1009</v>
      </c>
      <c r="L158" s="11" t="s">
        <v>93</v>
      </c>
      <c r="M158" s="11" t="s">
        <v>94</v>
      </c>
      <c r="N158" s="11" t="s">
        <v>142</v>
      </c>
      <c r="O158" s="11" t="s">
        <v>1010</v>
      </c>
      <c r="P158" s="11" t="s">
        <v>1026</v>
      </c>
      <c r="Q158" s="15" t="s">
        <v>1027</v>
      </c>
      <c r="R158" s="13">
        <v>0</v>
      </c>
      <c r="S158" s="13" t="s">
        <v>1028</v>
      </c>
      <c r="T158" s="13" t="s">
        <v>395</v>
      </c>
      <c r="U158" s="13" t="s">
        <v>1029</v>
      </c>
      <c r="V158" s="11">
        <v>2.8</v>
      </c>
      <c r="W158" s="11" t="s">
        <v>1030</v>
      </c>
      <c r="X158" s="14" t="s">
        <v>57</v>
      </c>
      <c r="Y158" s="14" t="s">
        <v>57</v>
      </c>
      <c r="Z158" s="15" t="s">
        <v>1031</v>
      </c>
      <c r="AA158" s="16" t="str">
        <f t="shared" si="3"/>
        <v>&gt;=2</v>
      </c>
      <c r="AB158" s="18" t="s">
        <v>1028</v>
      </c>
      <c r="AC158" s="89" t="s">
        <v>1032</v>
      </c>
      <c r="AD158" s="80"/>
      <c r="AE158" s="17" t="s">
        <v>318</v>
      </c>
      <c r="AF158" s="17" t="s">
        <v>318</v>
      </c>
      <c r="AG158" s="17" t="s">
        <v>1033</v>
      </c>
      <c r="AH158" s="17" t="s">
        <v>318</v>
      </c>
      <c r="AI158" s="17" t="s">
        <v>1034</v>
      </c>
      <c r="AJ158" s="17" t="s">
        <v>1035</v>
      </c>
      <c r="AK158" s="18"/>
    </row>
    <row r="159" spans="2:40" s="2" customFormat="1" ht="140.25" hidden="1" x14ac:dyDescent="0.25">
      <c r="B159" s="46" t="s">
        <v>1007</v>
      </c>
      <c r="C159" s="11" t="s">
        <v>37</v>
      </c>
      <c r="D159" s="11" t="s">
        <v>38</v>
      </c>
      <c r="E159" s="11" t="s">
        <v>140</v>
      </c>
      <c r="F159" s="11" t="s">
        <v>212</v>
      </c>
      <c r="G159" s="11" t="s">
        <v>150</v>
      </c>
      <c r="H159" s="11" t="s">
        <v>42</v>
      </c>
      <c r="I159" s="11" t="s">
        <v>43</v>
      </c>
      <c r="J159" s="11" t="s">
        <v>45</v>
      </c>
      <c r="K159" s="11" t="s">
        <v>1009</v>
      </c>
      <c r="L159" s="11" t="s">
        <v>46</v>
      </c>
      <c r="M159" s="11" t="s">
        <v>133</v>
      </c>
      <c r="N159" s="11" t="s">
        <v>142</v>
      </c>
      <c r="O159" s="11" t="s">
        <v>1010</v>
      </c>
      <c r="P159" s="11" t="s">
        <v>1036</v>
      </c>
      <c r="Q159" s="15" t="s">
        <v>1037</v>
      </c>
      <c r="R159" s="13">
        <v>2.2599999999999998</v>
      </c>
      <c r="S159" s="13">
        <v>3</v>
      </c>
      <c r="T159" s="13">
        <v>3</v>
      </c>
      <c r="U159" s="13">
        <v>3</v>
      </c>
      <c r="V159" s="11">
        <v>3</v>
      </c>
      <c r="W159" s="11" t="s">
        <v>1038</v>
      </c>
      <c r="X159" s="14" t="s">
        <v>57</v>
      </c>
      <c r="Y159" s="14" t="s">
        <v>57</v>
      </c>
      <c r="Z159" s="15" t="s">
        <v>1039</v>
      </c>
      <c r="AA159" s="16">
        <f t="shared" si="3"/>
        <v>3</v>
      </c>
      <c r="AB159" s="18"/>
      <c r="AC159" s="89" t="s">
        <v>1040</v>
      </c>
      <c r="AD159" s="80"/>
      <c r="AE159" s="17">
        <v>1.68</v>
      </c>
      <c r="AF159" s="114">
        <v>1</v>
      </c>
      <c r="AG159" s="17" t="s">
        <v>1041</v>
      </c>
      <c r="AH159" s="17" t="s">
        <v>318</v>
      </c>
      <c r="AI159" s="17" t="s">
        <v>318</v>
      </c>
      <c r="AJ159" s="17" t="s">
        <v>1040</v>
      </c>
      <c r="AK159" s="18"/>
    </row>
    <row r="160" spans="2:40" s="2" customFormat="1" ht="140.25" hidden="1" x14ac:dyDescent="0.25">
      <c r="B160" s="46" t="s">
        <v>1007</v>
      </c>
      <c r="C160" s="11" t="s">
        <v>37</v>
      </c>
      <c r="D160" s="11" t="s">
        <v>38</v>
      </c>
      <c r="E160" s="11" t="s">
        <v>140</v>
      </c>
      <c r="F160" s="11" t="s">
        <v>212</v>
      </c>
      <c r="G160" s="11" t="s">
        <v>150</v>
      </c>
      <c r="H160" s="11" t="s">
        <v>42</v>
      </c>
      <c r="I160" s="11" t="s">
        <v>43</v>
      </c>
      <c r="J160" s="11" t="s">
        <v>45</v>
      </c>
      <c r="K160" s="11" t="s">
        <v>1009</v>
      </c>
      <c r="L160" s="11" t="s">
        <v>46</v>
      </c>
      <c r="M160" s="11" t="s">
        <v>133</v>
      </c>
      <c r="N160" s="11" t="s">
        <v>142</v>
      </c>
      <c r="O160" s="11" t="s">
        <v>1010</v>
      </c>
      <c r="P160" s="11" t="s">
        <v>1036</v>
      </c>
      <c r="Q160" s="15" t="s">
        <v>1042</v>
      </c>
      <c r="R160" s="13">
        <v>1.28</v>
      </c>
      <c r="S160" s="13">
        <v>3</v>
      </c>
      <c r="T160" s="13">
        <v>3</v>
      </c>
      <c r="U160" s="13">
        <v>3</v>
      </c>
      <c r="V160" s="11">
        <v>3</v>
      </c>
      <c r="W160" s="11" t="s">
        <v>1043</v>
      </c>
      <c r="X160" s="14" t="s">
        <v>57</v>
      </c>
      <c r="Y160" s="14" t="s">
        <v>57</v>
      </c>
      <c r="Z160" s="15" t="s">
        <v>1044</v>
      </c>
      <c r="AA160" s="16">
        <f t="shared" si="3"/>
        <v>3</v>
      </c>
      <c r="AB160" s="18"/>
      <c r="AC160" s="89" t="s">
        <v>1045</v>
      </c>
      <c r="AD160" s="80"/>
      <c r="AE160" s="17">
        <v>2.57</v>
      </c>
      <c r="AF160" s="114">
        <v>1</v>
      </c>
      <c r="AG160" s="17" t="s">
        <v>1046</v>
      </c>
      <c r="AH160" s="17" t="s">
        <v>318</v>
      </c>
      <c r="AI160" s="17" t="s">
        <v>318</v>
      </c>
      <c r="AJ160" s="17" t="s">
        <v>1045</v>
      </c>
      <c r="AK160" s="18"/>
    </row>
    <row r="161" spans="2:37" s="2" customFormat="1" ht="114.75" hidden="1" x14ac:dyDescent="0.25">
      <c r="B161" s="46" t="s">
        <v>1007</v>
      </c>
      <c r="C161" s="11" t="s">
        <v>37</v>
      </c>
      <c r="D161" s="11" t="s">
        <v>38</v>
      </c>
      <c r="E161" s="11" t="s">
        <v>140</v>
      </c>
      <c r="F161" s="11" t="s">
        <v>212</v>
      </c>
      <c r="G161" s="11" t="s">
        <v>150</v>
      </c>
      <c r="H161" s="11" t="s">
        <v>42</v>
      </c>
      <c r="I161" s="11" t="s">
        <v>43</v>
      </c>
      <c r="J161" s="11" t="s">
        <v>44</v>
      </c>
      <c r="K161" s="11" t="s">
        <v>1009</v>
      </c>
      <c r="L161" s="11" t="s">
        <v>46</v>
      </c>
      <c r="M161" s="11" t="s">
        <v>133</v>
      </c>
      <c r="N161" s="11" t="s">
        <v>142</v>
      </c>
      <c r="O161" s="11" t="s">
        <v>1010</v>
      </c>
      <c r="P161" s="11" t="s">
        <v>1036</v>
      </c>
      <c r="Q161" s="19">
        <v>22.9</v>
      </c>
      <c r="R161" s="13">
        <v>22.9</v>
      </c>
      <c r="S161" s="13">
        <v>30</v>
      </c>
      <c r="T161" s="13">
        <v>30</v>
      </c>
      <c r="U161" s="13">
        <v>30</v>
      </c>
      <c r="V161" s="11">
        <v>30</v>
      </c>
      <c r="W161" s="11" t="s">
        <v>1047</v>
      </c>
      <c r="X161" s="14" t="s">
        <v>57</v>
      </c>
      <c r="Y161" s="14" t="s">
        <v>57</v>
      </c>
      <c r="Z161" s="15" t="s">
        <v>1048</v>
      </c>
      <c r="AA161" s="16">
        <f t="shared" si="3"/>
        <v>30</v>
      </c>
      <c r="AB161" s="18"/>
      <c r="AC161" s="89" t="s">
        <v>1049</v>
      </c>
      <c r="AD161" s="80"/>
      <c r="AE161" s="17" t="s">
        <v>1050</v>
      </c>
      <c r="AF161" s="114">
        <v>1</v>
      </c>
      <c r="AG161" s="17" t="s">
        <v>1051</v>
      </c>
      <c r="AH161" s="17" t="s">
        <v>318</v>
      </c>
      <c r="AI161" s="17" t="s">
        <v>318</v>
      </c>
      <c r="AJ161" s="17" t="s">
        <v>1049</v>
      </c>
      <c r="AK161" s="18"/>
    </row>
    <row r="162" spans="2:37" s="2" customFormat="1" ht="114.75" hidden="1" x14ac:dyDescent="0.25">
      <c r="B162" s="46" t="s">
        <v>1007</v>
      </c>
      <c r="C162" s="11" t="s">
        <v>37</v>
      </c>
      <c r="D162" s="11" t="s">
        <v>38</v>
      </c>
      <c r="E162" s="11" t="s">
        <v>140</v>
      </c>
      <c r="F162" s="11" t="s">
        <v>212</v>
      </c>
      <c r="G162" s="11" t="s">
        <v>150</v>
      </c>
      <c r="H162" s="11" t="s">
        <v>42</v>
      </c>
      <c r="I162" s="11" t="s">
        <v>43</v>
      </c>
      <c r="J162" s="11" t="s">
        <v>44</v>
      </c>
      <c r="K162" s="11" t="s">
        <v>1009</v>
      </c>
      <c r="L162" s="11" t="s">
        <v>46</v>
      </c>
      <c r="M162" s="11" t="s">
        <v>133</v>
      </c>
      <c r="N162" s="11" t="s">
        <v>142</v>
      </c>
      <c r="O162" s="11" t="s">
        <v>1010</v>
      </c>
      <c r="P162" s="11" t="s">
        <v>1052</v>
      </c>
      <c r="Q162" s="15" t="s">
        <v>1053</v>
      </c>
      <c r="R162" s="21" t="s">
        <v>1053</v>
      </c>
      <c r="S162" s="13" t="s">
        <v>1054</v>
      </c>
      <c r="T162" s="13" t="s">
        <v>1054</v>
      </c>
      <c r="U162" s="13" t="s">
        <v>1054</v>
      </c>
      <c r="V162" s="11">
        <v>0.9</v>
      </c>
      <c r="W162" s="11" t="s">
        <v>1055</v>
      </c>
      <c r="X162" s="14" t="s">
        <v>57</v>
      </c>
      <c r="Y162" s="14" t="s">
        <v>57</v>
      </c>
      <c r="Z162" s="15" t="s">
        <v>1056</v>
      </c>
      <c r="AA162" s="16" t="str">
        <f t="shared" si="3"/>
        <v>&gt;= 90%</v>
      </c>
      <c r="AB162" s="18"/>
      <c r="AC162" s="89" t="s">
        <v>1057</v>
      </c>
      <c r="AD162" s="80"/>
      <c r="AE162" s="133">
        <v>0.97599999999999998</v>
      </c>
      <c r="AF162" s="114">
        <v>1</v>
      </c>
      <c r="AG162" s="17" t="s">
        <v>1058</v>
      </c>
      <c r="AH162" s="17" t="s">
        <v>318</v>
      </c>
      <c r="AI162" s="17" t="s">
        <v>318</v>
      </c>
      <c r="AJ162" s="17" t="s">
        <v>1059</v>
      </c>
      <c r="AK162" s="18"/>
    </row>
    <row r="163" spans="2:37" s="2" customFormat="1" ht="405" hidden="1" customHeight="1" x14ac:dyDescent="0.25">
      <c r="B163" s="46" t="s">
        <v>1007</v>
      </c>
      <c r="C163" s="11" t="s">
        <v>37</v>
      </c>
      <c r="D163" s="11" t="s">
        <v>38</v>
      </c>
      <c r="E163" s="11" t="s">
        <v>116</v>
      </c>
      <c r="F163" s="11" t="s">
        <v>117</v>
      </c>
      <c r="G163" s="11" t="s">
        <v>118</v>
      </c>
      <c r="H163" s="11" t="s">
        <v>42</v>
      </c>
      <c r="I163" s="11" t="s">
        <v>43</v>
      </c>
      <c r="J163" s="11" t="s">
        <v>1060</v>
      </c>
      <c r="K163" s="11" t="s">
        <v>1009</v>
      </c>
      <c r="L163" s="11" t="s">
        <v>119</v>
      </c>
      <c r="M163" s="11" t="s">
        <v>119</v>
      </c>
      <c r="N163" s="11" t="s">
        <v>120</v>
      </c>
      <c r="O163" s="11" t="s">
        <v>1061</v>
      </c>
      <c r="P163" s="118" t="s">
        <v>1062</v>
      </c>
      <c r="Q163" s="119" t="s">
        <v>1063</v>
      </c>
      <c r="R163" s="120">
        <v>0</v>
      </c>
      <c r="S163" s="120">
        <v>0.33</v>
      </c>
      <c r="T163" s="120">
        <v>0.33</v>
      </c>
      <c r="U163" s="120">
        <v>0.34</v>
      </c>
      <c r="V163" s="118">
        <v>1</v>
      </c>
      <c r="W163" s="118" t="s">
        <v>1064</v>
      </c>
      <c r="X163" s="14"/>
      <c r="Y163" s="14" t="s">
        <v>57</v>
      </c>
      <c r="Z163" s="15" t="s">
        <v>1065</v>
      </c>
      <c r="AA163" s="16">
        <f t="shared" si="3"/>
        <v>0.33</v>
      </c>
      <c r="AB163" s="18"/>
      <c r="AC163" s="89" t="s">
        <v>1066</v>
      </c>
      <c r="AD163" s="80"/>
      <c r="AE163" s="17" t="s">
        <v>318</v>
      </c>
      <c r="AF163" s="17" t="s">
        <v>318</v>
      </c>
      <c r="AG163" s="17" t="s">
        <v>1067</v>
      </c>
      <c r="AH163" s="17" t="s">
        <v>318</v>
      </c>
      <c r="AI163" s="17" t="s">
        <v>318</v>
      </c>
      <c r="AJ163" s="17" t="s">
        <v>318</v>
      </c>
      <c r="AK163" s="18" t="s">
        <v>318</v>
      </c>
    </row>
    <row r="164" spans="2:37" s="2" customFormat="1" ht="89.25" hidden="1" x14ac:dyDescent="0.25">
      <c r="B164" s="46" t="s">
        <v>1007</v>
      </c>
      <c r="C164" s="11" t="s">
        <v>37</v>
      </c>
      <c r="D164" s="11" t="s">
        <v>38</v>
      </c>
      <c r="E164" s="11" t="s">
        <v>116</v>
      </c>
      <c r="F164" s="11" t="s">
        <v>117</v>
      </c>
      <c r="G164" s="11" t="s">
        <v>118</v>
      </c>
      <c r="H164" s="11" t="s">
        <v>42</v>
      </c>
      <c r="I164" s="11" t="s">
        <v>43</v>
      </c>
      <c r="J164" s="11" t="s">
        <v>45</v>
      </c>
      <c r="K164" s="11" t="s">
        <v>1009</v>
      </c>
      <c r="L164" s="11" t="s">
        <v>119</v>
      </c>
      <c r="M164" s="11" t="s">
        <v>119</v>
      </c>
      <c r="N164" s="11" t="s">
        <v>120</v>
      </c>
      <c r="O164" s="11" t="s">
        <v>1068</v>
      </c>
      <c r="P164" s="118" t="s">
        <v>1062</v>
      </c>
      <c r="Q164" s="119" t="s">
        <v>1069</v>
      </c>
      <c r="R164" s="120">
        <v>0</v>
      </c>
      <c r="S164" s="120">
        <v>1</v>
      </c>
      <c r="T164" s="120">
        <v>0</v>
      </c>
      <c r="U164" s="120">
        <v>0</v>
      </c>
      <c r="V164" s="118">
        <v>1</v>
      </c>
      <c r="W164" s="118" t="s">
        <v>1070</v>
      </c>
      <c r="X164" s="11"/>
      <c r="Y164" s="14" t="s">
        <v>57</v>
      </c>
      <c r="Z164" s="15" t="s">
        <v>1071</v>
      </c>
      <c r="AA164" s="16">
        <f t="shared" si="3"/>
        <v>0</v>
      </c>
      <c r="AB164" s="18"/>
      <c r="AC164" s="89" t="s">
        <v>1072</v>
      </c>
      <c r="AD164" s="80"/>
      <c r="AE164" s="17" t="s">
        <v>318</v>
      </c>
      <c r="AF164" s="17" t="s">
        <v>318</v>
      </c>
      <c r="AG164" s="17" t="s">
        <v>1073</v>
      </c>
      <c r="AH164" s="17" t="s">
        <v>318</v>
      </c>
      <c r="AI164" s="17" t="s">
        <v>318</v>
      </c>
      <c r="AJ164" s="17" t="s">
        <v>318</v>
      </c>
      <c r="AK164" s="18" t="s">
        <v>318</v>
      </c>
    </row>
    <row r="165" spans="2:37" s="2" customFormat="1" ht="191.25" hidden="1" x14ac:dyDescent="0.25">
      <c r="B165" s="46" t="s">
        <v>1007</v>
      </c>
      <c r="C165" s="11" t="s">
        <v>37</v>
      </c>
      <c r="D165" s="11" t="s">
        <v>38</v>
      </c>
      <c r="E165" s="11" t="s">
        <v>116</v>
      </c>
      <c r="F165" s="11" t="s">
        <v>117</v>
      </c>
      <c r="G165" s="11" t="s">
        <v>118</v>
      </c>
      <c r="H165" s="11" t="s">
        <v>42</v>
      </c>
      <c r="I165" s="11" t="s">
        <v>43</v>
      </c>
      <c r="J165" s="11" t="s">
        <v>45</v>
      </c>
      <c r="K165" s="11"/>
      <c r="L165" s="11" t="s">
        <v>46</v>
      </c>
      <c r="M165" s="11" t="s">
        <v>141</v>
      </c>
      <c r="N165" s="11" t="s">
        <v>76</v>
      </c>
      <c r="O165" s="11" t="s">
        <v>1010</v>
      </c>
      <c r="P165" s="11" t="s">
        <v>1036</v>
      </c>
      <c r="Q165" s="60">
        <v>0</v>
      </c>
      <c r="R165" s="13">
        <v>0</v>
      </c>
      <c r="S165" s="13">
        <v>1</v>
      </c>
      <c r="T165" s="13">
        <v>1</v>
      </c>
      <c r="U165" s="13">
        <v>1</v>
      </c>
      <c r="V165" s="11">
        <v>3</v>
      </c>
      <c r="W165" s="11" t="s">
        <v>1074</v>
      </c>
      <c r="X165" s="11"/>
      <c r="Y165" s="14" t="s">
        <v>57</v>
      </c>
      <c r="Z165" s="15" t="s">
        <v>1075</v>
      </c>
      <c r="AA165" s="16">
        <f t="shared" si="3"/>
        <v>1</v>
      </c>
      <c r="AB165" s="18"/>
      <c r="AC165" s="89" t="s">
        <v>1076</v>
      </c>
      <c r="AD165" s="80"/>
      <c r="AE165" s="17" t="s">
        <v>318</v>
      </c>
      <c r="AF165" s="17" t="s">
        <v>318</v>
      </c>
      <c r="AG165" s="17" t="s">
        <v>1077</v>
      </c>
      <c r="AH165" s="17" t="s">
        <v>318</v>
      </c>
      <c r="AI165" s="17" t="s">
        <v>318</v>
      </c>
      <c r="AJ165" s="17" t="s">
        <v>318</v>
      </c>
      <c r="AK165" s="18" t="s">
        <v>318</v>
      </c>
    </row>
    <row r="166" spans="2:37" s="2" customFormat="1" ht="130.5" hidden="1" customHeight="1" x14ac:dyDescent="0.25">
      <c r="B166" s="10" t="s">
        <v>1078</v>
      </c>
      <c r="C166" s="11" t="s">
        <v>37</v>
      </c>
      <c r="D166" s="11" t="s">
        <v>38</v>
      </c>
      <c r="E166" s="11" t="s">
        <v>116</v>
      </c>
      <c r="F166" s="11" t="s">
        <v>117</v>
      </c>
      <c r="G166" s="11" t="s">
        <v>118</v>
      </c>
      <c r="H166" s="11" t="s">
        <v>42</v>
      </c>
      <c r="I166" s="11" t="s">
        <v>43</v>
      </c>
      <c r="J166" s="11" t="s">
        <v>1079</v>
      </c>
      <c r="K166" s="11" t="s">
        <v>1080</v>
      </c>
      <c r="L166" s="11" t="s">
        <v>46</v>
      </c>
      <c r="M166" s="11" t="s">
        <v>94</v>
      </c>
      <c r="N166" s="11" t="s">
        <v>120</v>
      </c>
      <c r="O166" s="12" t="s">
        <v>1081</v>
      </c>
      <c r="P166" s="155" t="s">
        <v>1081</v>
      </c>
      <c r="Q166" s="155">
        <v>30</v>
      </c>
      <c r="R166" s="118">
        <v>35</v>
      </c>
      <c r="S166" s="118">
        <v>70</v>
      </c>
      <c r="T166" s="118">
        <v>70</v>
      </c>
      <c r="U166" s="118">
        <v>70</v>
      </c>
      <c r="V166" s="118">
        <v>70</v>
      </c>
      <c r="W166" s="155" t="s">
        <v>1082</v>
      </c>
      <c r="X166" s="14"/>
      <c r="Y166" s="12" t="s">
        <v>57</v>
      </c>
      <c r="Z166" s="12" t="s">
        <v>1083</v>
      </c>
      <c r="AA166" s="16">
        <f t="shared" si="3"/>
        <v>70</v>
      </c>
      <c r="AB166" s="18">
        <v>2</v>
      </c>
      <c r="AC166" s="89" t="s">
        <v>1084</v>
      </c>
      <c r="AD166" s="80"/>
      <c r="AE166" s="17" t="s">
        <v>318</v>
      </c>
      <c r="AF166" s="17" t="s">
        <v>318</v>
      </c>
      <c r="AG166" s="148" t="s">
        <v>1085</v>
      </c>
      <c r="AH166" s="17" t="s">
        <v>318</v>
      </c>
      <c r="AI166" s="17" t="s">
        <v>318</v>
      </c>
      <c r="AJ166" s="17" t="s">
        <v>318</v>
      </c>
      <c r="AK166" s="18"/>
    </row>
    <row r="167" spans="2:37" s="2" customFormat="1" ht="158.25" hidden="1" customHeight="1" x14ac:dyDescent="0.25">
      <c r="B167" s="10" t="s">
        <v>1078</v>
      </c>
      <c r="C167" s="11" t="s">
        <v>37</v>
      </c>
      <c r="D167" s="11" t="s">
        <v>38</v>
      </c>
      <c r="E167" s="11" t="s">
        <v>140</v>
      </c>
      <c r="F167" s="11" t="s">
        <v>117</v>
      </c>
      <c r="G167" s="11" t="s">
        <v>118</v>
      </c>
      <c r="H167" s="11" t="s">
        <v>42</v>
      </c>
      <c r="I167" s="11" t="s">
        <v>43</v>
      </c>
      <c r="J167" s="11" t="s">
        <v>1079</v>
      </c>
      <c r="K167" s="11" t="s">
        <v>1080</v>
      </c>
      <c r="L167" s="11" t="s">
        <v>46</v>
      </c>
      <c r="M167" s="11" t="s">
        <v>94</v>
      </c>
      <c r="N167" s="11" t="s">
        <v>142</v>
      </c>
      <c r="O167" s="12" t="s">
        <v>1081</v>
      </c>
      <c r="P167" s="12" t="s">
        <v>1081</v>
      </c>
      <c r="Q167" s="12">
        <v>0</v>
      </c>
      <c r="R167" s="11">
        <v>20</v>
      </c>
      <c r="S167" s="11">
        <v>70</v>
      </c>
      <c r="T167" s="11">
        <v>70</v>
      </c>
      <c r="U167" s="11">
        <v>70</v>
      </c>
      <c r="V167" s="11">
        <v>70</v>
      </c>
      <c r="W167" s="12" t="s">
        <v>1086</v>
      </c>
      <c r="X167" s="14" t="s">
        <v>57</v>
      </c>
      <c r="Y167" s="12"/>
      <c r="Z167" s="12" t="s">
        <v>1083</v>
      </c>
      <c r="AA167" s="16">
        <f t="shared" si="3"/>
        <v>70</v>
      </c>
      <c r="AB167" s="18"/>
      <c r="AC167" s="89" t="s">
        <v>1087</v>
      </c>
      <c r="AD167" s="80" t="s">
        <v>1088</v>
      </c>
      <c r="AE167" s="114">
        <v>1</v>
      </c>
      <c r="AF167" s="114">
        <v>1</v>
      </c>
      <c r="AG167" s="89" t="s">
        <v>1089</v>
      </c>
      <c r="AH167" s="17" t="s">
        <v>318</v>
      </c>
      <c r="AI167" s="17" t="s">
        <v>318</v>
      </c>
      <c r="AJ167" s="17" t="s">
        <v>318</v>
      </c>
      <c r="AK167" s="18"/>
    </row>
    <row r="168" spans="2:37" s="2" customFormat="1" ht="108" hidden="1" customHeight="1" x14ac:dyDescent="0.25">
      <c r="B168" s="10" t="s">
        <v>1078</v>
      </c>
      <c r="C168" s="11" t="s">
        <v>61</v>
      </c>
      <c r="D168" s="11" t="s">
        <v>62</v>
      </c>
      <c r="E168" s="11" t="s">
        <v>63</v>
      </c>
      <c r="F168" s="11" t="s">
        <v>40</v>
      </c>
      <c r="G168" s="11" t="s">
        <v>41</v>
      </c>
      <c r="H168" s="11" t="s">
        <v>42</v>
      </c>
      <c r="I168" s="11" t="s">
        <v>43</v>
      </c>
      <c r="J168" s="11" t="s">
        <v>45</v>
      </c>
      <c r="K168" s="11" t="s">
        <v>1080</v>
      </c>
      <c r="L168" s="11" t="s">
        <v>93</v>
      </c>
      <c r="M168" s="11" t="s">
        <v>974</v>
      </c>
      <c r="N168" s="11" t="s">
        <v>76</v>
      </c>
      <c r="O168" s="12" t="s">
        <v>1090</v>
      </c>
      <c r="P168" s="12" t="s">
        <v>1091</v>
      </c>
      <c r="Q168" s="12">
        <v>100</v>
      </c>
      <c r="R168" s="11">
        <v>100</v>
      </c>
      <c r="S168" s="11">
        <v>100</v>
      </c>
      <c r="T168" s="11">
        <v>100</v>
      </c>
      <c r="U168" s="11">
        <v>100</v>
      </c>
      <c r="V168" s="11">
        <v>100</v>
      </c>
      <c r="W168" s="12" t="s">
        <v>1092</v>
      </c>
      <c r="X168" s="14" t="s">
        <v>57</v>
      </c>
      <c r="Y168" s="12"/>
      <c r="Z168" s="12" t="s">
        <v>1083</v>
      </c>
      <c r="AA168" s="16">
        <f t="shared" si="3"/>
        <v>100</v>
      </c>
      <c r="AB168" s="18"/>
      <c r="AC168" s="89" t="s">
        <v>1093</v>
      </c>
      <c r="AD168" s="80" t="s">
        <v>1094</v>
      </c>
      <c r="AE168" s="114">
        <v>1</v>
      </c>
      <c r="AF168" s="114">
        <v>1</v>
      </c>
      <c r="AG168" s="89" t="s">
        <v>1095</v>
      </c>
      <c r="AH168" s="17" t="s">
        <v>318</v>
      </c>
      <c r="AI168" s="17" t="s">
        <v>318</v>
      </c>
      <c r="AJ168" s="17" t="s">
        <v>318</v>
      </c>
      <c r="AK168" s="18"/>
    </row>
    <row r="169" spans="2:37" s="2" customFormat="1" ht="96.75" hidden="1" customHeight="1" x14ac:dyDescent="0.25">
      <c r="B169" s="10" t="s">
        <v>1078</v>
      </c>
      <c r="C169" s="11" t="s">
        <v>37</v>
      </c>
      <c r="D169" s="11" t="s">
        <v>38</v>
      </c>
      <c r="E169" s="11" t="s">
        <v>116</v>
      </c>
      <c r="F169" s="11" t="s">
        <v>40</v>
      </c>
      <c r="G169" s="11" t="s">
        <v>41</v>
      </c>
      <c r="H169" s="11" t="s">
        <v>42</v>
      </c>
      <c r="I169" s="11" t="s">
        <v>43</v>
      </c>
      <c r="J169" s="11" t="s">
        <v>45</v>
      </c>
      <c r="K169" s="11" t="s">
        <v>1080</v>
      </c>
      <c r="L169" s="11" t="s">
        <v>93</v>
      </c>
      <c r="M169" s="11" t="s">
        <v>974</v>
      </c>
      <c r="N169" s="11" t="s">
        <v>120</v>
      </c>
      <c r="O169" s="12" t="s">
        <v>1091</v>
      </c>
      <c r="P169" s="12" t="s">
        <v>1091</v>
      </c>
      <c r="Q169" s="12">
        <v>100</v>
      </c>
      <c r="R169" s="11">
        <v>100</v>
      </c>
      <c r="S169" s="11">
        <v>100</v>
      </c>
      <c r="T169" s="11">
        <v>100</v>
      </c>
      <c r="U169" s="11">
        <v>100</v>
      </c>
      <c r="V169" s="11">
        <v>100</v>
      </c>
      <c r="W169" s="12" t="s">
        <v>1096</v>
      </c>
      <c r="X169" s="14"/>
      <c r="Y169" s="12" t="s">
        <v>57</v>
      </c>
      <c r="Z169" s="12" t="s">
        <v>1083</v>
      </c>
      <c r="AA169" s="16">
        <f t="shared" si="3"/>
        <v>100</v>
      </c>
      <c r="AB169" s="18"/>
      <c r="AC169" s="89" t="s">
        <v>1097</v>
      </c>
      <c r="AD169" s="80" t="s">
        <v>1098</v>
      </c>
      <c r="AE169" s="17" t="s">
        <v>318</v>
      </c>
      <c r="AF169" s="17" t="s">
        <v>318</v>
      </c>
      <c r="AG169" s="17" t="s">
        <v>1099</v>
      </c>
      <c r="AH169" s="17" t="s">
        <v>318</v>
      </c>
      <c r="AI169" s="17" t="s">
        <v>318</v>
      </c>
      <c r="AJ169" s="17" t="s">
        <v>318</v>
      </c>
      <c r="AK169" s="18"/>
    </row>
    <row r="170" spans="2:37" s="2" customFormat="1" ht="191.25" hidden="1" x14ac:dyDescent="0.25">
      <c r="B170" s="10" t="s">
        <v>1078</v>
      </c>
      <c r="C170" s="11" t="s">
        <v>173</v>
      </c>
      <c r="D170" s="11" t="s">
        <v>174</v>
      </c>
      <c r="E170" s="11" t="s">
        <v>1100</v>
      </c>
      <c r="F170" s="11" t="s">
        <v>40</v>
      </c>
      <c r="G170" s="11" t="s">
        <v>106</v>
      </c>
      <c r="H170" s="11" t="s">
        <v>42</v>
      </c>
      <c r="I170" s="11" t="s">
        <v>43</v>
      </c>
      <c r="J170" s="11" t="s">
        <v>45</v>
      </c>
      <c r="K170" s="11" t="s">
        <v>1080</v>
      </c>
      <c r="L170" s="11" t="s">
        <v>93</v>
      </c>
      <c r="M170" s="11" t="s">
        <v>974</v>
      </c>
      <c r="N170" s="11" t="s">
        <v>76</v>
      </c>
      <c r="O170" s="12" t="s">
        <v>1091</v>
      </c>
      <c r="P170" s="12" t="s">
        <v>1091</v>
      </c>
      <c r="Q170" s="12">
        <v>1</v>
      </c>
      <c r="R170" s="11">
        <v>1</v>
      </c>
      <c r="S170" s="11">
        <v>1</v>
      </c>
      <c r="T170" s="11">
        <v>1</v>
      </c>
      <c r="U170" s="11">
        <v>1</v>
      </c>
      <c r="V170" s="11">
        <v>4</v>
      </c>
      <c r="W170" s="12" t="s">
        <v>1101</v>
      </c>
      <c r="X170" s="14"/>
      <c r="Y170" s="12" t="s">
        <v>57</v>
      </c>
      <c r="Z170" s="12" t="s">
        <v>1102</v>
      </c>
      <c r="AA170" s="16">
        <f t="shared" si="3"/>
        <v>1</v>
      </c>
      <c r="AB170" s="18"/>
      <c r="AC170" s="89" t="s">
        <v>1103</v>
      </c>
      <c r="AD170" s="80"/>
      <c r="AE170" s="17" t="s">
        <v>318</v>
      </c>
      <c r="AF170" s="17" t="s">
        <v>318</v>
      </c>
      <c r="AG170" s="89" t="s">
        <v>1103</v>
      </c>
      <c r="AH170" s="17" t="s">
        <v>318</v>
      </c>
      <c r="AI170" s="17" t="s">
        <v>318</v>
      </c>
      <c r="AJ170" s="17" t="s">
        <v>318</v>
      </c>
      <c r="AK170" s="18"/>
    </row>
    <row r="171" spans="2:37" s="2" customFormat="1" ht="114.75" hidden="1" x14ac:dyDescent="0.25">
      <c r="B171" s="10" t="s">
        <v>1078</v>
      </c>
      <c r="C171" s="11" t="s">
        <v>37</v>
      </c>
      <c r="D171" s="11" t="s">
        <v>38</v>
      </c>
      <c r="E171" s="11" t="s">
        <v>116</v>
      </c>
      <c r="F171" s="11" t="s">
        <v>117</v>
      </c>
      <c r="G171" s="11" t="s">
        <v>118</v>
      </c>
      <c r="H171" s="11" t="s">
        <v>42</v>
      </c>
      <c r="I171" s="11" t="s">
        <v>43</v>
      </c>
      <c r="J171" s="11" t="s">
        <v>1079</v>
      </c>
      <c r="K171" s="11" t="s">
        <v>1080</v>
      </c>
      <c r="L171" s="11" t="s">
        <v>46</v>
      </c>
      <c r="M171" s="11" t="s">
        <v>589</v>
      </c>
      <c r="N171" s="11" t="s">
        <v>120</v>
      </c>
      <c r="O171" s="12" t="s">
        <v>1104</v>
      </c>
      <c r="P171" s="12" t="s">
        <v>1105</v>
      </c>
      <c r="Q171" s="12">
        <v>95</v>
      </c>
      <c r="R171" s="11">
        <v>95</v>
      </c>
      <c r="S171" s="11">
        <v>95</v>
      </c>
      <c r="T171" s="11">
        <v>95</v>
      </c>
      <c r="U171" s="11">
        <v>95</v>
      </c>
      <c r="V171" s="11">
        <v>95</v>
      </c>
      <c r="W171" s="12" t="s">
        <v>1106</v>
      </c>
      <c r="X171" s="14"/>
      <c r="Y171" s="12" t="s">
        <v>57</v>
      </c>
      <c r="Z171" s="12" t="s">
        <v>1083</v>
      </c>
      <c r="AA171" s="16">
        <f t="shared" si="3"/>
        <v>95</v>
      </c>
      <c r="AB171" s="18">
        <v>10</v>
      </c>
      <c r="AC171" s="89" t="s">
        <v>1107</v>
      </c>
      <c r="AD171" s="80"/>
      <c r="AE171" s="17" t="s">
        <v>318</v>
      </c>
      <c r="AF171" s="17" t="s">
        <v>318</v>
      </c>
      <c r="AG171" s="17" t="s">
        <v>1108</v>
      </c>
      <c r="AH171" s="17" t="s">
        <v>318</v>
      </c>
      <c r="AI171" s="17" t="s">
        <v>318</v>
      </c>
      <c r="AJ171" s="17" t="s">
        <v>318</v>
      </c>
      <c r="AK171" s="18"/>
    </row>
    <row r="172" spans="2:37" s="2" customFormat="1" ht="114.75" hidden="1" x14ac:dyDescent="0.25">
      <c r="B172" s="10" t="s">
        <v>1078</v>
      </c>
      <c r="C172" s="11" t="s">
        <v>37</v>
      </c>
      <c r="D172" s="11" t="s">
        <v>38</v>
      </c>
      <c r="E172" s="11" t="s">
        <v>140</v>
      </c>
      <c r="F172" s="11" t="s">
        <v>117</v>
      </c>
      <c r="G172" s="11" t="s">
        <v>150</v>
      </c>
      <c r="H172" s="11" t="s">
        <v>42</v>
      </c>
      <c r="I172" s="11" t="s">
        <v>43</v>
      </c>
      <c r="J172" s="11" t="s">
        <v>1079</v>
      </c>
      <c r="K172" s="11" t="s">
        <v>1080</v>
      </c>
      <c r="L172" s="11" t="s">
        <v>93</v>
      </c>
      <c r="M172" s="11" t="s">
        <v>589</v>
      </c>
      <c r="N172" s="11" t="s">
        <v>142</v>
      </c>
      <c r="O172" s="12" t="s">
        <v>1105</v>
      </c>
      <c r="P172" s="12" t="s">
        <v>1105</v>
      </c>
      <c r="Q172" s="12">
        <v>0</v>
      </c>
      <c r="R172" s="11">
        <v>4</v>
      </c>
      <c r="S172" s="11">
        <v>4</v>
      </c>
      <c r="T172" s="11">
        <v>4</v>
      </c>
      <c r="U172" s="11">
        <v>4</v>
      </c>
      <c r="V172" s="11">
        <v>16</v>
      </c>
      <c r="W172" s="12" t="s">
        <v>1109</v>
      </c>
      <c r="X172" s="14"/>
      <c r="Y172" s="12" t="s">
        <v>57</v>
      </c>
      <c r="Z172" s="12" t="s">
        <v>1110</v>
      </c>
      <c r="AA172" s="16">
        <f t="shared" si="3"/>
        <v>4</v>
      </c>
      <c r="AB172" s="18">
        <v>1</v>
      </c>
      <c r="AC172" s="89" t="s">
        <v>1111</v>
      </c>
      <c r="AD172" s="80"/>
      <c r="AE172" s="17" t="s">
        <v>318</v>
      </c>
      <c r="AF172" s="17" t="s">
        <v>318</v>
      </c>
      <c r="AG172" s="17" t="s">
        <v>1112</v>
      </c>
      <c r="AH172" s="114">
        <v>1</v>
      </c>
      <c r="AI172" s="17" t="s">
        <v>1113</v>
      </c>
      <c r="AJ172" s="17" t="s">
        <v>318</v>
      </c>
      <c r="AK172" s="18"/>
    </row>
    <row r="173" spans="2:37" s="2" customFormat="1" ht="114.75" hidden="1" x14ac:dyDescent="0.25">
      <c r="B173" s="10" t="s">
        <v>1078</v>
      </c>
      <c r="C173" s="11" t="s">
        <v>37</v>
      </c>
      <c r="D173" s="11" t="s">
        <v>38</v>
      </c>
      <c r="E173" s="11" t="s">
        <v>140</v>
      </c>
      <c r="F173" s="11" t="s">
        <v>117</v>
      </c>
      <c r="G173" s="11" t="s">
        <v>150</v>
      </c>
      <c r="H173" s="11" t="s">
        <v>42</v>
      </c>
      <c r="I173" s="11" t="s">
        <v>43</v>
      </c>
      <c r="J173" s="11" t="s">
        <v>1114</v>
      </c>
      <c r="K173" s="11" t="s">
        <v>1080</v>
      </c>
      <c r="L173" s="11" t="s">
        <v>46</v>
      </c>
      <c r="M173" s="11" t="s">
        <v>589</v>
      </c>
      <c r="N173" s="11" t="s">
        <v>142</v>
      </c>
      <c r="O173" s="12" t="s">
        <v>1115</v>
      </c>
      <c r="P173" s="12" t="s">
        <v>1115</v>
      </c>
      <c r="Q173" s="12">
        <v>0.78</v>
      </c>
      <c r="R173" s="61" t="s">
        <v>1116</v>
      </c>
      <c r="S173" s="61" t="s">
        <v>1116</v>
      </c>
      <c r="T173" s="61" t="s">
        <v>1116</v>
      </c>
      <c r="U173" s="61" t="s">
        <v>1116</v>
      </c>
      <c r="V173" s="61" t="s">
        <v>1116</v>
      </c>
      <c r="W173" s="12" t="s">
        <v>1117</v>
      </c>
      <c r="X173" s="14"/>
      <c r="Y173" s="12" t="s">
        <v>57</v>
      </c>
      <c r="Z173" s="12" t="s">
        <v>1118</v>
      </c>
      <c r="AA173" s="16" t="str">
        <f t="shared" si="3"/>
        <v>&lt;3</v>
      </c>
      <c r="AB173" s="18"/>
      <c r="AC173" s="89" t="s">
        <v>1119</v>
      </c>
      <c r="AD173" s="80" t="s">
        <v>1120</v>
      </c>
      <c r="AE173" s="17" t="s">
        <v>318</v>
      </c>
      <c r="AF173" s="17" t="s">
        <v>318</v>
      </c>
      <c r="AG173" s="89" t="s">
        <v>1121</v>
      </c>
      <c r="AH173" s="17" t="s">
        <v>318</v>
      </c>
      <c r="AI173" s="17" t="s">
        <v>318</v>
      </c>
      <c r="AJ173" s="17" t="s">
        <v>318</v>
      </c>
      <c r="AK173" s="18"/>
    </row>
    <row r="174" spans="2:37" s="2" customFormat="1" ht="114.75" hidden="1" x14ac:dyDescent="0.25">
      <c r="B174" s="10" t="s">
        <v>1078</v>
      </c>
      <c r="C174" s="11" t="s">
        <v>37</v>
      </c>
      <c r="D174" s="11" t="s">
        <v>38</v>
      </c>
      <c r="E174" s="11" t="s">
        <v>140</v>
      </c>
      <c r="F174" s="11" t="s">
        <v>117</v>
      </c>
      <c r="G174" s="11" t="s">
        <v>150</v>
      </c>
      <c r="H174" s="11" t="s">
        <v>42</v>
      </c>
      <c r="I174" s="11" t="s">
        <v>43</v>
      </c>
      <c r="J174" s="11" t="s">
        <v>1114</v>
      </c>
      <c r="K174" s="11" t="s">
        <v>1080</v>
      </c>
      <c r="L174" s="11" t="s">
        <v>46</v>
      </c>
      <c r="M174" s="11" t="s">
        <v>589</v>
      </c>
      <c r="N174" s="11" t="s">
        <v>142</v>
      </c>
      <c r="O174" s="12" t="s">
        <v>1115</v>
      </c>
      <c r="P174" s="12" t="s">
        <v>1115</v>
      </c>
      <c r="Q174" s="12">
        <v>1.2669999999999999</v>
      </c>
      <c r="R174" s="61" t="s">
        <v>1116</v>
      </c>
      <c r="S174" s="61" t="s">
        <v>1116</v>
      </c>
      <c r="T174" s="61" t="s">
        <v>1116</v>
      </c>
      <c r="U174" s="61" t="s">
        <v>1116</v>
      </c>
      <c r="V174" s="61" t="s">
        <v>1116</v>
      </c>
      <c r="W174" s="12" t="s">
        <v>1122</v>
      </c>
      <c r="X174" s="14"/>
      <c r="Y174" s="12" t="s">
        <v>57</v>
      </c>
      <c r="Z174" s="12" t="s">
        <v>1123</v>
      </c>
      <c r="AA174" s="16" t="str">
        <f t="shared" si="3"/>
        <v>&lt;3</v>
      </c>
      <c r="AB174" s="18"/>
      <c r="AC174" s="89" t="s">
        <v>1124</v>
      </c>
      <c r="AD174" s="80" t="s">
        <v>1120</v>
      </c>
      <c r="AE174" s="17" t="s">
        <v>318</v>
      </c>
      <c r="AF174" s="17" t="s">
        <v>318</v>
      </c>
      <c r="AG174" s="89" t="s">
        <v>1121</v>
      </c>
      <c r="AH174" s="17" t="s">
        <v>318</v>
      </c>
      <c r="AI174" s="17" t="s">
        <v>318</v>
      </c>
      <c r="AJ174" s="17" t="s">
        <v>318</v>
      </c>
      <c r="AK174" s="18"/>
    </row>
    <row r="175" spans="2:37" s="2" customFormat="1" ht="114.75" hidden="1" x14ac:dyDescent="0.25">
      <c r="B175" s="10" t="s">
        <v>1078</v>
      </c>
      <c r="C175" s="11" t="s">
        <v>37</v>
      </c>
      <c r="D175" s="11" t="s">
        <v>38</v>
      </c>
      <c r="E175" s="11" t="s">
        <v>140</v>
      </c>
      <c r="F175" s="11" t="s">
        <v>117</v>
      </c>
      <c r="G175" s="11" t="s">
        <v>150</v>
      </c>
      <c r="H175" s="11" t="s">
        <v>42</v>
      </c>
      <c r="I175" s="11" t="s">
        <v>43</v>
      </c>
      <c r="J175" s="11" t="s">
        <v>45</v>
      </c>
      <c r="K175" s="11" t="s">
        <v>1080</v>
      </c>
      <c r="L175" s="11" t="s">
        <v>93</v>
      </c>
      <c r="M175" s="11" t="s">
        <v>589</v>
      </c>
      <c r="N175" s="11" t="s">
        <v>142</v>
      </c>
      <c r="O175" s="12" t="s">
        <v>1125</v>
      </c>
      <c r="P175" s="12" t="s">
        <v>1125</v>
      </c>
      <c r="Q175" s="12" t="s">
        <v>50</v>
      </c>
      <c r="R175" s="11" t="s">
        <v>1126</v>
      </c>
      <c r="S175" s="61" t="s">
        <v>1127</v>
      </c>
      <c r="T175" s="61" t="s">
        <v>1127</v>
      </c>
      <c r="U175" s="61" t="s">
        <v>1127</v>
      </c>
      <c r="V175" s="61" t="s">
        <v>1127</v>
      </c>
      <c r="W175" s="12" t="s">
        <v>1128</v>
      </c>
      <c r="X175" s="14" t="s">
        <v>57</v>
      </c>
      <c r="Y175" s="12"/>
      <c r="Z175" s="12" t="s">
        <v>1129</v>
      </c>
      <c r="AA175" s="16" t="str">
        <f t="shared" si="3"/>
        <v>&gt;1,20</v>
      </c>
      <c r="AB175" s="18"/>
      <c r="AC175" s="89" t="s">
        <v>1130</v>
      </c>
      <c r="AD175" s="80"/>
      <c r="AE175" s="114">
        <v>1</v>
      </c>
      <c r="AF175" s="114">
        <v>1</v>
      </c>
      <c r="AG175" s="89" t="s">
        <v>1131</v>
      </c>
      <c r="AH175" s="17" t="s">
        <v>318</v>
      </c>
      <c r="AI175" s="17" t="s">
        <v>318</v>
      </c>
      <c r="AJ175" s="17" t="s">
        <v>318</v>
      </c>
      <c r="AK175" s="18"/>
    </row>
    <row r="176" spans="2:37" s="2" customFormat="1" ht="114.75" hidden="1" x14ac:dyDescent="0.25">
      <c r="B176" s="10" t="s">
        <v>1078</v>
      </c>
      <c r="C176" s="11" t="s">
        <v>37</v>
      </c>
      <c r="D176" s="11" t="s">
        <v>38</v>
      </c>
      <c r="E176" s="11" t="s">
        <v>140</v>
      </c>
      <c r="F176" s="11" t="s">
        <v>117</v>
      </c>
      <c r="G176" s="11" t="s">
        <v>150</v>
      </c>
      <c r="H176" s="11" t="s">
        <v>42</v>
      </c>
      <c r="I176" s="11" t="s">
        <v>43</v>
      </c>
      <c r="J176" s="11" t="s">
        <v>45</v>
      </c>
      <c r="K176" s="11" t="s">
        <v>1080</v>
      </c>
      <c r="L176" s="11" t="s">
        <v>93</v>
      </c>
      <c r="M176" s="11" t="s">
        <v>589</v>
      </c>
      <c r="N176" s="11" t="s">
        <v>142</v>
      </c>
      <c r="O176" s="12" t="s">
        <v>1125</v>
      </c>
      <c r="P176" s="12" t="s">
        <v>1125</v>
      </c>
      <c r="Q176" s="12" t="s">
        <v>50</v>
      </c>
      <c r="R176" s="61" t="s">
        <v>1132</v>
      </c>
      <c r="S176" s="61" t="s">
        <v>1132</v>
      </c>
      <c r="T176" s="61" t="s">
        <v>1132</v>
      </c>
      <c r="U176" s="61" t="s">
        <v>1132</v>
      </c>
      <c r="V176" s="61" t="s">
        <v>1132</v>
      </c>
      <c r="W176" s="12" t="s">
        <v>1133</v>
      </c>
      <c r="X176" s="14"/>
      <c r="Y176" s="12" t="s">
        <v>57</v>
      </c>
      <c r="Z176" s="12" t="s">
        <v>1134</v>
      </c>
      <c r="AA176" s="16" t="str">
        <f t="shared" si="3"/>
        <v>&gt;0,9</v>
      </c>
      <c r="AB176" s="18"/>
      <c r="AC176" s="89" t="s">
        <v>1135</v>
      </c>
      <c r="AD176" s="80"/>
      <c r="AE176" s="17" t="s">
        <v>318</v>
      </c>
      <c r="AF176" s="17" t="s">
        <v>318</v>
      </c>
      <c r="AG176" s="89" t="s">
        <v>1136</v>
      </c>
      <c r="AH176" s="17" t="s">
        <v>318</v>
      </c>
      <c r="AI176" s="17" t="s">
        <v>318</v>
      </c>
      <c r="AJ176" s="17" t="s">
        <v>318</v>
      </c>
      <c r="AK176" s="18"/>
    </row>
    <row r="177" spans="2:37" s="2" customFormat="1" ht="191.25" hidden="1" x14ac:dyDescent="0.25">
      <c r="B177" s="10" t="s">
        <v>1078</v>
      </c>
      <c r="C177" s="11" t="s">
        <v>61</v>
      </c>
      <c r="D177" s="11" t="s">
        <v>62</v>
      </c>
      <c r="E177" s="11" t="s">
        <v>1137</v>
      </c>
      <c r="F177" s="11" t="s">
        <v>212</v>
      </c>
      <c r="G177" s="11" t="s">
        <v>1138</v>
      </c>
      <c r="H177" s="11" t="s">
        <v>42</v>
      </c>
      <c r="I177" s="11" t="s">
        <v>43</v>
      </c>
      <c r="J177" s="11" t="s">
        <v>45</v>
      </c>
      <c r="K177" s="11" t="s">
        <v>1080</v>
      </c>
      <c r="L177" s="11" t="s">
        <v>93</v>
      </c>
      <c r="M177" s="11" t="s">
        <v>203</v>
      </c>
      <c r="N177" s="11" t="s">
        <v>76</v>
      </c>
      <c r="O177" s="12" t="s">
        <v>1139</v>
      </c>
      <c r="P177" s="12" t="s">
        <v>1139</v>
      </c>
      <c r="Q177" s="12">
        <v>0</v>
      </c>
      <c r="R177" s="11">
        <v>0.8</v>
      </c>
      <c r="S177" s="11">
        <v>0.8</v>
      </c>
      <c r="T177" s="11">
        <v>0.8</v>
      </c>
      <c r="U177" s="11">
        <v>0.8</v>
      </c>
      <c r="V177" s="11">
        <v>0.8</v>
      </c>
      <c r="W177" s="12" t="s">
        <v>1140</v>
      </c>
      <c r="X177" s="14"/>
      <c r="Y177" s="12" t="s">
        <v>57</v>
      </c>
      <c r="Z177" s="12" t="s">
        <v>1141</v>
      </c>
      <c r="AA177" s="16">
        <f t="shared" si="3"/>
        <v>0.8</v>
      </c>
      <c r="AB177" s="18">
        <v>7.0000000000000007E-2</v>
      </c>
      <c r="AC177" s="89" t="s">
        <v>1142</v>
      </c>
      <c r="AD177" s="80"/>
      <c r="AE177" s="17" t="s">
        <v>318</v>
      </c>
      <c r="AF177" s="17" t="s">
        <v>318</v>
      </c>
      <c r="AG177" s="89" t="s">
        <v>1143</v>
      </c>
      <c r="AH177" s="17"/>
      <c r="AI177" s="17"/>
      <c r="AJ177" s="17"/>
      <c r="AK177" s="18"/>
    </row>
    <row r="178" spans="2:37" s="2" customFormat="1" ht="114.75" hidden="1" x14ac:dyDescent="0.25">
      <c r="B178" s="10" t="s">
        <v>1078</v>
      </c>
      <c r="C178" s="11" t="s">
        <v>37</v>
      </c>
      <c r="D178" s="11" t="s">
        <v>38</v>
      </c>
      <c r="E178" s="11" t="s">
        <v>39</v>
      </c>
      <c r="F178" s="11" t="s">
        <v>40</v>
      </c>
      <c r="G178" s="11" t="s">
        <v>41</v>
      </c>
      <c r="H178" s="11" t="s">
        <v>42</v>
      </c>
      <c r="I178" s="11" t="s">
        <v>43</v>
      </c>
      <c r="J178" s="11" t="s">
        <v>45</v>
      </c>
      <c r="K178" s="11" t="s">
        <v>1080</v>
      </c>
      <c r="L178" s="11" t="s">
        <v>93</v>
      </c>
      <c r="M178" s="11" t="s">
        <v>254</v>
      </c>
      <c r="N178" s="11" t="s">
        <v>47</v>
      </c>
      <c r="O178" s="12" t="s">
        <v>1144</v>
      </c>
      <c r="P178" s="12" t="s">
        <v>1144</v>
      </c>
      <c r="Q178" s="12">
        <v>1.06</v>
      </c>
      <c r="R178" s="11" t="s">
        <v>1145</v>
      </c>
      <c r="S178" s="11" t="s">
        <v>1145</v>
      </c>
      <c r="T178" s="11" t="s">
        <v>1145</v>
      </c>
      <c r="U178" s="11" t="s">
        <v>1145</v>
      </c>
      <c r="V178" s="11" t="s">
        <v>1145</v>
      </c>
      <c r="W178" s="12" t="s">
        <v>1146</v>
      </c>
      <c r="X178" s="14"/>
      <c r="Y178" s="12" t="s">
        <v>57</v>
      </c>
      <c r="Z178" s="12" t="s">
        <v>1147</v>
      </c>
      <c r="AA178" s="16" t="str">
        <f t="shared" si="3"/>
        <v>&gt;1</v>
      </c>
      <c r="AB178" s="18"/>
      <c r="AC178" s="89" t="s">
        <v>1148</v>
      </c>
      <c r="AD178" s="80"/>
      <c r="AE178" s="17" t="s">
        <v>318</v>
      </c>
      <c r="AF178" s="17" t="s">
        <v>318</v>
      </c>
      <c r="AG178" s="17" t="s">
        <v>1149</v>
      </c>
      <c r="AH178" s="17" t="s">
        <v>318</v>
      </c>
      <c r="AI178" s="17" t="s">
        <v>318</v>
      </c>
      <c r="AJ178" s="17" t="s">
        <v>318</v>
      </c>
      <c r="AK178" s="18"/>
    </row>
    <row r="179" spans="2:37" s="2" customFormat="1" ht="114.75" hidden="1" x14ac:dyDescent="0.25">
      <c r="B179" s="10" t="s">
        <v>1078</v>
      </c>
      <c r="C179" s="11" t="s">
        <v>37</v>
      </c>
      <c r="D179" s="11" t="s">
        <v>38</v>
      </c>
      <c r="E179" s="11" t="s">
        <v>164</v>
      </c>
      <c r="F179" s="11" t="s">
        <v>117</v>
      </c>
      <c r="G179" s="11" t="s">
        <v>106</v>
      </c>
      <c r="H179" s="11" t="s">
        <v>42</v>
      </c>
      <c r="I179" s="11" t="s">
        <v>43</v>
      </c>
      <c r="J179" s="11" t="s">
        <v>45</v>
      </c>
      <c r="K179" s="11" t="s">
        <v>1080</v>
      </c>
      <c r="L179" s="11" t="s">
        <v>46</v>
      </c>
      <c r="M179" s="11" t="s">
        <v>203</v>
      </c>
      <c r="N179" s="22" t="s">
        <v>165</v>
      </c>
      <c r="O179" s="12" t="s">
        <v>1150</v>
      </c>
      <c r="P179" s="12" t="s">
        <v>1150</v>
      </c>
      <c r="Q179" s="12">
        <v>0</v>
      </c>
      <c r="R179" s="11">
        <v>0</v>
      </c>
      <c r="S179" s="11">
        <v>0</v>
      </c>
      <c r="T179" s="11">
        <v>0</v>
      </c>
      <c r="U179" s="11">
        <v>0</v>
      </c>
      <c r="V179" s="11">
        <v>0</v>
      </c>
      <c r="W179" s="12" t="s">
        <v>1151</v>
      </c>
      <c r="X179" s="14"/>
      <c r="Y179" s="12"/>
      <c r="Z179" s="12" t="s">
        <v>1152</v>
      </c>
      <c r="AA179" s="16">
        <f t="shared" si="3"/>
        <v>0</v>
      </c>
      <c r="AB179" s="18">
        <v>0</v>
      </c>
      <c r="AC179" s="89" t="s">
        <v>1153</v>
      </c>
      <c r="AD179" s="80"/>
      <c r="AE179" s="17" t="s">
        <v>318</v>
      </c>
      <c r="AF179" s="17" t="s">
        <v>318</v>
      </c>
      <c r="AG179" s="89" t="s">
        <v>1154</v>
      </c>
      <c r="AH179" s="17" t="s">
        <v>318</v>
      </c>
      <c r="AI179" s="17" t="s">
        <v>318</v>
      </c>
      <c r="AJ179" s="17" t="s">
        <v>318</v>
      </c>
      <c r="AK179" s="18"/>
    </row>
    <row r="180" spans="2:37" s="2" customFormat="1" ht="114.75" hidden="1" x14ac:dyDescent="0.25">
      <c r="B180" s="10" t="s">
        <v>1078</v>
      </c>
      <c r="C180" s="11" t="s">
        <v>37</v>
      </c>
      <c r="D180" s="11" t="s">
        <v>38</v>
      </c>
      <c r="E180" s="11" t="s">
        <v>116</v>
      </c>
      <c r="F180" s="11" t="s">
        <v>117</v>
      </c>
      <c r="G180" s="11" t="s">
        <v>118</v>
      </c>
      <c r="H180" s="11" t="s">
        <v>42</v>
      </c>
      <c r="I180" s="11" t="s">
        <v>43</v>
      </c>
      <c r="J180" s="11" t="s">
        <v>1079</v>
      </c>
      <c r="K180" s="11" t="s">
        <v>1080</v>
      </c>
      <c r="L180" s="11" t="s">
        <v>93</v>
      </c>
      <c r="M180" s="11" t="s">
        <v>589</v>
      </c>
      <c r="N180" s="11" t="s">
        <v>120</v>
      </c>
      <c r="O180" s="11" t="s">
        <v>1155</v>
      </c>
      <c r="P180" s="11" t="s">
        <v>1155</v>
      </c>
      <c r="Q180" s="15">
        <v>0</v>
      </c>
      <c r="R180" s="13">
        <v>0</v>
      </c>
      <c r="S180" s="21">
        <v>1</v>
      </c>
      <c r="T180" s="21">
        <v>1</v>
      </c>
      <c r="U180" s="21">
        <v>1</v>
      </c>
      <c r="V180" s="15">
        <v>1</v>
      </c>
      <c r="W180" s="14" t="s">
        <v>1156</v>
      </c>
      <c r="X180" s="75"/>
      <c r="Y180" s="75" t="s">
        <v>57</v>
      </c>
      <c r="Z180" s="15" t="s">
        <v>1157</v>
      </c>
      <c r="AA180" s="16">
        <f t="shared" si="3"/>
        <v>1</v>
      </c>
      <c r="AB180" s="18"/>
      <c r="AC180" s="89" t="s">
        <v>1158</v>
      </c>
      <c r="AD180" s="80"/>
      <c r="AE180" s="17" t="s">
        <v>318</v>
      </c>
      <c r="AF180" s="17" t="s">
        <v>318</v>
      </c>
      <c r="AG180" s="89" t="s">
        <v>1158</v>
      </c>
      <c r="AH180" s="17" t="s">
        <v>318</v>
      </c>
      <c r="AI180" s="17" t="s">
        <v>318</v>
      </c>
      <c r="AJ180" s="17" t="s">
        <v>318</v>
      </c>
      <c r="AK180" s="18"/>
    </row>
    <row r="181" spans="2:37" s="2" customFormat="1" ht="409.5" hidden="1" x14ac:dyDescent="0.2">
      <c r="B181" s="46" t="s">
        <v>1159</v>
      </c>
      <c r="C181" s="11" t="s">
        <v>37</v>
      </c>
      <c r="D181" s="11" t="s">
        <v>38</v>
      </c>
      <c r="E181" s="11" t="s">
        <v>105</v>
      </c>
      <c r="F181" s="11" t="s">
        <v>40</v>
      </c>
      <c r="G181" s="11" t="s">
        <v>41</v>
      </c>
      <c r="H181" s="11" t="s">
        <v>42</v>
      </c>
      <c r="I181" s="11" t="s">
        <v>253</v>
      </c>
      <c r="J181" s="11" t="s">
        <v>45</v>
      </c>
      <c r="K181" s="11" t="s">
        <v>45</v>
      </c>
      <c r="L181" s="11" t="s">
        <v>202</v>
      </c>
      <c r="M181" s="11" t="s">
        <v>203</v>
      </c>
      <c r="N181" s="11" t="s">
        <v>107</v>
      </c>
      <c r="O181" s="11" t="s">
        <v>1160</v>
      </c>
      <c r="P181" s="11" t="s">
        <v>1161</v>
      </c>
      <c r="Q181" s="41">
        <v>0</v>
      </c>
      <c r="R181" s="45">
        <v>0.3</v>
      </c>
      <c r="S181" s="45">
        <v>0.6</v>
      </c>
      <c r="T181" s="45">
        <v>0.1</v>
      </c>
      <c r="U181" s="45">
        <v>0</v>
      </c>
      <c r="V181" s="41">
        <v>1</v>
      </c>
      <c r="W181" s="11" t="s">
        <v>1162</v>
      </c>
      <c r="X181" s="11" t="s">
        <v>57</v>
      </c>
      <c r="Y181" s="11" t="s">
        <v>57</v>
      </c>
      <c r="Z181" s="15" t="s">
        <v>1163</v>
      </c>
      <c r="AA181" s="16">
        <f t="shared" si="3"/>
        <v>0.1</v>
      </c>
      <c r="AB181" s="62"/>
      <c r="AC181" s="90" t="s">
        <v>1164</v>
      </c>
      <c r="AD181" s="81" t="s">
        <v>622</v>
      </c>
      <c r="AE181" s="114">
        <v>0.09</v>
      </c>
      <c r="AF181" s="114">
        <v>0.9</v>
      </c>
      <c r="AG181" s="17" t="s">
        <v>1165</v>
      </c>
      <c r="AH181" s="17"/>
      <c r="AI181" s="17"/>
      <c r="AJ181" s="17"/>
      <c r="AK181" s="18"/>
    </row>
    <row r="182" spans="2:37" s="2" customFormat="1" ht="216" hidden="1" x14ac:dyDescent="0.2">
      <c r="B182" s="46" t="s">
        <v>1159</v>
      </c>
      <c r="C182" s="11" t="s">
        <v>37</v>
      </c>
      <c r="D182" s="11" t="s">
        <v>38</v>
      </c>
      <c r="E182" s="11" t="s">
        <v>105</v>
      </c>
      <c r="F182" s="11" t="s">
        <v>40</v>
      </c>
      <c r="G182" s="11" t="s">
        <v>41</v>
      </c>
      <c r="H182" s="11" t="s">
        <v>42</v>
      </c>
      <c r="I182" s="11" t="s">
        <v>253</v>
      </c>
      <c r="J182" s="11" t="s">
        <v>45</v>
      </c>
      <c r="K182" s="11" t="s">
        <v>45</v>
      </c>
      <c r="L182" s="11" t="s">
        <v>46</v>
      </c>
      <c r="M182" s="11" t="s">
        <v>45</v>
      </c>
      <c r="N182" s="11" t="s">
        <v>107</v>
      </c>
      <c r="O182" s="11" t="s">
        <v>1160</v>
      </c>
      <c r="P182" s="11" t="s">
        <v>1166</v>
      </c>
      <c r="Q182" s="41">
        <v>0</v>
      </c>
      <c r="R182" s="45">
        <v>0.2</v>
      </c>
      <c r="S182" s="45">
        <v>0.6</v>
      </c>
      <c r="T182" s="45">
        <v>0.2</v>
      </c>
      <c r="U182" s="45">
        <v>0</v>
      </c>
      <c r="V182" s="41">
        <v>1</v>
      </c>
      <c r="W182" s="11" t="s">
        <v>1167</v>
      </c>
      <c r="X182" s="11"/>
      <c r="Y182" s="11" t="s">
        <v>57</v>
      </c>
      <c r="Z182" s="11" t="s">
        <v>1168</v>
      </c>
      <c r="AA182" s="16">
        <f t="shared" si="3"/>
        <v>0.2</v>
      </c>
      <c r="AB182" s="62"/>
      <c r="AC182" s="93" t="s">
        <v>1169</v>
      </c>
      <c r="AD182" s="84" t="s">
        <v>1170</v>
      </c>
      <c r="AE182" s="114">
        <v>0.1</v>
      </c>
      <c r="AF182" s="114">
        <v>0.5</v>
      </c>
      <c r="AG182" s="115" t="s">
        <v>1171</v>
      </c>
      <c r="AH182" s="17"/>
      <c r="AI182" s="17"/>
      <c r="AJ182" s="17"/>
      <c r="AK182" s="18"/>
    </row>
    <row r="183" spans="2:37" s="2" customFormat="1" ht="159" hidden="1" customHeight="1" x14ac:dyDescent="0.2">
      <c r="B183" s="46" t="s">
        <v>1159</v>
      </c>
      <c r="C183" s="11" t="s">
        <v>37</v>
      </c>
      <c r="D183" s="11" t="s">
        <v>38</v>
      </c>
      <c r="E183" s="11" t="s">
        <v>105</v>
      </c>
      <c r="F183" s="11" t="s">
        <v>40</v>
      </c>
      <c r="G183" s="11" t="s">
        <v>106</v>
      </c>
      <c r="H183" s="11" t="s">
        <v>42</v>
      </c>
      <c r="I183" s="11" t="s">
        <v>43</v>
      </c>
      <c r="J183" s="11" t="s">
        <v>45</v>
      </c>
      <c r="K183" s="11" t="s">
        <v>45</v>
      </c>
      <c r="L183" s="11" t="s">
        <v>46</v>
      </c>
      <c r="M183" s="11" t="s">
        <v>187</v>
      </c>
      <c r="N183" s="11" t="s">
        <v>107</v>
      </c>
      <c r="O183" s="11" t="s">
        <v>1172</v>
      </c>
      <c r="P183" s="11" t="s">
        <v>1173</v>
      </c>
      <c r="Q183" s="20">
        <v>0</v>
      </c>
      <c r="R183" s="13">
        <v>0</v>
      </c>
      <c r="S183" s="21">
        <v>0.3</v>
      </c>
      <c r="T183" s="21">
        <v>0.5</v>
      </c>
      <c r="U183" s="21">
        <v>0.2</v>
      </c>
      <c r="V183" s="27">
        <v>1</v>
      </c>
      <c r="W183" s="11" t="s">
        <v>1174</v>
      </c>
      <c r="X183" s="11" t="s">
        <v>57</v>
      </c>
      <c r="Y183" s="11" t="s">
        <v>57</v>
      </c>
      <c r="Z183" s="15" t="s">
        <v>1175</v>
      </c>
      <c r="AA183" s="16">
        <f t="shared" si="3"/>
        <v>0.5</v>
      </c>
      <c r="AB183" s="62"/>
      <c r="AC183" s="93" t="s">
        <v>1176</v>
      </c>
      <c r="AD183" s="84" t="s">
        <v>622</v>
      </c>
      <c r="AE183" s="114">
        <v>0</v>
      </c>
      <c r="AF183" s="114">
        <v>0</v>
      </c>
      <c r="AG183" s="17" t="s">
        <v>1177</v>
      </c>
      <c r="AH183" s="17"/>
      <c r="AI183" s="17"/>
      <c r="AJ183" s="17" t="s">
        <v>1178</v>
      </c>
      <c r="AK183" s="18"/>
    </row>
    <row r="184" spans="2:37" s="2" customFormat="1" ht="165.75" hidden="1" x14ac:dyDescent="0.2">
      <c r="B184" s="46" t="s">
        <v>1159</v>
      </c>
      <c r="C184" s="11" t="s">
        <v>37</v>
      </c>
      <c r="D184" s="11" t="s">
        <v>38</v>
      </c>
      <c r="E184" s="11" t="s">
        <v>105</v>
      </c>
      <c r="F184" s="22" t="s">
        <v>40</v>
      </c>
      <c r="G184" s="22" t="s">
        <v>41</v>
      </c>
      <c r="H184" s="22" t="s">
        <v>42</v>
      </c>
      <c r="I184" s="22" t="s">
        <v>43</v>
      </c>
      <c r="J184" s="11" t="s">
        <v>45</v>
      </c>
      <c r="K184" s="11" t="s">
        <v>45</v>
      </c>
      <c r="L184" s="11" t="s">
        <v>46</v>
      </c>
      <c r="M184" s="22" t="s">
        <v>187</v>
      </c>
      <c r="N184" s="22" t="s">
        <v>107</v>
      </c>
      <c r="O184" s="11" t="s">
        <v>1172</v>
      </c>
      <c r="P184" s="11" t="s">
        <v>1179</v>
      </c>
      <c r="Q184" s="41">
        <v>0</v>
      </c>
      <c r="R184" s="63">
        <v>0</v>
      </c>
      <c r="S184" s="64">
        <v>0.2</v>
      </c>
      <c r="T184" s="63">
        <v>0.8</v>
      </c>
      <c r="U184" s="63" t="s">
        <v>1180</v>
      </c>
      <c r="V184" s="65">
        <v>1</v>
      </c>
      <c r="W184" s="66" t="s">
        <v>1181</v>
      </c>
      <c r="X184" s="11" t="s">
        <v>57</v>
      </c>
      <c r="Y184" s="11" t="s">
        <v>57</v>
      </c>
      <c r="Z184" s="66" t="s">
        <v>1182</v>
      </c>
      <c r="AA184" s="16">
        <f t="shared" si="3"/>
        <v>0.8</v>
      </c>
      <c r="AB184" s="62"/>
      <c r="AC184" s="93" t="s">
        <v>1183</v>
      </c>
      <c r="AD184" s="84" t="s">
        <v>622</v>
      </c>
      <c r="AE184" s="114">
        <v>0.78</v>
      </c>
      <c r="AF184" s="17" t="s">
        <v>1184</v>
      </c>
      <c r="AG184" s="17" t="s">
        <v>1185</v>
      </c>
      <c r="AH184" s="17"/>
      <c r="AI184" s="17"/>
      <c r="AJ184" s="17"/>
      <c r="AK184" s="18"/>
    </row>
    <row r="185" spans="2:37" s="2" customFormat="1" ht="288" hidden="1" x14ac:dyDescent="0.2">
      <c r="B185" s="46" t="s">
        <v>1159</v>
      </c>
      <c r="C185" s="11" t="s">
        <v>37</v>
      </c>
      <c r="D185" s="11" t="s">
        <v>38</v>
      </c>
      <c r="E185" s="11" t="s">
        <v>105</v>
      </c>
      <c r="F185" s="22" t="s">
        <v>40</v>
      </c>
      <c r="G185" s="22" t="s">
        <v>41</v>
      </c>
      <c r="H185" s="22" t="s">
        <v>42</v>
      </c>
      <c r="I185" s="22" t="s">
        <v>253</v>
      </c>
      <c r="J185" s="11" t="s">
        <v>45</v>
      </c>
      <c r="K185" s="11" t="s">
        <v>45</v>
      </c>
      <c r="L185" s="11" t="s">
        <v>213</v>
      </c>
      <c r="M185" s="22" t="s">
        <v>214</v>
      </c>
      <c r="N185" s="22" t="s">
        <v>107</v>
      </c>
      <c r="O185" s="11" t="s">
        <v>1186</v>
      </c>
      <c r="P185" s="11" t="s">
        <v>1187</v>
      </c>
      <c r="Q185" s="20">
        <v>0</v>
      </c>
      <c r="R185" s="13">
        <v>1</v>
      </c>
      <c r="S185" s="13">
        <v>2</v>
      </c>
      <c r="T185" s="13">
        <v>2</v>
      </c>
      <c r="U185" s="13">
        <v>2</v>
      </c>
      <c r="V185" s="11">
        <v>7</v>
      </c>
      <c r="W185" s="66" t="s">
        <v>1188</v>
      </c>
      <c r="X185" s="11" t="s">
        <v>57</v>
      </c>
      <c r="Y185" s="11" t="s">
        <v>57</v>
      </c>
      <c r="Z185" s="11" t="s">
        <v>1189</v>
      </c>
      <c r="AA185" s="16">
        <f t="shared" si="3"/>
        <v>2</v>
      </c>
      <c r="AB185" s="62"/>
      <c r="AC185" s="93" t="s">
        <v>1190</v>
      </c>
      <c r="AD185" s="84" t="s">
        <v>622</v>
      </c>
      <c r="AE185" s="17">
        <v>1</v>
      </c>
      <c r="AF185" s="114">
        <v>0.5</v>
      </c>
      <c r="AG185" s="17" t="s">
        <v>1191</v>
      </c>
      <c r="AH185" s="17"/>
      <c r="AI185" s="17"/>
      <c r="AJ185" s="17" t="s">
        <v>1192</v>
      </c>
      <c r="AK185" s="18"/>
    </row>
    <row r="186" spans="2:37" s="2" customFormat="1" ht="178.5" hidden="1" x14ac:dyDescent="0.2">
      <c r="B186" s="46" t="s">
        <v>1159</v>
      </c>
      <c r="C186" s="11" t="s">
        <v>37</v>
      </c>
      <c r="D186" s="11" t="s">
        <v>38</v>
      </c>
      <c r="E186" s="11" t="s">
        <v>105</v>
      </c>
      <c r="F186" s="22" t="s">
        <v>40</v>
      </c>
      <c r="G186" s="22" t="s">
        <v>41</v>
      </c>
      <c r="H186" s="22" t="s">
        <v>42</v>
      </c>
      <c r="I186" s="22" t="s">
        <v>253</v>
      </c>
      <c r="J186" s="11" t="s">
        <v>45</v>
      </c>
      <c r="K186" s="11" t="s">
        <v>45</v>
      </c>
      <c r="L186" s="11" t="s">
        <v>213</v>
      </c>
      <c r="M186" s="22" t="s">
        <v>214</v>
      </c>
      <c r="N186" s="22" t="s">
        <v>107</v>
      </c>
      <c r="O186" s="11" t="s">
        <v>1172</v>
      </c>
      <c r="P186" s="11" t="s">
        <v>1193</v>
      </c>
      <c r="Q186" s="20">
        <v>0</v>
      </c>
      <c r="R186" s="13">
        <v>0</v>
      </c>
      <c r="S186" s="21">
        <v>0.5</v>
      </c>
      <c r="T186" s="21">
        <v>0.75</v>
      </c>
      <c r="U186" s="21">
        <v>1</v>
      </c>
      <c r="V186" s="27">
        <v>1</v>
      </c>
      <c r="W186" s="67" t="s">
        <v>1194</v>
      </c>
      <c r="X186" s="11" t="s">
        <v>57</v>
      </c>
      <c r="Y186" s="11" t="s">
        <v>57</v>
      </c>
      <c r="Z186" s="15" t="s">
        <v>1195</v>
      </c>
      <c r="AA186" s="16">
        <f t="shared" si="3"/>
        <v>0.75</v>
      </c>
      <c r="AB186" s="62"/>
      <c r="AC186" s="93" t="s">
        <v>1196</v>
      </c>
      <c r="AD186" s="84" t="s">
        <v>1197</v>
      </c>
      <c r="AE186" s="114">
        <v>0.71</v>
      </c>
      <c r="AF186" s="114">
        <v>0.95</v>
      </c>
      <c r="AG186" s="17" t="s">
        <v>1198</v>
      </c>
      <c r="AH186" s="17"/>
      <c r="AI186" s="17"/>
      <c r="AJ186" s="17" t="s">
        <v>1199</v>
      </c>
      <c r="AK186" s="18"/>
    </row>
    <row r="187" spans="2:37" s="2" customFormat="1" ht="180.75" hidden="1" customHeight="1" x14ac:dyDescent="0.2">
      <c r="B187" s="46" t="s">
        <v>1159</v>
      </c>
      <c r="C187" s="11" t="s">
        <v>61</v>
      </c>
      <c r="D187" s="11" t="s">
        <v>62</v>
      </c>
      <c r="E187" s="11" t="s">
        <v>1200</v>
      </c>
      <c r="F187" s="22" t="s">
        <v>212</v>
      </c>
      <c r="G187" s="22" t="s">
        <v>41</v>
      </c>
      <c r="H187" s="22" t="s">
        <v>42</v>
      </c>
      <c r="I187" s="22" t="s">
        <v>438</v>
      </c>
      <c r="J187" s="11" t="s">
        <v>45</v>
      </c>
      <c r="K187" s="11" t="s">
        <v>45</v>
      </c>
      <c r="L187" s="22" t="s">
        <v>46</v>
      </c>
      <c r="M187" s="22" t="s">
        <v>133</v>
      </c>
      <c r="N187" s="22" t="s">
        <v>76</v>
      </c>
      <c r="O187" s="11" t="s">
        <v>1172</v>
      </c>
      <c r="P187" s="11" t="s">
        <v>1201</v>
      </c>
      <c r="Q187" s="41">
        <v>0</v>
      </c>
      <c r="R187" s="13">
        <v>0</v>
      </c>
      <c r="S187" s="45">
        <v>0.2</v>
      </c>
      <c r="T187" s="45">
        <v>0.8</v>
      </c>
      <c r="U187" s="45">
        <v>0</v>
      </c>
      <c r="V187" s="41">
        <v>1</v>
      </c>
      <c r="W187" s="11" t="s">
        <v>1202</v>
      </c>
      <c r="X187" s="11" t="s">
        <v>57</v>
      </c>
      <c r="Y187" s="11" t="s">
        <v>57</v>
      </c>
      <c r="Z187" s="15" t="s">
        <v>1203</v>
      </c>
      <c r="AA187" s="16">
        <f t="shared" si="3"/>
        <v>0.8</v>
      </c>
      <c r="AB187" s="62"/>
      <c r="AC187" s="93" t="s">
        <v>1204</v>
      </c>
      <c r="AD187" s="84" t="s">
        <v>1205</v>
      </c>
      <c r="AE187" s="114">
        <v>0.1</v>
      </c>
      <c r="AF187" s="17" t="s">
        <v>1206</v>
      </c>
      <c r="AG187" s="17" t="s">
        <v>1207</v>
      </c>
      <c r="AH187" s="17"/>
      <c r="AI187" s="17"/>
      <c r="AJ187" s="17" t="s">
        <v>1208</v>
      </c>
      <c r="AK187" s="18"/>
    </row>
    <row r="188" spans="2:37" s="2" customFormat="1" ht="88.5" hidden="1" customHeight="1" x14ac:dyDescent="0.2">
      <c r="B188" s="46" t="s">
        <v>1159</v>
      </c>
      <c r="C188" s="11" t="s">
        <v>37</v>
      </c>
      <c r="D188" s="11" t="s">
        <v>38</v>
      </c>
      <c r="E188" s="11" t="s">
        <v>105</v>
      </c>
      <c r="F188" s="22" t="s">
        <v>40</v>
      </c>
      <c r="G188" s="22" t="s">
        <v>41</v>
      </c>
      <c r="H188" s="22" t="s">
        <v>42</v>
      </c>
      <c r="I188" s="22" t="s">
        <v>43</v>
      </c>
      <c r="J188" s="11" t="s">
        <v>45</v>
      </c>
      <c r="K188" s="11" t="s">
        <v>45</v>
      </c>
      <c r="L188" s="11" t="s">
        <v>46</v>
      </c>
      <c r="M188" s="11" t="s">
        <v>187</v>
      </c>
      <c r="N188" s="11" t="s">
        <v>107</v>
      </c>
      <c r="O188" s="11" t="s">
        <v>1172</v>
      </c>
      <c r="P188" s="11" t="s">
        <v>1209</v>
      </c>
      <c r="Q188" s="20">
        <v>0</v>
      </c>
      <c r="R188" s="21">
        <v>0.05</v>
      </c>
      <c r="S188" s="21">
        <v>0.75</v>
      </c>
      <c r="T188" s="21">
        <v>0.2</v>
      </c>
      <c r="U188" s="13">
        <v>0</v>
      </c>
      <c r="V188" s="27">
        <v>1</v>
      </c>
      <c r="W188" s="11" t="s">
        <v>1210</v>
      </c>
      <c r="X188" s="11"/>
      <c r="Y188" s="11" t="s">
        <v>57</v>
      </c>
      <c r="Z188" s="15" t="s">
        <v>1211</v>
      </c>
      <c r="AA188" s="16">
        <f t="shared" si="3"/>
        <v>0.2</v>
      </c>
      <c r="AB188" s="62"/>
      <c r="AC188" s="93" t="s">
        <v>1212</v>
      </c>
      <c r="AD188" s="84" t="s">
        <v>622</v>
      </c>
      <c r="AE188" s="114">
        <v>0.1</v>
      </c>
      <c r="AF188" s="114">
        <v>0.5</v>
      </c>
      <c r="AG188" s="116" t="s">
        <v>1213</v>
      </c>
      <c r="AH188" s="17"/>
      <c r="AI188" s="17"/>
      <c r="AJ188" s="17"/>
      <c r="AK188" s="18"/>
    </row>
    <row r="189" spans="2:37" s="2" customFormat="1" ht="331.5" hidden="1" x14ac:dyDescent="0.2">
      <c r="B189" s="46" t="s">
        <v>1159</v>
      </c>
      <c r="C189" s="11" t="s">
        <v>61</v>
      </c>
      <c r="D189" s="11" t="s">
        <v>62</v>
      </c>
      <c r="E189" s="11" t="s">
        <v>1200</v>
      </c>
      <c r="F189" s="22" t="s">
        <v>212</v>
      </c>
      <c r="G189" s="22" t="s">
        <v>41</v>
      </c>
      <c r="H189" s="22" t="s">
        <v>42</v>
      </c>
      <c r="I189" s="22" t="s">
        <v>438</v>
      </c>
      <c r="J189" s="11" t="s">
        <v>45</v>
      </c>
      <c r="K189" s="11" t="s">
        <v>45</v>
      </c>
      <c r="L189" s="22" t="s">
        <v>46</v>
      </c>
      <c r="M189" s="22" t="s">
        <v>133</v>
      </c>
      <c r="N189" s="22" t="s">
        <v>76</v>
      </c>
      <c r="O189" s="11" t="s">
        <v>1172</v>
      </c>
      <c r="P189" s="11" t="s">
        <v>1214</v>
      </c>
      <c r="Q189" s="41">
        <v>0</v>
      </c>
      <c r="R189" s="21">
        <v>0.2</v>
      </c>
      <c r="S189" s="21">
        <v>0.5</v>
      </c>
      <c r="T189" s="45">
        <v>0.3</v>
      </c>
      <c r="U189" s="45">
        <v>0</v>
      </c>
      <c r="V189" s="27">
        <v>1</v>
      </c>
      <c r="W189" s="11" t="s">
        <v>1215</v>
      </c>
      <c r="X189" s="11" t="s">
        <v>57</v>
      </c>
      <c r="Y189" s="11" t="s">
        <v>57</v>
      </c>
      <c r="Z189" s="15" t="s">
        <v>1216</v>
      </c>
      <c r="AA189" s="16">
        <f t="shared" si="3"/>
        <v>0.3</v>
      </c>
      <c r="AB189" s="65" t="s">
        <v>1217</v>
      </c>
      <c r="AC189" s="99" t="s">
        <v>1218</v>
      </c>
      <c r="AD189" s="85" t="s">
        <v>622</v>
      </c>
      <c r="AE189" s="114">
        <v>0.3</v>
      </c>
      <c r="AF189" s="114">
        <v>1</v>
      </c>
      <c r="AG189" s="17" t="s">
        <v>1219</v>
      </c>
      <c r="AH189" s="114">
        <v>0.16</v>
      </c>
      <c r="AI189" s="17" t="s">
        <v>1220</v>
      </c>
      <c r="AJ189" s="17" t="s">
        <v>1221</v>
      </c>
      <c r="AK189" s="18"/>
    </row>
    <row r="190" spans="2:37" s="2" customFormat="1" ht="127.5" hidden="1" x14ac:dyDescent="0.2">
      <c r="B190" s="46" t="s">
        <v>1159</v>
      </c>
      <c r="C190" s="11" t="s">
        <v>37</v>
      </c>
      <c r="D190" s="11" t="s">
        <v>38</v>
      </c>
      <c r="E190" s="11" t="s">
        <v>105</v>
      </c>
      <c r="F190" s="22" t="s">
        <v>40</v>
      </c>
      <c r="G190" s="22" t="s">
        <v>41</v>
      </c>
      <c r="H190" s="22" t="s">
        <v>42</v>
      </c>
      <c r="I190" s="22" t="s">
        <v>253</v>
      </c>
      <c r="J190" s="11" t="s">
        <v>45</v>
      </c>
      <c r="K190" s="11" t="s">
        <v>45</v>
      </c>
      <c r="L190" s="11" t="s">
        <v>46</v>
      </c>
      <c r="M190" s="11" t="s">
        <v>187</v>
      </c>
      <c r="N190" s="11" t="s">
        <v>107</v>
      </c>
      <c r="O190" s="11" t="s">
        <v>1172</v>
      </c>
      <c r="P190" s="11" t="s">
        <v>1222</v>
      </c>
      <c r="Q190" s="20">
        <v>0</v>
      </c>
      <c r="R190" s="13">
        <v>0</v>
      </c>
      <c r="S190" s="13">
        <v>1</v>
      </c>
      <c r="T190" s="13">
        <v>0</v>
      </c>
      <c r="U190" s="13">
        <v>0</v>
      </c>
      <c r="V190" s="11">
        <v>1</v>
      </c>
      <c r="W190" s="11" t="s">
        <v>1223</v>
      </c>
      <c r="X190" s="11"/>
      <c r="Y190" s="11" t="s">
        <v>57</v>
      </c>
      <c r="Z190" s="15" t="s">
        <v>1224</v>
      </c>
      <c r="AA190" s="16">
        <f t="shared" si="3"/>
        <v>0</v>
      </c>
      <c r="AB190" s="62">
        <v>0.1</v>
      </c>
      <c r="AC190" s="90" t="s">
        <v>1225</v>
      </c>
      <c r="AD190" s="84" t="s">
        <v>622</v>
      </c>
      <c r="AE190" s="17"/>
      <c r="AF190" s="17"/>
      <c r="AG190" s="17"/>
      <c r="AH190" s="114">
        <v>0.09</v>
      </c>
      <c r="AI190" s="17" t="s">
        <v>1226</v>
      </c>
      <c r="AJ190" s="17"/>
      <c r="AK190" s="18"/>
    </row>
    <row r="191" spans="2:37" s="2" customFormat="1" ht="89.25" hidden="1" x14ac:dyDescent="0.2">
      <c r="B191" s="46" t="s">
        <v>1159</v>
      </c>
      <c r="C191" s="11" t="s">
        <v>37</v>
      </c>
      <c r="D191" s="11" t="s">
        <v>38</v>
      </c>
      <c r="E191" s="11" t="s">
        <v>140</v>
      </c>
      <c r="F191" s="22" t="s">
        <v>40</v>
      </c>
      <c r="G191" s="22" t="s">
        <v>41</v>
      </c>
      <c r="H191" s="22" t="s">
        <v>42</v>
      </c>
      <c r="I191" s="22" t="s">
        <v>43</v>
      </c>
      <c r="J191" s="11" t="s">
        <v>45</v>
      </c>
      <c r="K191" s="11" t="s">
        <v>45</v>
      </c>
      <c r="L191" s="22" t="s">
        <v>46</v>
      </c>
      <c r="M191" s="22" t="s">
        <v>187</v>
      </c>
      <c r="N191" s="11" t="s">
        <v>142</v>
      </c>
      <c r="O191" s="11" t="s">
        <v>1172</v>
      </c>
      <c r="P191" s="11" t="s">
        <v>1227</v>
      </c>
      <c r="Q191" s="20">
        <v>0</v>
      </c>
      <c r="R191" s="21">
        <v>0.2</v>
      </c>
      <c r="S191" s="21">
        <v>0.4</v>
      </c>
      <c r="T191" s="21">
        <v>0.4</v>
      </c>
      <c r="U191" s="54">
        <v>0</v>
      </c>
      <c r="V191" s="15">
        <v>1</v>
      </c>
      <c r="W191" s="11" t="s">
        <v>1228</v>
      </c>
      <c r="X191" s="11" t="s">
        <v>57</v>
      </c>
      <c r="Y191" s="11" t="s">
        <v>57</v>
      </c>
      <c r="Z191" s="15" t="s">
        <v>1229</v>
      </c>
      <c r="AA191" s="16">
        <f t="shared" si="3"/>
        <v>0.4</v>
      </c>
      <c r="AB191" s="62"/>
      <c r="AC191" s="93" t="s">
        <v>1230</v>
      </c>
      <c r="AD191" s="84" t="s">
        <v>622</v>
      </c>
      <c r="AE191" s="114">
        <v>0.1</v>
      </c>
      <c r="AF191" s="114">
        <v>0.25</v>
      </c>
      <c r="AG191" s="17" t="s">
        <v>1231</v>
      </c>
      <c r="AH191" s="17"/>
      <c r="AI191" s="17"/>
      <c r="AJ191" s="17"/>
      <c r="AK191" s="18"/>
    </row>
    <row r="192" spans="2:37" s="2" customFormat="1" ht="191.25" hidden="1" x14ac:dyDescent="0.2">
      <c r="B192" s="46" t="s">
        <v>1159</v>
      </c>
      <c r="C192" s="11" t="s">
        <v>37</v>
      </c>
      <c r="D192" s="11" t="s">
        <v>38</v>
      </c>
      <c r="E192" s="11" t="s">
        <v>39</v>
      </c>
      <c r="F192" s="22" t="s">
        <v>40</v>
      </c>
      <c r="G192" s="22" t="s">
        <v>41</v>
      </c>
      <c r="H192" s="22" t="s">
        <v>42</v>
      </c>
      <c r="I192" s="22" t="s">
        <v>43</v>
      </c>
      <c r="J192" s="11"/>
      <c r="K192" s="11" t="s">
        <v>45</v>
      </c>
      <c r="L192" s="22" t="s">
        <v>46</v>
      </c>
      <c r="M192" s="22" t="s">
        <v>187</v>
      </c>
      <c r="N192" s="11" t="s">
        <v>47</v>
      </c>
      <c r="O192" s="11" t="s">
        <v>1232</v>
      </c>
      <c r="P192" s="11" t="s">
        <v>1233</v>
      </c>
      <c r="Q192" s="20">
        <v>0</v>
      </c>
      <c r="R192" s="13">
        <v>0</v>
      </c>
      <c r="S192" s="21">
        <v>0.3</v>
      </c>
      <c r="T192" s="21">
        <v>0.6</v>
      </c>
      <c r="U192" s="21">
        <v>0.1</v>
      </c>
      <c r="V192" s="27">
        <v>1</v>
      </c>
      <c r="W192" s="11" t="s">
        <v>1234</v>
      </c>
      <c r="X192" s="11"/>
      <c r="Y192" s="11" t="s">
        <v>57</v>
      </c>
      <c r="Z192" s="15" t="s">
        <v>1235</v>
      </c>
      <c r="AA192" s="16">
        <f t="shared" si="3"/>
        <v>0.6</v>
      </c>
      <c r="AB192" s="62"/>
      <c r="AC192" s="93" t="s">
        <v>1236</v>
      </c>
      <c r="AD192" s="84" t="s">
        <v>622</v>
      </c>
      <c r="AE192" s="114">
        <v>0.49</v>
      </c>
      <c r="AF192" s="114">
        <v>0.82</v>
      </c>
      <c r="AG192" s="17" t="s">
        <v>1237</v>
      </c>
      <c r="AH192" s="17"/>
      <c r="AI192" s="17"/>
      <c r="AJ192" s="17"/>
      <c r="AK192" s="18"/>
    </row>
    <row r="194" spans="20:23" x14ac:dyDescent="0.25">
      <c r="T194" s="514" t="s">
        <v>1238</v>
      </c>
      <c r="U194" s="514"/>
      <c r="V194" s="209"/>
      <c r="W194" s="209">
        <f>COUNTA(W8:W192)</f>
        <v>185</v>
      </c>
    </row>
    <row r="1048576" ht="15" customHeight="1" x14ac:dyDescent="0.25"/>
  </sheetData>
  <autoFilter ref="A7:AN192" xr:uid="{00000000-0009-0000-0000-000011000000}">
    <filterColumn colId="1">
      <filters>
        <filter val="Ministerio de Salud y Protección Salud - MINSALUD"/>
      </filters>
    </filterColumn>
  </autoFilter>
  <mergeCells count="25">
    <mergeCell ref="O6:O7"/>
    <mergeCell ref="B2:AA2"/>
    <mergeCell ref="B5:AA5"/>
    <mergeCell ref="B6:B7"/>
    <mergeCell ref="C6:C7"/>
    <mergeCell ref="D6:D7"/>
    <mergeCell ref="E6:E7"/>
    <mergeCell ref="F6:F7"/>
    <mergeCell ref="G6:G7"/>
    <mergeCell ref="H6:H7"/>
    <mergeCell ref="I6:I7"/>
    <mergeCell ref="J6:J7"/>
    <mergeCell ref="K6:K7"/>
    <mergeCell ref="L6:L7"/>
    <mergeCell ref="M6:M7"/>
    <mergeCell ref="N6:N7"/>
    <mergeCell ref="AE6:AK6"/>
    <mergeCell ref="AM143:AN143"/>
    <mergeCell ref="T194:U194"/>
    <mergeCell ref="P6:P7"/>
    <mergeCell ref="Q6:Q7"/>
    <mergeCell ref="R6:V6"/>
    <mergeCell ref="W6:Z6"/>
    <mergeCell ref="AB6:AB7"/>
    <mergeCell ref="AC6:AD6"/>
  </mergeCells>
  <dataValidations count="1">
    <dataValidation type="list" allowBlank="1" showInputMessage="1" showErrorMessage="1" sqref="E48:E54 E58 C59 C37 D57:D74 D56:E56 C40:C55 C57 E60:E74 P85:P148 D8:D55 E8:E39 D75:E190" xr:uid="{00000000-0002-0000-1100-000000000000}">
      <formula1>INDIRECT(B8)</formula1>
    </dataValidation>
  </dataValidations>
  <pageMargins left="0.7" right="0.7" top="0.75" bottom="0.75" header="0.3" footer="0.3"/>
  <pageSetup orientation="portrait" horizontalDpi="0" verticalDpi="0" copies="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'https://minsaludcol-my.sharepoint.com/Users/GERENTE/Desktop/MINSALUD 2021/PES/[PLAN SECTORIAL SALUD Y PROTECCION SOCIAL para 2020 CONSOLIDADO COVID Junio 2020 actualización Sinergia.xlsx]Listas'!#REF!</xm:f>
          </x14:formula1>
          <xm:sqref>B155:C155 B151:C151 F155:N155 F151:N151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U459"/>
  <sheetViews>
    <sheetView zoomScale="70" zoomScaleNormal="70" workbookViewId="0">
      <pane xSplit="15" ySplit="7" topLeftCell="S10" activePane="bottomRight" state="frozen"/>
      <selection pane="topRight" activeCell="P1" sqref="P1"/>
      <selection pane="bottomLeft" activeCell="A8" sqref="A8"/>
      <selection pane="bottomRight" sqref="A1:XFD1048576"/>
    </sheetView>
  </sheetViews>
  <sheetFormatPr baseColWidth="10" defaultColWidth="11.42578125" defaultRowHeight="12.75" x14ac:dyDescent="0.25"/>
  <cols>
    <col min="1" max="1" width="1.7109375" style="1" customWidth="1"/>
    <col min="2" max="2" width="24.5703125" style="1" customWidth="1"/>
    <col min="3" max="3" width="17.28515625" style="1" hidden="1" customWidth="1"/>
    <col min="4" max="4" width="11" style="1" hidden="1" customWidth="1"/>
    <col min="5" max="5" width="25.42578125" style="1" hidden="1" customWidth="1"/>
    <col min="6" max="6" width="19.140625" style="1" hidden="1" customWidth="1"/>
    <col min="7" max="7" width="14.28515625" style="1" hidden="1" customWidth="1"/>
    <col min="8" max="8" width="15.42578125" style="1" hidden="1" customWidth="1"/>
    <col min="9" max="9" width="13.140625" style="1" hidden="1" customWidth="1"/>
    <col min="10" max="10" width="19.5703125" style="1" hidden="1" customWidth="1"/>
    <col min="11" max="11" width="22.42578125" style="1" hidden="1" customWidth="1"/>
    <col min="12" max="14" width="18.7109375" style="1" hidden="1" customWidth="1"/>
    <col min="15" max="15" width="33.42578125" style="1" hidden="1" customWidth="1"/>
    <col min="16" max="16" width="35" style="1" customWidth="1"/>
    <col min="17" max="17" width="18.42578125" style="1" hidden="1" customWidth="1"/>
    <col min="18" max="18" width="9.5703125" style="1" customWidth="1"/>
    <col min="19" max="19" width="10.85546875" style="1" customWidth="1"/>
    <col min="20" max="20" width="12.28515625" style="153" customWidth="1"/>
    <col min="21" max="21" width="13.5703125" style="1" customWidth="1"/>
    <col min="22" max="22" width="14" style="1" customWidth="1"/>
    <col min="23" max="23" width="28.7109375" style="2" customWidth="1"/>
    <col min="24" max="24" width="18.28515625" style="2" customWidth="1"/>
    <col min="25" max="25" width="16.7109375" style="2" bestFit="1" customWidth="1"/>
    <col min="26" max="26" width="24.85546875" style="2" customWidth="1"/>
    <col min="27" max="27" width="12.28515625" style="1" customWidth="1"/>
    <col min="28" max="28" width="11.42578125" style="1" customWidth="1"/>
    <col min="29" max="29" width="47.7109375" style="268" customWidth="1"/>
    <col min="30" max="30" width="25.85546875" style="1" customWidth="1"/>
    <col min="31" max="31" width="17.85546875" style="1" customWidth="1"/>
    <col min="32" max="32" width="15.140625" style="1" customWidth="1"/>
    <col min="33" max="33" width="49.140625" style="1" customWidth="1"/>
    <col min="34" max="34" width="14.85546875" style="1" customWidth="1"/>
    <col min="35" max="35" width="30.7109375" style="1" customWidth="1"/>
    <col min="36" max="36" width="23.28515625" style="1" customWidth="1"/>
    <col min="37" max="37" width="24.7109375" style="1" customWidth="1"/>
    <col min="38" max="38" width="59" style="345" customWidth="1"/>
    <col min="39" max="39" width="35.5703125" style="345" customWidth="1"/>
    <col min="40" max="40" width="43.140625" style="345" customWidth="1"/>
    <col min="41" max="41" width="24.85546875" style="1" customWidth="1"/>
    <col min="42" max="42" width="28.5703125" style="1" customWidth="1"/>
    <col min="43" max="43" width="72.140625" style="1" customWidth="1"/>
    <col min="44" max="44" width="30.5703125" style="1" customWidth="1"/>
    <col min="45" max="47" width="72.140625" style="1" customWidth="1"/>
    <col min="48" max="16384" width="11.42578125" style="1"/>
  </cols>
  <sheetData>
    <row r="1" spans="2:47" x14ac:dyDescent="0.25">
      <c r="T1" s="2"/>
    </row>
    <row r="2" spans="2:47" s="3" customFormat="1" ht="31.5" x14ac:dyDescent="0.25">
      <c r="B2" s="507" t="s">
        <v>0</v>
      </c>
      <c r="C2" s="508"/>
      <c r="D2" s="508"/>
      <c r="E2" s="508"/>
      <c r="F2" s="508"/>
      <c r="G2" s="508"/>
      <c r="H2" s="508"/>
      <c r="I2" s="508"/>
      <c r="J2" s="508"/>
      <c r="K2" s="508"/>
      <c r="L2" s="508"/>
      <c r="M2" s="508"/>
      <c r="N2" s="508"/>
      <c r="O2" s="508"/>
      <c r="P2" s="508"/>
      <c r="Q2" s="508"/>
      <c r="R2" s="508"/>
      <c r="S2" s="508"/>
      <c r="T2" s="522"/>
      <c r="U2" s="508"/>
      <c r="V2" s="508"/>
      <c r="W2" s="508"/>
      <c r="X2" s="508"/>
      <c r="Y2" s="508"/>
      <c r="Z2" s="508"/>
      <c r="AA2" s="508"/>
      <c r="AC2" s="268"/>
      <c r="AL2" s="346"/>
      <c r="AM2" s="346"/>
      <c r="AN2" s="346"/>
    </row>
    <row r="3" spans="2:47" ht="19.5" x14ac:dyDescent="0.25">
      <c r="E3" s="4"/>
      <c r="F3" s="4"/>
      <c r="G3" s="4"/>
      <c r="H3" s="4"/>
      <c r="I3" s="4"/>
      <c r="J3" s="4"/>
      <c r="K3" s="4"/>
      <c r="L3" s="4"/>
      <c r="M3" s="4"/>
      <c r="N3" s="4"/>
      <c r="O3" s="4"/>
      <c r="P3" s="4"/>
      <c r="Q3" s="4"/>
      <c r="R3" s="4"/>
      <c r="S3" s="4"/>
      <c r="T3" s="5"/>
      <c r="U3" s="4"/>
      <c r="V3" s="4"/>
      <c r="W3" s="5"/>
      <c r="X3" s="5"/>
      <c r="Y3" s="5"/>
      <c r="Z3" s="5"/>
      <c r="AA3" s="4"/>
    </row>
    <row r="4" spans="2:47" ht="6" customHeight="1" thickBot="1" x14ac:dyDescent="0.3">
      <c r="E4" s="6"/>
      <c r="F4" s="6"/>
      <c r="G4" s="6"/>
      <c r="H4" s="6"/>
      <c r="I4" s="6"/>
      <c r="J4" s="6"/>
      <c r="K4" s="6"/>
      <c r="L4" s="6"/>
      <c r="M4" s="6"/>
      <c r="N4" s="6"/>
      <c r="O4" s="7"/>
      <c r="T4" s="2"/>
    </row>
    <row r="5" spans="2:47" ht="19.5" thickBot="1" x14ac:dyDescent="0.3">
      <c r="B5" s="527" t="s">
        <v>1</v>
      </c>
      <c r="C5" s="527"/>
      <c r="D5" s="527"/>
      <c r="E5" s="527"/>
      <c r="F5" s="527"/>
      <c r="G5" s="527"/>
      <c r="H5" s="527"/>
      <c r="I5" s="527"/>
      <c r="J5" s="527"/>
      <c r="K5" s="527"/>
      <c r="L5" s="527"/>
      <c r="M5" s="527"/>
      <c r="N5" s="527"/>
      <c r="O5" s="527"/>
      <c r="P5" s="527"/>
      <c r="Q5" s="527"/>
      <c r="R5" s="527"/>
      <c r="S5" s="527"/>
      <c r="T5" s="528"/>
      <c r="U5" s="527"/>
      <c r="V5" s="527"/>
      <c r="W5" s="527"/>
      <c r="X5" s="527"/>
      <c r="Y5" s="527"/>
      <c r="Z5" s="527"/>
      <c r="AA5" s="527"/>
      <c r="AB5" s="527"/>
      <c r="AC5" s="527"/>
      <c r="AD5" s="527"/>
      <c r="AE5" s="527"/>
      <c r="AF5" s="527"/>
      <c r="AG5" s="527"/>
      <c r="AH5" s="527"/>
      <c r="AI5" s="527"/>
      <c r="AJ5" s="527"/>
      <c r="AK5" s="527"/>
      <c r="AL5" s="527"/>
      <c r="AM5" s="527"/>
      <c r="AN5" s="529"/>
      <c r="AO5" s="525" t="s">
        <v>1239</v>
      </c>
      <c r="AP5" s="537"/>
      <c r="AQ5" s="526"/>
      <c r="AR5" s="525" t="s">
        <v>1240</v>
      </c>
      <c r="AS5" s="526"/>
      <c r="AT5" s="269"/>
      <c r="AU5" s="269"/>
    </row>
    <row r="6" spans="2:47" s="272" customFormat="1" ht="18" thickBot="1" x14ac:dyDescent="0.3">
      <c r="B6" s="523" t="s">
        <v>2</v>
      </c>
      <c r="C6" s="523" t="s">
        <v>3</v>
      </c>
      <c r="D6" s="523" t="s">
        <v>4</v>
      </c>
      <c r="E6" s="523" t="s">
        <v>5</v>
      </c>
      <c r="F6" s="523" t="s">
        <v>6</v>
      </c>
      <c r="G6" s="523" t="s">
        <v>7</v>
      </c>
      <c r="H6" s="523" t="s">
        <v>8</v>
      </c>
      <c r="I6" s="523" t="s">
        <v>9</v>
      </c>
      <c r="J6" s="523" t="s">
        <v>10</v>
      </c>
      <c r="K6" s="523" t="s">
        <v>11</v>
      </c>
      <c r="L6" s="523" t="s">
        <v>12</v>
      </c>
      <c r="M6" s="524" t="s">
        <v>13</v>
      </c>
      <c r="N6" s="523" t="s">
        <v>14</v>
      </c>
      <c r="O6" s="523" t="s">
        <v>15</v>
      </c>
      <c r="P6" s="523" t="s">
        <v>16</v>
      </c>
      <c r="Q6" s="532" t="s">
        <v>17</v>
      </c>
      <c r="R6" s="532" t="s">
        <v>18</v>
      </c>
      <c r="S6" s="532"/>
      <c r="T6" s="533"/>
      <c r="U6" s="532"/>
      <c r="V6" s="532"/>
      <c r="W6" s="534" t="s">
        <v>19</v>
      </c>
      <c r="X6" s="534"/>
      <c r="Y6" s="534"/>
      <c r="Z6" s="534"/>
      <c r="AA6" s="267" t="s">
        <v>20</v>
      </c>
      <c r="AB6" s="532" t="s">
        <v>21</v>
      </c>
      <c r="AC6" s="532" t="s">
        <v>22</v>
      </c>
      <c r="AD6" s="532"/>
      <c r="AE6" s="532" t="s">
        <v>23</v>
      </c>
      <c r="AF6" s="532"/>
      <c r="AG6" s="532"/>
      <c r="AH6" s="532"/>
      <c r="AI6" s="532"/>
      <c r="AJ6" s="532"/>
      <c r="AK6" s="270"/>
      <c r="AL6" s="535" t="s">
        <v>1241</v>
      </c>
      <c r="AM6" s="535"/>
      <c r="AN6" s="536"/>
      <c r="AO6" s="271"/>
      <c r="AQ6" s="273"/>
      <c r="AR6" s="271"/>
      <c r="AS6" s="273"/>
    </row>
    <row r="7" spans="2:47" s="272" customFormat="1" ht="51.75" thickBot="1" x14ac:dyDescent="0.3">
      <c r="B7" s="523"/>
      <c r="C7" s="523"/>
      <c r="D7" s="523"/>
      <c r="E7" s="523"/>
      <c r="F7" s="523"/>
      <c r="G7" s="523"/>
      <c r="H7" s="523"/>
      <c r="I7" s="523"/>
      <c r="J7" s="523"/>
      <c r="K7" s="523"/>
      <c r="L7" s="523"/>
      <c r="M7" s="524"/>
      <c r="N7" s="523"/>
      <c r="O7" s="523"/>
      <c r="P7" s="523"/>
      <c r="Q7" s="532"/>
      <c r="R7" s="244">
        <v>2019</v>
      </c>
      <c r="S7" s="244">
        <v>2020</v>
      </c>
      <c r="T7" s="244">
        <v>2021</v>
      </c>
      <c r="U7" s="244">
        <v>2022</v>
      </c>
      <c r="V7" s="220" t="s">
        <v>24</v>
      </c>
      <c r="W7" s="218" t="s">
        <v>25</v>
      </c>
      <c r="X7" s="218" t="s">
        <v>26</v>
      </c>
      <c r="Y7" s="218" t="s">
        <v>27</v>
      </c>
      <c r="Z7" s="218" t="s">
        <v>28</v>
      </c>
      <c r="AA7" s="244">
        <v>2021</v>
      </c>
      <c r="AB7" s="532"/>
      <c r="AC7" s="244" t="s">
        <v>29</v>
      </c>
      <c r="AD7" s="244" t="s">
        <v>30</v>
      </c>
      <c r="AE7" s="244" t="s">
        <v>31</v>
      </c>
      <c r="AF7" s="244" t="s">
        <v>32</v>
      </c>
      <c r="AG7" s="244" t="s">
        <v>29</v>
      </c>
      <c r="AH7" s="244" t="s">
        <v>33</v>
      </c>
      <c r="AI7" s="244" t="s">
        <v>34</v>
      </c>
      <c r="AJ7" s="244" t="s">
        <v>30</v>
      </c>
      <c r="AK7" s="244" t="s">
        <v>35</v>
      </c>
      <c r="AL7" s="270" t="s">
        <v>29</v>
      </c>
      <c r="AM7" s="270" t="s">
        <v>30</v>
      </c>
      <c r="AN7" s="347" t="s">
        <v>1242</v>
      </c>
      <c r="AO7" s="274" t="s">
        <v>31</v>
      </c>
      <c r="AP7" s="275" t="s">
        <v>32</v>
      </c>
      <c r="AQ7" s="276" t="s">
        <v>1243</v>
      </c>
      <c r="AR7" s="274" t="s">
        <v>33</v>
      </c>
      <c r="AS7" s="276" t="s">
        <v>34</v>
      </c>
      <c r="AT7" s="277" t="s">
        <v>30</v>
      </c>
      <c r="AU7" s="278" t="s">
        <v>35</v>
      </c>
    </row>
    <row r="8" spans="2:47" s="2" customFormat="1" ht="165.75" x14ac:dyDescent="0.2">
      <c r="B8" s="279" t="s">
        <v>36</v>
      </c>
      <c r="C8" s="70" t="s">
        <v>37</v>
      </c>
      <c r="D8" s="70" t="s">
        <v>38</v>
      </c>
      <c r="E8" s="70" t="s">
        <v>39</v>
      </c>
      <c r="F8" s="70" t="s">
        <v>40</v>
      </c>
      <c r="G8" s="70" t="s">
        <v>41</v>
      </c>
      <c r="H8" s="70" t="s">
        <v>42</v>
      </c>
      <c r="I8" s="70" t="s">
        <v>43</v>
      </c>
      <c r="J8" s="70" t="s">
        <v>44</v>
      </c>
      <c r="K8" s="70" t="s">
        <v>45</v>
      </c>
      <c r="L8" s="70" t="s">
        <v>46</v>
      </c>
      <c r="M8" s="70" t="s">
        <v>45</v>
      </c>
      <c r="N8" s="70" t="s">
        <v>47</v>
      </c>
      <c r="O8" s="70" t="s">
        <v>48</v>
      </c>
      <c r="P8" s="70" t="s">
        <v>49</v>
      </c>
      <c r="Q8" s="221" t="s">
        <v>50</v>
      </c>
      <c r="R8" s="222"/>
      <c r="S8" s="222"/>
      <c r="T8" s="222">
        <v>1</v>
      </c>
      <c r="U8" s="222"/>
      <c r="V8" s="70">
        <v>1</v>
      </c>
      <c r="W8" s="223" t="s">
        <v>56</v>
      </c>
      <c r="X8" s="280"/>
      <c r="Y8" s="280" t="s">
        <v>57</v>
      </c>
      <c r="Z8" s="224" t="s">
        <v>58</v>
      </c>
      <c r="AA8" s="222">
        <f>+T8</f>
        <v>1</v>
      </c>
      <c r="AB8" s="18" t="s">
        <v>45</v>
      </c>
      <c r="AC8" s="104" t="s">
        <v>59</v>
      </c>
      <c r="AD8" s="18"/>
      <c r="AE8" s="18" t="s">
        <v>45</v>
      </c>
      <c r="AF8" s="18" t="s">
        <v>45</v>
      </c>
      <c r="AG8" s="105" t="s">
        <v>60</v>
      </c>
      <c r="AH8" s="18" t="s">
        <v>45</v>
      </c>
      <c r="AI8" s="18" t="s">
        <v>45</v>
      </c>
      <c r="AJ8" s="18"/>
      <c r="AK8" s="18" t="s">
        <v>1244</v>
      </c>
      <c r="AL8" s="148" t="s">
        <v>1245</v>
      </c>
      <c r="AM8" s="148" t="s">
        <v>622</v>
      </c>
      <c r="AN8" s="106"/>
      <c r="AO8" s="358">
        <v>1</v>
      </c>
      <c r="AP8" s="367">
        <v>1</v>
      </c>
      <c r="AQ8" s="358" t="s">
        <v>1246</v>
      </c>
      <c r="AR8" s="358"/>
      <c r="AS8" s="358"/>
      <c r="AT8" s="176"/>
      <c r="AU8" s="369" t="s">
        <v>1247</v>
      </c>
    </row>
    <row r="9" spans="2:47" s="2" customFormat="1" ht="191.25" x14ac:dyDescent="0.2">
      <c r="B9" s="279" t="s">
        <v>36</v>
      </c>
      <c r="C9" s="70" t="s">
        <v>61</v>
      </c>
      <c r="D9" s="70" t="s">
        <v>62</v>
      </c>
      <c r="E9" s="70" t="s">
        <v>63</v>
      </c>
      <c r="F9" s="70" t="s">
        <v>40</v>
      </c>
      <c r="G9" s="70" t="s">
        <v>41</v>
      </c>
      <c r="H9" s="70" t="s">
        <v>42</v>
      </c>
      <c r="I9" s="70" t="s">
        <v>43</v>
      </c>
      <c r="J9" s="70" t="s">
        <v>44</v>
      </c>
      <c r="K9" s="70" t="s">
        <v>45</v>
      </c>
      <c r="L9" s="70" t="s">
        <v>46</v>
      </c>
      <c r="M9" s="70" t="s">
        <v>45</v>
      </c>
      <c r="N9" s="70" t="s">
        <v>47</v>
      </c>
      <c r="O9" s="70" t="s">
        <v>64</v>
      </c>
      <c r="P9" s="70" t="s">
        <v>65</v>
      </c>
      <c r="Q9" s="221" t="s">
        <v>50</v>
      </c>
      <c r="R9" s="222"/>
      <c r="S9" s="222">
        <v>1</v>
      </c>
      <c r="T9" s="222">
        <v>0</v>
      </c>
      <c r="U9" s="222">
        <v>1</v>
      </c>
      <c r="V9" s="70">
        <v>1</v>
      </c>
      <c r="W9" s="70" t="s">
        <v>66</v>
      </c>
      <c r="X9" s="280"/>
      <c r="Y9" s="280"/>
      <c r="Z9" s="224" t="s">
        <v>1248</v>
      </c>
      <c r="AA9" s="222">
        <v>0</v>
      </c>
      <c r="AB9" s="281">
        <v>1</v>
      </c>
      <c r="AC9" s="104" t="s">
        <v>68</v>
      </c>
      <c r="AD9" s="18"/>
      <c r="AE9" s="18" t="s">
        <v>45</v>
      </c>
      <c r="AF9" s="18" t="s">
        <v>45</v>
      </c>
      <c r="AG9" s="105" t="s">
        <v>69</v>
      </c>
      <c r="AH9" s="18" t="s">
        <v>45</v>
      </c>
      <c r="AI9" s="18" t="s">
        <v>70</v>
      </c>
      <c r="AJ9" s="18"/>
      <c r="AK9" s="18" t="s">
        <v>1249</v>
      </c>
      <c r="AL9" s="148" t="s">
        <v>1250</v>
      </c>
      <c r="AM9" s="148" t="s">
        <v>1251</v>
      </c>
      <c r="AN9" s="106"/>
      <c r="AO9" s="176"/>
      <c r="AP9" s="176"/>
      <c r="AQ9" s="176" t="s">
        <v>1252</v>
      </c>
      <c r="AR9" s="176"/>
      <c r="AS9" s="176"/>
      <c r="AT9" s="176"/>
      <c r="AU9" s="370" t="s">
        <v>1253</v>
      </c>
    </row>
    <row r="10" spans="2:47" s="2" customFormat="1" ht="165.75" x14ac:dyDescent="0.2">
      <c r="B10" s="279" t="s">
        <v>36</v>
      </c>
      <c r="C10" s="70" t="s">
        <v>37</v>
      </c>
      <c r="D10" s="70" t="s">
        <v>38</v>
      </c>
      <c r="E10" s="70" t="s">
        <v>39</v>
      </c>
      <c r="F10" s="70" t="s">
        <v>40</v>
      </c>
      <c r="G10" s="70" t="s">
        <v>41</v>
      </c>
      <c r="H10" s="70" t="s">
        <v>42</v>
      </c>
      <c r="I10" s="70" t="s">
        <v>43</v>
      </c>
      <c r="J10" s="70" t="s">
        <v>44</v>
      </c>
      <c r="K10" s="70" t="s">
        <v>45</v>
      </c>
      <c r="L10" s="70" t="s">
        <v>46</v>
      </c>
      <c r="M10" s="70" t="s">
        <v>45</v>
      </c>
      <c r="N10" s="70" t="s">
        <v>47</v>
      </c>
      <c r="O10" s="70" t="s">
        <v>64</v>
      </c>
      <c r="P10" s="70" t="s">
        <v>65</v>
      </c>
      <c r="Q10" s="221" t="s">
        <v>50</v>
      </c>
      <c r="R10" s="222"/>
      <c r="S10" s="222"/>
      <c r="T10" s="222"/>
      <c r="U10" s="222">
        <v>1</v>
      </c>
      <c r="V10" s="70">
        <v>1</v>
      </c>
      <c r="W10" s="70" t="s">
        <v>71</v>
      </c>
      <c r="X10" s="70"/>
      <c r="Y10" s="226"/>
      <c r="Z10" s="224" t="s">
        <v>72</v>
      </c>
      <c r="AA10" s="222">
        <f>+T10</f>
        <v>0</v>
      </c>
      <c r="AB10" s="18" t="s">
        <v>45</v>
      </c>
      <c r="AC10" s="104" t="s">
        <v>73</v>
      </c>
      <c r="AD10" s="18"/>
      <c r="AE10" s="18" t="s">
        <v>45</v>
      </c>
      <c r="AF10" s="18" t="s">
        <v>45</v>
      </c>
      <c r="AG10" s="105" t="s">
        <v>74</v>
      </c>
      <c r="AH10" s="18" t="s">
        <v>45</v>
      </c>
      <c r="AI10" s="18" t="s">
        <v>45</v>
      </c>
      <c r="AJ10" s="18"/>
      <c r="AK10" s="18" t="s">
        <v>1254</v>
      </c>
      <c r="AL10" s="148" t="s">
        <v>1255</v>
      </c>
      <c r="AM10" s="148" t="s">
        <v>622</v>
      </c>
      <c r="AN10" s="106"/>
      <c r="AO10" s="176"/>
      <c r="AP10" s="176"/>
      <c r="AQ10" s="176" t="s">
        <v>1256</v>
      </c>
      <c r="AR10" s="176"/>
      <c r="AS10" s="176"/>
      <c r="AT10" s="176"/>
      <c r="AU10" s="370" t="s">
        <v>1257</v>
      </c>
    </row>
    <row r="11" spans="2:47" s="2" customFormat="1" ht="191.25" x14ac:dyDescent="0.2">
      <c r="B11" s="279" t="s">
        <v>36</v>
      </c>
      <c r="C11" s="70" t="s">
        <v>61</v>
      </c>
      <c r="D11" s="70" t="s">
        <v>62</v>
      </c>
      <c r="E11" s="70" t="s">
        <v>63</v>
      </c>
      <c r="F11" s="70" t="s">
        <v>40</v>
      </c>
      <c r="G11" s="70" t="s">
        <v>41</v>
      </c>
      <c r="H11" s="70" t="s">
        <v>42</v>
      </c>
      <c r="I11" s="70" t="s">
        <v>43</v>
      </c>
      <c r="J11" s="70" t="s">
        <v>45</v>
      </c>
      <c r="K11" s="70" t="s">
        <v>45</v>
      </c>
      <c r="L11" s="70" t="s">
        <v>46</v>
      </c>
      <c r="M11" s="70" t="s">
        <v>75</v>
      </c>
      <c r="N11" s="70" t="s">
        <v>76</v>
      </c>
      <c r="O11" s="70" t="s">
        <v>77</v>
      </c>
      <c r="P11" s="70" t="s">
        <v>78</v>
      </c>
      <c r="Q11" s="221" t="s">
        <v>50</v>
      </c>
      <c r="R11" s="222"/>
      <c r="S11" s="222"/>
      <c r="T11" s="222">
        <v>1</v>
      </c>
      <c r="U11" s="222"/>
      <c r="V11" s="70">
        <v>1</v>
      </c>
      <c r="W11" s="70" t="s">
        <v>79</v>
      </c>
      <c r="X11" s="70"/>
      <c r="Y11" s="280" t="s">
        <v>57</v>
      </c>
      <c r="Z11" s="224" t="s">
        <v>80</v>
      </c>
      <c r="AA11" s="222">
        <f>+T11</f>
        <v>1</v>
      </c>
      <c r="AB11" s="18" t="s">
        <v>45</v>
      </c>
      <c r="AC11" s="104" t="s">
        <v>81</v>
      </c>
      <c r="AD11" s="18"/>
      <c r="AE11" s="18" t="s">
        <v>45</v>
      </c>
      <c r="AF11" s="18" t="s">
        <v>45</v>
      </c>
      <c r="AG11" s="18" t="s">
        <v>82</v>
      </c>
      <c r="AH11" s="18" t="s">
        <v>45</v>
      </c>
      <c r="AI11" s="18" t="s">
        <v>45</v>
      </c>
      <c r="AJ11" s="18"/>
      <c r="AK11" s="18" t="s">
        <v>1244</v>
      </c>
      <c r="AL11" s="148" t="s">
        <v>1258</v>
      </c>
      <c r="AM11" s="148" t="s">
        <v>622</v>
      </c>
      <c r="AN11" s="106"/>
      <c r="AO11" s="176"/>
      <c r="AP11" s="360"/>
      <c r="AQ11" s="176" t="s">
        <v>1259</v>
      </c>
      <c r="AR11" s="176"/>
      <c r="AS11" s="176"/>
      <c r="AT11" s="176"/>
      <c r="AU11" s="370" t="s">
        <v>1260</v>
      </c>
    </row>
    <row r="12" spans="2:47" s="2" customFormat="1" ht="178.5" x14ac:dyDescent="0.2">
      <c r="B12" s="279" t="s">
        <v>36</v>
      </c>
      <c r="C12" s="70" t="s">
        <v>37</v>
      </c>
      <c r="D12" s="70" t="s">
        <v>38</v>
      </c>
      <c r="E12" s="70" t="s">
        <v>39</v>
      </c>
      <c r="F12" s="70" t="s">
        <v>40</v>
      </c>
      <c r="G12" s="70" t="s">
        <v>41</v>
      </c>
      <c r="H12" s="70" t="s">
        <v>42</v>
      </c>
      <c r="I12" s="70" t="s">
        <v>43</v>
      </c>
      <c r="J12" s="70" t="s">
        <v>45</v>
      </c>
      <c r="K12" s="70" t="s">
        <v>45</v>
      </c>
      <c r="L12" s="70" t="s">
        <v>46</v>
      </c>
      <c r="M12" s="70" t="s">
        <v>45</v>
      </c>
      <c r="N12" s="70" t="s">
        <v>47</v>
      </c>
      <c r="O12" s="70" t="s">
        <v>83</v>
      </c>
      <c r="P12" s="70" t="s">
        <v>84</v>
      </c>
      <c r="Q12" s="225">
        <v>0</v>
      </c>
      <c r="R12" s="222"/>
      <c r="S12" s="224">
        <v>1</v>
      </c>
      <c r="T12" s="224">
        <v>1</v>
      </c>
      <c r="U12" s="224">
        <v>1</v>
      </c>
      <c r="V12" s="226">
        <v>1</v>
      </c>
      <c r="W12" s="70" t="s">
        <v>1261</v>
      </c>
      <c r="X12" s="70"/>
      <c r="Y12" s="226" t="s">
        <v>57</v>
      </c>
      <c r="Z12" s="224" t="s">
        <v>1262</v>
      </c>
      <c r="AA12" s="224">
        <v>1</v>
      </c>
      <c r="AB12" s="74">
        <v>0.44</v>
      </c>
      <c r="AC12" s="104" t="s">
        <v>90</v>
      </c>
      <c r="AD12" s="18"/>
      <c r="AE12" s="18" t="s">
        <v>45</v>
      </c>
      <c r="AF12" s="18" t="s">
        <v>45</v>
      </c>
      <c r="AG12" s="18" t="s">
        <v>91</v>
      </c>
      <c r="AH12" s="18"/>
      <c r="AI12" s="18"/>
      <c r="AJ12" s="18" t="s">
        <v>92</v>
      </c>
      <c r="AK12" s="18" t="s">
        <v>1263</v>
      </c>
      <c r="AL12" s="148" t="s">
        <v>1264</v>
      </c>
      <c r="AM12" s="148" t="s">
        <v>92</v>
      </c>
      <c r="AN12" s="106"/>
      <c r="AO12" s="360">
        <v>1</v>
      </c>
      <c r="AP12" s="360">
        <v>1</v>
      </c>
      <c r="AQ12" s="176" t="s">
        <v>1265</v>
      </c>
      <c r="AR12" s="360">
        <v>1</v>
      </c>
      <c r="AS12" s="176" t="s">
        <v>1266</v>
      </c>
      <c r="AT12" s="176"/>
      <c r="AU12" s="370" t="s">
        <v>1267</v>
      </c>
    </row>
    <row r="13" spans="2:47" s="2" customFormat="1" ht="191.25" x14ac:dyDescent="0.2">
      <c r="B13" s="279" t="s">
        <v>36</v>
      </c>
      <c r="C13" s="70" t="s">
        <v>61</v>
      </c>
      <c r="D13" s="70" t="s">
        <v>62</v>
      </c>
      <c r="E13" s="70" t="s">
        <v>63</v>
      </c>
      <c r="F13" s="70" t="s">
        <v>40</v>
      </c>
      <c r="G13" s="70" t="s">
        <v>41</v>
      </c>
      <c r="H13" s="70" t="s">
        <v>42</v>
      </c>
      <c r="I13" s="70" t="s">
        <v>43</v>
      </c>
      <c r="J13" s="70" t="s">
        <v>45</v>
      </c>
      <c r="K13" s="70" t="s">
        <v>45</v>
      </c>
      <c r="L13" s="282" t="s">
        <v>93</v>
      </c>
      <c r="M13" s="282" t="s">
        <v>94</v>
      </c>
      <c r="N13" s="70" t="s">
        <v>76</v>
      </c>
      <c r="O13" s="70" t="s">
        <v>95</v>
      </c>
      <c r="P13" s="227" t="s">
        <v>96</v>
      </c>
      <c r="Q13" s="221" t="s">
        <v>50</v>
      </c>
      <c r="R13" s="222"/>
      <c r="S13" s="224"/>
      <c r="T13" s="224">
        <v>1</v>
      </c>
      <c r="U13" s="222"/>
      <c r="V13" s="70"/>
      <c r="W13" s="224" t="s">
        <v>101</v>
      </c>
      <c r="X13" s="70"/>
      <c r="Y13" s="226" t="s">
        <v>57</v>
      </c>
      <c r="Z13" s="224" t="s">
        <v>102</v>
      </c>
      <c r="AA13" s="224">
        <v>1</v>
      </c>
      <c r="AB13" s="18"/>
      <c r="AC13" s="104" t="s">
        <v>103</v>
      </c>
      <c r="AD13" s="18"/>
      <c r="AE13" s="18"/>
      <c r="AF13" s="18"/>
      <c r="AG13" s="18" t="s">
        <v>104</v>
      </c>
      <c r="AH13" s="18"/>
      <c r="AI13" s="18"/>
      <c r="AJ13" s="18"/>
      <c r="AK13" s="18" t="s">
        <v>1244</v>
      </c>
      <c r="AL13" s="350" t="s">
        <v>1268</v>
      </c>
      <c r="AM13" s="148" t="s">
        <v>622</v>
      </c>
      <c r="AN13" s="106"/>
      <c r="AO13" s="360">
        <v>1</v>
      </c>
      <c r="AP13" s="360">
        <v>1</v>
      </c>
      <c r="AQ13" s="176" t="s">
        <v>1269</v>
      </c>
      <c r="AR13" s="176"/>
      <c r="AS13" s="176"/>
      <c r="AT13" s="176"/>
      <c r="AU13" s="370" t="s">
        <v>1270</v>
      </c>
    </row>
    <row r="14" spans="2:47" s="2" customFormat="1" ht="255" x14ac:dyDescent="0.2">
      <c r="B14" s="279" t="s">
        <v>36</v>
      </c>
      <c r="C14" s="70" t="s">
        <v>37</v>
      </c>
      <c r="D14" s="70" t="s">
        <v>38</v>
      </c>
      <c r="E14" s="70" t="s">
        <v>105</v>
      </c>
      <c r="F14" s="70" t="s">
        <v>40</v>
      </c>
      <c r="G14" s="70" t="s">
        <v>106</v>
      </c>
      <c r="H14" s="70" t="s">
        <v>42</v>
      </c>
      <c r="I14" s="70" t="s">
        <v>43</v>
      </c>
      <c r="J14" s="70" t="s">
        <v>45</v>
      </c>
      <c r="K14" s="70" t="s">
        <v>45</v>
      </c>
      <c r="L14" s="282" t="s">
        <v>93</v>
      </c>
      <c r="M14" s="282" t="s">
        <v>94</v>
      </c>
      <c r="N14" s="70" t="s">
        <v>107</v>
      </c>
      <c r="O14" s="70" t="s">
        <v>108</v>
      </c>
      <c r="P14" s="227" t="s">
        <v>109</v>
      </c>
      <c r="Q14" s="225">
        <v>0</v>
      </c>
      <c r="R14" s="227"/>
      <c r="S14" s="228">
        <v>1</v>
      </c>
      <c r="T14" s="227"/>
      <c r="U14" s="227"/>
      <c r="V14" s="228">
        <v>1</v>
      </c>
      <c r="W14" s="224" t="s">
        <v>110</v>
      </c>
      <c r="X14" s="70"/>
      <c r="Y14" s="226" t="s">
        <v>57</v>
      </c>
      <c r="Z14" s="224" t="s">
        <v>111</v>
      </c>
      <c r="AA14" s="224">
        <v>1</v>
      </c>
      <c r="AB14" s="18" t="s">
        <v>112</v>
      </c>
      <c r="AC14" s="104" t="s">
        <v>113</v>
      </c>
      <c r="AD14" s="18"/>
      <c r="AE14" s="18" t="s">
        <v>45</v>
      </c>
      <c r="AF14" s="18" t="s">
        <v>45</v>
      </c>
      <c r="AG14" s="18" t="s">
        <v>114</v>
      </c>
      <c r="AH14" s="18"/>
      <c r="AI14" s="18"/>
      <c r="AJ14" s="18"/>
      <c r="AK14" s="18" t="s">
        <v>1244</v>
      </c>
      <c r="AL14" s="148" t="s">
        <v>1271</v>
      </c>
      <c r="AM14" s="148" t="s">
        <v>622</v>
      </c>
      <c r="AN14" s="106"/>
      <c r="AO14" s="360">
        <v>1</v>
      </c>
      <c r="AP14" s="360">
        <v>1</v>
      </c>
      <c r="AQ14" s="176" t="s">
        <v>1272</v>
      </c>
      <c r="AR14" s="176"/>
      <c r="AS14" s="176"/>
      <c r="AT14" s="176"/>
      <c r="AU14" s="370" t="s">
        <v>1273</v>
      </c>
    </row>
    <row r="15" spans="2:47" s="2" customFormat="1" ht="114.75" x14ac:dyDescent="0.25">
      <c r="B15" s="279" t="s">
        <v>36</v>
      </c>
      <c r="C15" s="70" t="s">
        <v>61</v>
      </c>
      <c r="D15" s="70" t="s">
        <v>62</v>
      </c>
      <c r="E15" s="70" t="s">
        <v>63</v>
      </c>
      <c r="F15" s="70" t="s">
        <v>40</v>
      </c>
      <c r="G15" s="70" t="s">
        <v>41</v>
      </c>
      <c r="H15" s="70" t="s">
        <v>42</v>
      </c>
      <c r="I15" s="70" t="s">
        <v>43</v>
      </c>
      <c r="J15" s="70" t="s">
        <v>44</v>
      </c>
      <c r="K15" s="70" t="s">
        <v>45</v>
      </c>
      <c r="L15" s="70" t="s">
        <v>46</v>
      </c>
      <c r="M15" s="70" t="s">
        <v>45</v>
      </c>
      <c r="N15" s="70" t="s">
        <v>47</v>
      </c>
      <c r="O15" s="70" t="s">
        <v>64</v>
      </c>
      <c r="P15" s="70" t="s">
        <v>65</v>
      </c>
      <c r="Q15" s="225" t="s">
        <v>333</v>
      </c>
      <c r="R15" s="227">
        <v>0</v>
      </c>
      <c r="S15" s="284">
        <v>0</v>
      </c>
      <c r="T15" s="227">
        <v>0</v>
      </c>
      <c r="U15" s="227">
        <v>5</v>
      </c>
      <c r="V15" s="285">
        <v>5</v>
      </c>
      <c r="W15" s="70" t="s">
        <v>1274</v>
      </c>
      <c r="X15" s="196"/>
      <c r="Y15" s="196"/>
      <c r="Z15" s="229" t="s">
        <v>1275</v>
      </c>
      <c r="AA15" s="224"/>
      <c r="AB15" s="18"/>
      <c r="AC15" s="104"/>
      <c r="AD15" s="18"/>
      <c r="AE15" s="18"/>
      <c r="AF15" s="18"/>
      <c r="AG15" s="18"/>
      <c r="AH15" s="18"/>
      <c r="AI15" s="18"/>
      <c r="AJ15" s="18"/>
      <c r="AK15" s="18"/>
      <c r="AL15" s="148"/>
      <c r="AM15" s="148"/>
      <c r="AN15" s="106"/>
      <c r="AO15" s="176"/>
      <c r="AP15" s="360"/>
      <c r="AQ15" s="176" t="s">
        <v>1276</v>
      </c>
      <c r="AR15" s="176"/>
      <c r="AS15" s="176"/>
      <c r="AT15" s="176"/>
      <c r="AU15" s="370" t="s">
        <v>1277</v>
      </c>
    </row>
    <row r="16" spans="2:47" s="2" customFormat="1" ht="242.25" x14ac:dyDescent="0.2">
      <c r="B16" s="286" t="s">
        <v>115</v>
      </c>
      <c r="C16" s="287" t="s">
        <v>37</v>
      </c>
      <c r="D16" s="287" t="s">
        <v>38</v>
      </c>
      <c r="E16" s="287" t="s">
        <v>116</v>
      </c>
      <c r="F16" s="287" t="s">
        <v>117</v>
      </c>
      <c r="G16" s="287" t="s">
        <v>118</v>
      </c>
      <c r="H16" s="287" t="s">
        <v>42</v>
      </c>
      <c r="I16" s="287" t="s">
        <v>43</v>
      </c>
      <c r="J16" s="287" t="s">
        <v>45</v>
      </c>
      <c r="K16" s="287" t="s">
        <v>45</v>
      </c>
      <c r="L16" s="287" t="s">
        <v>119</v>
      </c>
      <c r="M16" s="287" t="s">
        <v>119</v>
      </c>
      <c r="N16" s="287" t="s">
        <v>120</v>
      </c>
      <c r="O16" s="288" t="s">
        <v>121</v>
      </c>
      <c r="P16" s="288" t="s">
        <v>122</v>
      </c>
      <c r="Q16" s="245" t="s">
        <v>50</v>
      </c>
      <c r="R16" s="246" t="s">
        <v>123</v>
      </c>
      <c r="S16" s="246" t="s">
        <v>123</v>
      </c>
      <c r="T16" s="246" t="s">
        <v>124</v>
      </c>
      <c r="U16" s="246" t="s">
        <v>125</v>
      </c>
      <c r="V16" s="287" t="s">
        <v>126</v>
      </c>
      <c r="W16" s="288" t="s">
        <v>127</v>
      </c>
      <c r="X16" s="289" t="s">
        <v>57</v>
      </c>
      <c r="Y16" s="289"/>
      <c r="Z16" s="245" t="s">
        <v>128</v>
      </c>
      <c r="AA16" s="246" t="str">
        <f t="shared" ref="AA16:AA65" si="0">+T16</f>
        <v>implementación 40% escuela saludable</v>
      </c>
      <c r="AB16" s="290"/>
      <c r="AC16" s="291" t="s">
        <v>129</v>
      </c>
      <c r="AD16" s="292" t="s">
        <v>130</v>
      </c>
      <c r="AE16" s="292">
        <v>25</v>
      </c>
      <c r="AF16" s="290">
        <v>0.15</v>
      </c>
      <c r="AG16" s="292" t="s">
        <v>131</v>
      </c>
      <c r="AH16" s="292"/>
      <c r="AI16" s="292"/>
      <c r="AJ16" s="292"/>
      <c r="AK16" s="293" t="s">
        <v>132</v>
      </c>
      <c r="AL16" s="318" t="s">
        <v>1278</v>
      </c>
      <c r="AM16" s="318" t="s">
        <v>1279</v>
      </c>
      <c r="AN16" s="318"/>
      <c r="AO16" s="359">
        <v>1</v>
      </c>
      <c r="AP16" s="359">
        <v>1</v>
      </c>
      <c r="AQ16" s="266" t="s">
        <v>1280</v>
      </c>
      <c r="AR16" s="266"/>
      <c r="AS16" s="266"/>
      <c r="AT16" s="266"/>
      <c r="AU16" s="363" t="s">
        <v>1281</v>
      </c>
    </row>
    <row r="17" spans="2:47" s="2" customFormat="1" ht="127.5" x14ac:dyDescent="0.2">
      <c r="B17" s="286" t="s">
        <v>115</v>
      </c>
      <c r="C17" s="287" t="s">
        <v>37</v>
      </c>
      <c r="D17" s="287" t="s">
        <v>38</v>
      </c>
      <c r="E17" s="287" t="s">
        <v>116</v>
      </c>
      <c r="F17" s="287" t="s">
        <v>117</v>
      </c>
      <c r="G17" s="287" t="s">
        <v>118</v>
      </c>
      <c r="H17" s="287" t="s">
        <v>42</v>
      </c>
      <c r="I17" s="287" t="s">
        <v>43</v>
      </c>
      <c r="J17" s="287" t="s">
        <v>45</v>
      </c>
      <c r="K17" s="287" t="s">
        <v>45</v>
      </c>
      <c r="L17" s="287" t="s">
        <v>46</v>
      </c>
      <c r="M17" s="287" t="s">
        <v>133</v>
      </c>
      <c r="N17" s="287" t="s">
        <v>120</v>
      </c>
      <c r="O17" s="288" t="s">
        <v>121</v>
      </c>
      <c r="P17" s="288" t="s">
        <v>134</v>
      </c>
      <c r="Q17" s="247" t="s">
        <v>45</v>
      </c>
      <c r="R17" s="246">
        <v>5</v>
      </c>
      <c r="S17" s="246">
        <v>8</v>
      </c>
      <c r="T17" s="246">
        <v>7</v>
      </c>
      <c r="U17" s="246">
        <v>6</v>
      </c>
      <c r="V17" s="287">
        <v>26</v>
      </c>
      <c r="W17" s="288" t="s">
        <v>135</v>
      </c>
      <c r="X17" s="248" t="s">
        <v>57</v>
      </c>
      <c r="Y17" s="248"/>
      <c r="Z17" s="287" t="s">
        <v>136</v>
      </c>
      <c r="AA17" s="246">
        <f t="shared" si="0"/>
        <v>7</v>
      </c>
      <c r="AB17" s="292"/>
      <c r="AC17" s="291" t="s">
        <v>137</v>
      </c>
      <c r="AD17" s="292" t="s">
        <v>130</v>
      </c>
      <c r="AE17" s="292">
        <v>11</v>
      </c>
      <c r="AF17" s="290">
        <v>1</v>
      </c>
      <c r="AG17" s="292" t="s">
        <v>138</v>
      </c>
      <c r="AH17" s="292"/>
      <c r="AI17" s="292"/>
      <c r="AJ17" s="292"/>
      <c r="AK17" s="293" t="s">
        <v>139</v>
      </c>
      <c r="AL17" s="318" t="s">
        <v>1282</v>
      </c>
      <c r="AM17" s="318" t="s">
        <v>1279</v>
      </c>
      <c r="AN17" s="318"/>
      <c r="AO17" s="359">
        <v>1</v>
      </c>
      <c r="AP17" s="359">
        <v>1</v>
      </c>
      <c r="AQ17" s="266" t="s">
        <v>1283</v>
      </c>
      <c r="AR17" s="266"/>
      <c r="AS17" s="266"/>
      <c r="AT17" s="266"/>
      <c r="AU17" s="364" t="s">
        <v>1281</v>
      </c>
    </row>
    <row r="18" spans="2:47" s="2" customFormat="1" ht="127.5" x14ac:dyDescent="0.2">
      <c r="B18" s="286" t="s">
        <v>115</v>
      </c>
      <c r="C18" s="287" t="s">
        <v>37</v>
      </c>
      <c r="D18" s="287" t="s">
        <v>38</v>
      </c>
      <c r="E18" s="287" t="s">
        <v>140</v>
      </c>
      <c r="F18" s="287" t="s">
        <v>117</v>
      </c>
      <c r="G18" s="287" t="s">
        <v>118</v>
      </c>
      <c r="H18" s="287" t="s">
        <v>42</v>
      </c>
      <c r="I18" s="287" t="s">
        <v>43</v>
      </c>
      <c r="J18" s="287" t="s">
        <v>45</v>
      </c>
      <c r="K18" s="287" t="s">
        <v>45</v>
      </c>
      <c r="L18" s="287" t="s">
        <v>46</v>
      </c>
      <c r="M18" s="287" t="s">
        <v>141</v>
      </c>
      <c r="N18" s="287" t="s">
        <v>142</v>
      </c>
      <c r="O18" s="288" t="s">
        <v>121</v>
      </c>
      <c r="P18" s="288" t="s">
        <v>143</v>
      </c>
      <c r="Q18" s="245" t="s">
        <v>45</v>
      </c>
      <c r="R18" s="246">
        <v>2</v>
      </c>
      <c r="S18" s="246">
        <v>1</v>
      </c>
      <c r="T18" s="246">
        <v>1</v>
      </c>
      <c r="U18" s="246">
        <v>1</v>
      </c>
      <c r="V18" s="246">
        <v>5</v>
      </c>
      <c r="W18" s="288" t="s">
        <v>144</v>
      </c>
      <c r="X18" s="248" t="s">
        <v>57</v>
      </c>
      <c r="Y18" s="248"/>
      <c r="Z18" s="249" t="s">
        <v>145</v>
      </c>
      <c r="AA18" s="246">
        <f t="shared" si="0"/>
        <v>1</v>
      </c>
      <c r="AB18" s="292"/>
      <c r="AC18" s="291" t="s">
        <v>146</v>
      </c>
      <c r="AD18" s="292" t="s">
        <v>147</v>
      </c>
      <c r="AE18" s="292">
        <v>0</v>
      </c>
      <c r="AF18" s="290">
        <v>0</v>
      </c>
      <c r="AG18" s="292" t="s">
        <v>148</v>
      </c>
      <c r="AH18" s="292"/>
      <c r="AI18" s="292"/>
      <c r="AJ18" s="292"/>
      <c r="AK18" s="293" t="s">
        <v>149</v>
      </c>
      <c r="AL18" s="318" t="s">
        <v>1284</v>
      </c>
      <c r="AM18" s="318" t="s">
        <v>1285</v>
      </c>
      <c r="AN18" s="318"/>
      <c r="AO18" s="359">
        <v>0</v>
      </c>
      <c r="AP18" s="359">
        <v>0</v>
      </c>
      <c r="AQ18" s="266" t="s">
        <v>1286</v>
      </c>
      <c r="AR18" s="266"/>
      <c r="AS18" s="266"/>
      <c r="AT18" s="266"/>
      <c r="AU18" s="364" t="s">
        <v>1287</v>
      </c>
    </row>
    <row r="19" spans="2:47" s="2" customFormat="1" ht="140.25" x14ac:dyDescent="0.2">
      <c r="B19" s="286" t="s">
        <v>115</v>
      </c>
      <c r="C19" s="287" t="s">
        <v>37</v>
      </c>
      <c r="D19" s="287" t="s">
        <v>38</v>
      </c>
      <c r="E19" s="287" t="s">
        <v>140</v>
      </c>
      <c r="F19" s="287" t="s">
        <v>117</v>
      </c>
      <c r="G19" s="287" t="s">
        <v>150</v>
      </c>
      <c r="H19" s="287" t="s">
        <v>42</v>
      </c>
      <c r="I19" s="287" t="s">
        <v>43</v>
      </c>
      <c r="J19" s="287" t="s">
        <v>45</v>
      </c>
      <c r="K19" s="287" t="s">
        <v>45</v>
      </c>
      <c r="L19" s="287" t="s">
        <v>46</v>
      </c>
      <c r="M19" s="287" t="s">
        <v>75</v>
      </c>
      <c r="N19" s="287" t="s">
        <v>142</v>
      </c>
      <c r="O19" s="288" t="s">
        <v>121</v>
      </c>
      <c r="P19" s="288" t="s">
        <v>151</v>
      </c>
      <c r="Q19" s="245" t="s">
        <v>45</v>
      </c>
      <c r="R19" s="246">
        <v>500</v>
      </c>
      <c r="S19" s="246">
        <v>1800</v>
      </c>
      <c r="T19" s="246" t="s">
        <v>152</v>
      </c>
      <c r="U19" s="246" t="s">
        <v>153</v>
      </c>
      <c r="V19" s="287" t="s">
        <v>154</v>
      </c>
      <c r="W19" s="288" t="s">
        <v>155</v>
      </c>
      <c r="X19" s="287" t="s">
        <v>57</v>
      </c>
      <c r="Y19" s="287"/>
      <c r="Z19" s="249" t="s">
        <v>156</v>
      </c>
      <c r="AA19" s="246" t="str">
        <f t="shared" si="0"/>
        <v xml:space="preserve">2000
</v>
      </c>
      <c r="AB19" s="292"/>
      <c r="AC19" s="291" t="s">
        <v>157</v>
      </c>
      <c r="AD19" s="292" t="s">
        <v>130</v>
      </c>
      <c r="AE19" s="292">
        <v>2604</v>
      </c>
      <c r="AF19" s="290">
        <v>1</v>
      </c>
      <c r="AG19" s="292" t="s">
        <v>158</v>
      </c>
      <c r="AH19" s="292"/>
      <c r="AI19" s="292"/>
      <c r="AJ19" s="292"/>
      <c r="AK19" s="293" t="s">
        <v>139</v>
      </c>
      <c r="AL19" s="318" t="s">
        <v>1288</v>
      </c>
      <c r="AM19" s="318" t="s">
        <v>1279</v>
      </c>
      <c r="AN19" s="318"/>
      <c r="AO19" s="359">
        <v>1</v>
      </c>
      <c r="AP19" s="359">
        <v>1</v>
      </c>
      <c r="AQ19" s="266" t="s">
        <v>1289</v>
      </c>
      <c r="AR19" s="266"/>
      <c r="AS19" s="266"/>
      <c r="AT19" s="266"/>
      <c r="AU19" s="364" t="s">
        <v>1281</v>
      </c>
    </row>
    <row r="20" spans="2:47" s="2" customFormat="1" ht="165.75" x14ac:dyDescent="0.2">
      <c r="B20" s="286" t="s">
        <v>115</v>
      </c>
      <c r="C20" s="287" t="s">
        <v>37</v>
      </c>
      <c r="D20" s="287" t="s">
        <v>38</v>
      </c>
      <c r="E20" s="287" t="s">
        <v>105</v>
      </c>
      <c r="F20" s="287" t="s">
        <v>117</v>
      </c>
      <c r="G20" s="287" t="s">
        <v>118</v>
      </c>
      <c r="H20" s="287" t="s">
        <v>42</v>
      </c>
      <c r="I20" s="287" t="s">
        <v>43</v>
      </c>
      <c r="J20" s="287" t="s">
        <v>45</v>
      </c>
      <c r="K20" s="287" t="s">
        <v>45</v>
      </c>
      <c r="L20" s="287" t="s">
        <v>93</v>
      </c>
      <c r="M20" s="287" t="s">
        <v>94</v>
      </c>
      <c r="N20" s="287" t="s">
        <v>107</v>
      </c>
      <c r="O20" s="288" t="s">
        <v>121</v>
      </c>
      <c r="P20" s="288" t="s">
        <v>159</v>
      </c>
      <c r="Q20" s="245">
        <v>1</v>
      </c>
      <c r="R20" s="245">
        <v>1</v>
      </c>
      <c r="S20" s="245">
        <v>1</v>
      </c>
      <c r="T20" s="245">
        <v>1</v>
      </c>
      <c r="U20" s="245">
        <v>1</v>
      </c>
      <c r="V20" s="294">
        <v>1</v>
      </c>
      <c r="W20" s="288" t="s">
        <v>160</v>
      </c>
      <c r="X20" s="294" t="s">
        <v>57</v>
      </c>
      <c r="Y20" s="294"/>
      <c r="Z20" s="249" t="s">
        <v>161</v>
      </c>
      <c r="AA20" s="246">
        <f t="shared" si="0"/>
        <v>1</v>
      </c>
      <c r="AB20" s="292"/>
      <c r="AC20" s="291" t="s">
        <v>162</v>
      </c>
      <c r="AD20" s="292" t="s">
        <v>130</v>
      </c>
      <c r="AE20" s="292">
        <v>4</v>
      </c>
      <c r="AF20" s="290">
        <v>1</v>
      </c>
      <c r="AG20" s="292" t="s">
        <v>163</v>
      </c>
      <c r="AH20" s="292"/>
      <c r="AI20" s="292"/>
      <c r="AJ20" s="292"/>
      <c r="AK20" s="293" t="s">
        <v>139</v>
      </c>
      <c r="AL20" s="318" t="s">
        <v>1290</v>
      </c>
      <c r="AM20" s="318" t="s">
        <v>1279</v>
      </c>
      <c r="AN20" s="318"/>
      <c r="AO20" s="359">
        <v>1</v>
      </c>
      <c r="AP20" s="359">
        <v>1</v>
      </c>
      <c r="AQ20" s="266" t="s">
        <v>1291</v>
      </c>
      <c r="AR20" s="266"/>
      <c r="AS20" s="266"/>
      <c r="AT20" s="266"/>
      <c r="AU20" s="364" t="s">
        <v>1281</v>
      </c>
    </row>
    <row r="21" spans="2:47" s="2" customFormat="1" ht="191.25" x14ac:dyDescent="0.2">
      <c r="B21" s="286" t="s">
        <v>115</v>
      </c>
      <c r="C21" s="287" t="s">
        <v>37</v>
      </c>
      <c r="D21" s="287" t="s">
        <v>38</v>
      </c>
      <c r="E21" s="287" t="s">
        <v>164</v>
      </c>
      <c r="F21" s="287" t="s">
        <v>117</v>
      </c>
      <c r="G21" s="295" t="s">
        <v>106</v>
      </c>
      <c r="H21" s="287" t="s">
        <v>42</v>
      </c>
      <c r="I21" s="287" t="s">
        <v>43</v>
      </c>
      <c r="J21" s="287" t="s">
        <v>45</v>
      </c>
      <c r="K21" s="287" t="s">
        <v>45</v>
      </c>
      <c r="L21" s="295" t="s">
        <v>93</v>
      </c>
      <c r="M21" s="295" t="s">
        <v>94</v>
      </c>
      <c r="N21" s="295" t="s">
        <v>165</v>
      </c>
      <c r="O21" s="288" t="s">
        <v>166</v>
      </c>
      <c r="P21" s="288" t="s">
        <v>167</v>
      </c>
      <c r="Q21" s="248">
        <v>1</v>
      </c>
      <c r="R21" s="246">
        <v>1</v>
      </c>
      <c r="S21" s="246">
        <v>1</v>
      </c>
      <c r="T21" s="246">
        <v>1</v>
      </c>
      <c r="U21" s="246">
        <v>1</v>
      </c>
      <c r="V21" s="246" t="s">
        <v>168</v>
      </c>
      <c r="W21" s="288" t="s">
        <v>169</v>
      </c>
      <c r="X21" s="287" t="s">
        <v>57</v>
      </c>
      <c r="Y21" s="287"/>
      <c r="Z21" s="249" t="s">
        <v>170</v>
      </c>
      <c r="AA21" s="246">
        <f t="shared" si="0"/>
        <v>1</v>
      </c>
      <c r="AB21" s="292"/>
      <c r="AC21" s="291" t="s">
        <v>171</v>
      </c>
      <c r="AD21" s="292" t="s">
        <v>130</v>
      </c>
      <c r="AE21" s="292">
        <v>3</v>
      </c>
      <c r="AF21" s="290">
        <v>1</v>
      </c>
      <c r="AG21" s="292" t="s">
        <v>172</v>
      </c>
      <c r="AH21" s="292"/>
      <c r="AI21" s="292"/>
      <c r="AJ21" s="292"/>
      <c r="AK21" s="293" t="s">
        <v>139</v>
      </c>
      <c r="AL21" s="318" t="s">
        <v>1292</v>
      </c>
      <c r="AM21" s="318"/>
      <c r="AN21" s="318"/>
      <c r="AO21" s="359">
        <v>1</v>
      </c>
      <c r="AP21" s="359">
        <v>1</v>
      </c>
      <c r="AQ21" s="266" t="s">
        <v>1293</v>
      </c>
      <c r="AR21" s="266"/>
      <c r="AS21" s="266"/>
      <c r="AT21" s="266"/>
      <c r="AU21" s="364" t="s">
        <v>1281</v>
      </c>
    </row>
    <row r="22" spans="2:47" s="2" customFormat="1" ht="191.25" x14ac:dyDescent="0.2">
      <c r="B22" s="286" t="s">
        <v>115</v>
      </c>
      <c r="C22" s="287" t="s">
        <v>173</v>
      </c>
      <c r="D22" s="287" t="s">
        <v>174</v>
      </c>
      <c r="E22" s="287" t="s">
        <v>175</v>
      </c>
      <c r="F22" s="287" t="s">
        <v>40</v>
      </c>
      <c r="G22" s="295" t="s">
        <v>106</v>
      </c>
      <c r="H22" s="287" t="s">
        <v>42</v>
      </c>
      <c r="I22" s="287" t="s">
        <v>43</v>
      </c>
      <c r="J22" s="287" t="s">
        <v>45</v>
      </c>
      <c r="K22" s="287" t="s">
        <v>45</v>
      </c>
      <c r="L22" s="295" t="s">
        <v>46</v>
      </c>
      <c r="M22" s="295" t="s">
        <v>75</v>
      </c>
      <c r="N22" s="295" t="s">
        <v>76</v>
      </c>
      <c r="O22" s="288" t="s">
        <v>176</v>
      </c>
      <c r="P22" s="288" t="s">
        <v>177</v>
      </c>
      <c r="Q22" s="245" t="s">
        <v>45</v>
      </c>
      <c r="R22" s="246" t="s">
        <v>178</v>
      </c>
      <c r="S22" s="246" t="s">
        <v>179</v>
      </c>
      <c r="T22" s="246" t="s">
        <v>180</v>
      </c>
      <c r="U22" s="246" t="s">
        <v>180</v>
      </c>
      <c r="V22" s="246" t="s">
        <v>180</v>
      </c>
      <c r="W22" s="288" t="s">
        <v>181</v>
      </c>
      <c r="X22" s="287" t="s">
        <v>57</v>
      </c>
      <c r="Y22" s="287"/>
      <c r="Z22" s="249" t="s">
        <v>182</v>
      </c>
      <c r="AA22" s="246" t="str">
        <f t="shared" si="0"/>
        <v>Nivel 2</v>
      </c>
      <c r="AB22" s="292"/>
      <c r="AC22" s="291" t="s">
        <v>183</v>
      </c>
      <c r="AD22" s="292" t="s">
        <v>184</v>
      </c>
      <c r="AE22" s="292" t="s">
        <v>185</v>
      </c>
      <c r="AF22" s="290">
        <v>1</v>
      </c>
      <c r="AG22" s="292" t="s">
        <v>186</v>
      </c>
      <c r="AH22" s="292"/>
      <c r="AI22" s="292"/>
      <c r="AJ22" s="292"/>
      <c r="AK22" s="293" t="s">
        <v>139</v>
      </c>
      <c r="AL22" s="318" t="s">
        <v>185</v>
      </c>
      <c r="AM22" s="318" t="s">
        <v>1294</v>
      </c>
      <c r="AN22" s="318"/>
      <c r="AO22" s="359">
        <v>1</v>
      </c>
      <c r="AP22" s="359">
        <v>1</v>
      </c>
      <c r="AQ22" s="266" t="s">
        <v>1295</v>
      </c>
      <c r="AR22" s="266"/>
      <c r="AS22" s="266"/>
      <c r="AT22" s="266"/>
      <c r="AU22" s="364" t="s">
        <v>1281</v>
      </c>
    </row>
    <row r="23" spans="2:47" s="2" customFormat="1" ht="102" x14ac:dyDescent="0.2">
      <c r="B23" s="286" t="s">
        <v>115</v>
      </c>
      <c r="C23" s="287" t="s">
        <v>173</v>
      </c>
      <c r="D23" s="287" t="s">
        <v>38</v>
      </c>
      <c r="E23" s="287" t="s">
        <v>140</v>
      </c>
      <c r="F23" s="295" t="s">
        <v>117</v>
      </c>
      <c r="G23" s="295" t="s">
        <v>106</v>
      </c>
      <c r="H23" s="287" t="s">
        <v>42</v>
      </c>
      <c r="I23" s="287" t="s">
        <v>43</v>
      </c>
      <c r="J23" s="287" t="s">
        <v>45</v>
      </c>
      <c r="K23" s="287" t="s">
        <v>45</v>
      </c>
      <c r="L23" s="295" t="s">
        <v>46</v>
      </c>
      <c r="M23" s="296" t="s">
        <v>187</v>
      </c>
      <c r="N23" s="287" t="s">
        <v>142</v>
      </c>
      <c r="O23" s="288" t="s">
        <v>176</v>
      </c>
      <c r="P23" s="288" t="s">
        <v>188</v>
      </c>
      <c r="Q23" s="245" t="s">
        <v>189</v>
      </c>
      <c r="R23" s="246" t="s">
        <v>189</v>
      </c>
      <c r="S23" s="246" t="s">
        <v>190</v>
      </c>
      <c r="T23" s="246" t="s">
        <v>191</v>
      </c>
      <c r="U23" s="246" t="s">
        <v>192</v>
      </c>
      <c r="V23" s="246" t="s">
        <v>192</v>
      </c>
      <c r="W23" s="288" t="s">
        <v>193</v>
      </c>
      <c r="X23" s="294" t="s">
        <v>57</v>
      </c>
      <c r="Y23" s="245"/>
      <c r="Z23" s="249" t="s">
        <v>194</v>
      </c>
      <c r="AA23" s="246" t="str">
        <f t="shared" si="0"/>
        <v>40% de estándares implementados</v>
      </c>
      <c r="AB23" s="292"/>
      <c r="AC23" s="291" t="s">
        <v>195</v>
      </c>
      <c r="AD23" s="292" t="s">
        <v>184</v>
      </c>
      <c r="AE23" s="292" t="s">
        <v>195</v>
      </c>
      <c r="AF23" s="290">
        <v>1</v>
      </c>
      <c r="AG23" s="292" t="s">
        <v>186</v>
      </c>
      <c r="AH23" s="292"/>
      <c r="AI23" s="292"/>
      <c r="AJ23" s="292"/>
      <c r="AK23" s="293" t="s">
        <v>196</v>
      </c>
      <c r="AL23" s="318" t="s">
        <v>1296</v>
      </c>
      <c r="AM23" s="318" t="s">
        <v>1294</v>
      </c>
      <c r="AN23" s="318"/>
      <c r="AO23" s="359">
        <v>1</v>
      </c>
      <c r="AP23" s="359">
        <v>1</v>
      </c>
      <c r="AQ23" s="266" t="s">
        <v>1297</v>
      </c>
      <c r="AR23" s="266"/>
      <c r="AS23" s="266"/>
      <c r="AT23" s="266"/>
      <c r="AU23" s="364" t="s">
        <v>1281</v>
      </c>
    </row>
    <row r="24" spans="2:47" s="2" customFormat="1" ht="127.5" x14ac:dyDescent="0.2">
      <c r="B24" s="286" t="s">
        <v>115</v>
      </c>
      <c r="C24" s="287" t="s">
        <v>37</v>
      </c>
      <c r="D24" s="287" t="s">
        <v>38</v>
      </c>
      <c r="E24" s="287" t="s">
        <v>140</v>
      </c>
      <c r="F24" s="295" t="s">
        <v>117</v>
      </c>
      <c r="G24" s="295" t="s">
        <v>106</v>
      </c>
      <c r="H24" s="287" t="s">
        <v>42</v>
      </c>
      <c r="I24" s="287" t="s">
        <v>43</v>
      </c>
      <c r="J24" s="287" t="s">
        <v>45</v>
      </c>
      <c r="K24" s="287" t="s">
        <v>45</v>
      </c>
      <c r="L24" s="295" t="s">
        <v>119</v>
      </c>
      <c r="M24" s="295" t="s">
        <v>119</v>
      </c>
      <c r="N24" s="295" t="s">
        <v>142</v>
      </c>
      <c r="O24" s="288" t="s">
        <v>121</v>
      </c>
      <c r="P24" s="288" t="s">
        <v>197</v>
      </c>
      <c r="Q24" s="248">
        <v>0</v>
      </c>
      <c r="R24" s="246">
        <v>0</v>
      </c>
      <c r="S24" s="246">
        <v>0</v>
      </c>
      <c r="T24" s="246">
        <v>1</v>
      </c>
      <c r="U24" s="246">
        <v>0</v>
      </c>
      <c r="V24" s="287">
        <v>1</v>
      </c>
      <c r="W24" s="288" t="s">
        <v>198</v>
      </c>
      <c r="X24" s="297" t="s">
        <v>57</v>
      </c>
      <c r="Y24" s="248"/>
      <c r="Z24" s="249" t="s">
        <v>199</v>
      </c>
      <c r="AA24" s="246">
        <f t="shared" si="0"/>
        <v>1</v>
      </c>
      <c r="AB24" s="292"/>
      <c r="AC24" s="291" t="s">
        <v>200</v>
      </c>
      <c r="AD24" s="292" t="s">
        <v>130</v>
      </c>
      <c r="AE24" s="292">
        <v>1</v>
      </c>
      <c r="AF24" s="290">
        <v>1</v>
      </c>
      <c r="AG24" s="292" t="s">
        <v>201</v>
      </c>
      <c r="AH24" s="292"/>
      <c r="AI24" s="292"/>
      <c r="AJ24" s="292"/>
      <c r="AK24" s="293" t="s">
        <v>139</v>
      </c>
      <c r="AL24" s="318" t="s">
        <v>1298</v>
      </c>
      <c r="AM24" s="318"/>
      <c r="AN24" s="318"/>
      <c r="AO24" s="359">
        <v>1</v>
      </c>
      <c r="AP24" s="359">
        <v>1</v>
      </c>
      <c r="AQ24" s="266" t="s">
        <v>1299</v>
      </c>
      <c r="AR24" s="266"/>
      <c r="AS24" s="266"/>
      <c r="AT24" s="266"/>
      <c r="AU24" s="364" t="s">
        <v>1281</v>
      </c>
    </row>
    <row r="25" spans="2:47" s="2" customFormat="1" ht="127.5" x14ac:dyDescent="0.2">
      <c r="B25" s="286" t="s">
        <v>115</v>
      </c>
      <c r="C25" s="287" t="s">
        <v>37</v>
      </c>
      <c r="D25" s="287" t="s">
        <v>38</v>
      </c>
      <c r="E25" s="287" t="s">
        <v>116</v>
      </c>
      <c r="F25" s="287" t="s">
        <v>117</v>
      </c>
      <c r="G25" s="295" t="s">
        <v>118</v>
      </c>
      <c r="H25" s="287" t="s">
        <v>42</v>
      </c>
      <c r="I25" s="287" t="s">
        <v>43</v>
      </c>
      <c r="J25" s="287" t="s">
        <v>45</v>
      </c>
      <c r="K25" s="287" t="s">
        <v>45</v>
      </c>
      <c r="L25" s="295" t="s">
        <v>202</v>
      </c>
      <c r="M25" s="295" t="s">
        <v>203</v>
      </c>
      <c r="N25" s="295" t="s">
        <v>120</v>
      </c>
      <c r="O25" s="288" t="s">
        <v>121</v>
      </c>
      <c r="P25" s="288" t="s">
        <v>204</v>
      </c>
      <c r="Q25" s="245">
        <v>1</v>
      </c>
      <c r="R25" s="245">
        <v>1</v>
      </c>
      <c r="S25" s="245">
        <v>1</v>
      </c>
      <c r="T25" s="245">
        <v>1</v>
      </c>
      <c r="U25" s="245">
        <v>1</v>
      </c>
      <c r="V25" s="294">
        <v>1</v>
      </c>
      <c r="W25" s="288" t="s">
        <v>205</v>
      </c>
      <c r="X25" s="294" t="s">
        <v>57</v>
      </c>
      <c r="Y25" s="294"/>
      <c r="Z25" s="249" t="s">
        <v>206</v>
      </c>
      <c r="AA25" s="246">
        <f t="shared" si="0"/>
        <v>1</v>
      </c>
      <c r="AB25" s="292"/>
      <c r="AC25" s="291" t="s">
        <v>207</v>
      </c>
      <c r="AD25" s="292" t="s">
        <v>130</v>
      </c>
      <c r="AE25" s="292">
        <v>11</v>
      </c>
      <c r="AF25" s="290">
        <v>1</v>
      </c>
      <c r="AG25" s="292" t="s">
        <v>208</v>
      </c>
      <c r="AH25" s="292"/>
      <c r="AI25" s="292"/>
      <c r="AJ25" s="292"/>
      <c r="AK25" s="293" t="s">
        <v>139</v>
      </c>
      <c r="AL25" s="318" t="s">
        <v>208</v>
      </c>
      <c r="AM25" s="318" t="s">
        <v>1279</v>
      </c>
      <c r="AN25" s="318"/>
      <c r="AO25" s="359">
        <v>1</v>
      </c>
      <c r="AP25" s="359">
        <v>1</v>
      </c>
      <c r="AQ25" s="266" t="s">
        <v>1300</v>
      </c>
      <c r="AR25" s="266"/>
      <c r="AS25" s="266"/>
      <c r="AT25" s="266"/>
      <c r="AU25" s="364" t="s">
        <v>1281</v>
      </c>
    </row>
    <row r="26" spans="2:47" s="2" customFormat="1" ht="191.25" x14ac:dyDescent="0.2">
      <c r="B26" s="286" t="s">
        <v>115</v>
      </c>
      <c r="C26" s="287" t="s">
        <v>209</v>
      </c>
      <c r="D26" s="287" t="s">
        <v>210</v>
      </c>
      <c r="E26" s="287" t="s">
        <v>211</v>
      </c>
      <c r="F26" s="287" t="s">
        <v>212</v>
      </c>
      <c r="G26" s="295" t="s">
        <v>150</v>
      </c>
      <c r="H26" s="287" t="s">
        <v>42</v>
      </c>
      <c r="I26" s="287" t="s">
        <v>43</v>
      </c>
      <c r="J26" s="287" t="s">
        <v>45</v>
      </c>
      <c r="K26" s="287" t="s">
        <v>45</v>
      </c>
      <c r="L26" s="295" t="s">
        <v>213</v>
      </c>
      <c r="M26" s="295" t="s">
        <v>214</v>
      </c>
      <c r="N26" s="295" t="s">
        <v>76</v>
      </c>
      <c r="O26" s="288" t="s">
        <v>121</v>
      </c>
      <c r="P26" s="288" t="s">
        <v>215</v>
      </c>
      <c r="Q26" s="248">
        <v>4</v>
      </c>
      <c r="R26" s="246">
        <v>0</v>
      </c>
      <c r="S26" s="246">
        <v>0</v>
      </c>
      <c r="T26" s="246">
        <v>1</v>
      </c>
      <c r="U26" s="246">
        <v>1</v>
      </c>
      <c r="V26" s="287">
        <v>2</v>
      </c>
      <c r="W26" s="288" t="s">
        <v>216</v>
      </c>
      <c r="X26" s="287" t="s">
        <v>57</v>
      </c>
      <c r="Y26" s="287"/>
      <c r="Z26" s="249" t="s">
        <v>217</v>
      </c>
      <c r="AA26" s="246">
        <f t="shared" si="0"/>
        <v>1</v>
      </c>
      <c r="AB26" s="292"/>
      <c r="AC26" s="291" t="s">
        <v>218</v>
      </c>
      <c r="AD26" s="292" t="s">
        <v>130</v>
      </c>
      <c r="AE26" s="292">
        <v>1</v>
      </c>
      <c r="AF26" s="290">
        <v>1</v>
      </c>
      <c r="AG26" s="292" t="s">
        <v>219</v>
      </c>
      <c r="AH26" s="292"/>
      <c r="AI26" s="292"/>
      <c r="AJ26" s="292"/>
      <c r="AK26" s="293" t="s">
        <v>139</v>
      </c>
      <c r="AL26" s="318" t="s">
        <v>1301</v>
      </c>
      <c r="AM26" s="318" t="s">
        <v>1302</v>
      </c>
      <c r="AN26" s="318"/>
      <c r="AO26" s="359">
        <v>1</v>
      </c>
      <c r="AP26" s="359">
        <v>1</v>
      </c>
      <c r="AQ26" s="266" t="s">
        <v>1303</v>
      </c>
      <c r="AR26" s="266"/>
      <c r="AS26" s="266"/>
      <c r="AT26" s="266"/>
      <c r="AU26" s="364" t="s">
        <v>1281</v>
      </c>
    </row>
    <row r="27" spans="2:47" s="2" customFormat="1" ht="369.75" x14ac:dyDescent="0.2">
      <c r="B27" s="298" t="s">
        <v>220</v>
      </c>
      <c r="C27" s="221" t="s">
        <v>37</v>
      </c>
      <c r="D27" s="70" t="s">
        <v>38</v>
      </c>
      <c r="E27" s="221" t="s">
        <v>140</v>
      </c>
      <c r="F27" s="221" t="s">
        <v>117</v>
      </c>
      <c r="G27" s="221" t="s">
        <v>150</v>
      </c>
      <c r="H27" s="221" t="s">
        <v>42</v>
      </c>
      <c r="I27" s="221" t="s">
        <v>43</v>
      </c>
      <c r="J27" s="70" t="s">
        <v>45</v>
      </c>
      <c r="K27" s="70" t="s">
        <v>45</v>
      </c>
      <c r="L27" s="221" t="s">
        <v>93</v>
      </c>
      <c r="M27" s="221" t="s">
        <v>94</v>
      </c>
      <c r="N27" s="70" t="s">
        <v>142</v>
      </c>
      <c r="O27" s="221" t="s">
        <v>221</v>
      </c>
      <c r="P27" s="221" t="s">
        <v>222</v>
      </c>
      <c r="Q27" s="231" t="s">
        <v>223</v>
      </c>
      <c r="R27" s="70" t="s">
        <v>224</v>
      </c>
      <c r="S27" s="70" t="s">
        <v>225</v>
      </c>
      <c r="T27" s="70" t="s">
        <v>226</v>
      </c>
      <c r="U27" s="70" t="s">
        <v>227</v>
      </c>
      <c r="V27" s="70">
        <v>1</v>
      </c>
      <c r="W27" s="70" t="s">
        <v>226</v>
      </c>
      <c r="X27" s="221" t="s">
        <v>228</v>
      </c>
      <c r="Y27" s="221" t="s">
        <v>228</v>
      </c>
      <c r="Z27" s="221" t="s">
        <v>229</v>
      </c>
      <c r="AA27" s="222" t="str">
        <f t="shared" si="0"/>
        <v>Implementar las redes integrales de salud priorizadas de conformidad con las necesidades de la población usuaria.</v>
      </c>
      <c r="AB27" s="18"/>
      <c r="AC27" s="299" t="s">
        <v>230</v>
      </c>
      <c r="AD27" s="18"/>
      <c r="AE27" s="18">
        <v>1</v>
      </c>
      <c r="AF27" s="74">
        <v>1</v>
      </c>
      <c r="AG27" s="300" t="s">
        <v>231</v>
      </c>
      <c r="AH27" s="18"/>
      <c r="AI27" s="18"/>
      <c r="AJ27" s="18" t="s">
        <v>232</v>
      </c>
      <c r="AK27" s="18"/>
      <c r="AL27" s="106" t="s">
        <v>1304</v>
      </c>
      <c r="AM27" s="106" t="s">
        <v>1305</v>
      </c>
      <c r="AN27" s="106"/>
      <c r="AO27" s="176">
        <v>1</v>
      </c>
      <c r="AP27" s="360">
        <v>1</v>
      </c>
      <c r="AQ27" s="176" t="s">
        <v>1306</v>
      </c>
      <c r="AR27" s="176"/>
      <c r="AS27" s="176"/>
      <c r="AT27" s="361" t="s">
        <v>1305</v>
      </c>
      <c r="AU27" s="176"/>
    </row>
    <row r="28" spans="2:47" s="2" customFormat="1" ht="409.5" x14ac:dyDescent="0.25">
      <c r="B28" s="298" t="s">
        <v>220</v>
      </c>
      <c r="C28" s="221" t="s">
        <v>61</v>
      </c>
      <c r="D28" s="221" t="s">
        <v>62</v>
      </c>
      <c r="E28" s="221" t="s">
        <v>63</v>
      </c>
      <c r="F28" s="221" t="s">
        <v>117</v>
      </c>
      <c r="G28" s="221" t="s">
        <v>150</v>
      </c>
      <c r="H28" s="221" t="s">
        <v>42</v>
      </c>
      <c r="I28" s="221" t="s">
        <v>43</v>
      </c>
      <c r="J28" s="70" t="s">
        <v>45</v>
      </c>
      <c r="K28" s="70" t="s">
        <v>45</v>
      </c>
      <c r="L28" s="221" t="s">
        <v>119</v>
      </c>
      <c r="M28" s="221" t="s">
        <v>119</v>
      </c>
      <c r="N28" s="221" t="s">
        <v>76</v>
      </c>
      <c r="O28" s="221" t="s">
        <v>233</v>
      </c>
      <c r="P28" s="221" t="s">
        <v>234</v>
      </c>
      <c r="Q28" s="231" t="s">
        <v>223</v>
      </c>
      <c r="R28" s="70" t="s">
        <v>235</v>
      </c>
      <c r="S28" s="70" t="s">
        <v>235</v>
      </c>
      <c r="T28" s="70" t="s">
        <v>236</v>
      </c>
      <c r="U28" s="70" t="s">
        <v>235</v>
      </c>
      <c r="V28" s="70">
        <v>1</v>
      </c>
      <c r="W28" s="221" t="s">
        <v>237</v>
      </c>
      <c r="X28" s="221" t="s">
        <v>228</v>
      </c>
      <c r="Y28" s="221" t="s">
        <v>228</v>
      </c>
      <c r="Z28" s="221" t="s">
        <v>238</v>
      </c>
      <c r="AA28" s="222" t="str">
        <f t="shared" si="0"/>
        <v xml:space="preserve">Consolidar la estrategia de la política SINAPSIS </v>
      </c>
      <c r="AB28" s="74">
        <v>0.12</v>
      </c>
      <c r="AC28" s="104" t="s">
        <v>239</v>
      </c>
      <c r="AD28" s="18"/>
      <c r="AE28" s="162">
        <v>3</v>
      </c>
      <c r="AF28" s="301">
        <v>1</v>
      </c>
      <c r="AG28" s="302" t="s">
        <v>240</v>
      </c>
      <c r="AH28" s="163">
        <v>1</v>
      </c>
      <c r="AI28" s="162" t="s">
        <v>241</v>
      </c>
      <c r="AJ28" s="18" t="s">
        <v>242</v>
      </c>
      <c r="AK28" s="18"/>
      <c r="AL28" s="106" t="s">
        <v>1307</v>
      </c>
      <c r="AM28" s="106" t="s">
        <v>1308</v>
      </c>
      <c r="AN28" s="106"/>
      <c r="AO28" s="176">
        <v>1</v>
      </c>
      <c r="AP28" s="360">
        <v>1</v>
      </c>
      <c r="AQ28" s="176" t="s">
        <v>1309</v>
      </c>
      <c r="AR28" s="176"/>
      <c r="AS28" s="176"/>
      <c r="AT28" s="361" t="s">
        <v>1308</v>
      </c>
      <c r="AU28" s="176"/>
    </row>
    <row r="29" spans="2:47" s="2" customFormat="1" ht="409.5" x14ac:dyDescent="0.25">
      <c r="B29" s="298" t="s">
        <v>220</v>
      </c>
      <c r="C29" s="221" t="s">
        <v>61</v>
      </c>
      <c r="D29" s="221" t="s">
        <v>62</v>
      </c>
      <c r="E29" s="221" t="s">
        <v>243</v>
      </c>
      <c r="F29" s="221" t="s">
        <v>117</v>
      </c>
      <c r="G29" s="221" t="s">
        <v>150</v>
      </c>
      <c r="H29" s="221" t="s">
        <v>42</v>
      </c>
      <c r="I29" s="221" t="s">
        <v>43</v>
      </c>
      <c r="J29" s="70" t="s">
        <v>45</v>
      </c>
      <c r="K29" s="70" t="s">
        <v>45</v>
      </c>
      <c r="L29" s="221" t="s">
        <v>119</v>
      </c>
      <c r="M29" s="221" t="s">
        <v>119</v>
      </c>
      <c r="N29" s="221" t="s">
        <v>76</v>
      </c>
      <c r="O29" s="221" t="s">
        <v>233</v>
      </c>
      <c r="P29" s="221" t="s">
        <v>234</v>
      </c>
      <c r="Q29" s="231" t="s">
        <v>223</v>
      </c>
      <c r="R29" s="70" t="s">
        <v>244</v>
      </c>
      <c r="S29" s="70" t="s">
        <v>245</v>
      </c>
      <c r="T29" s="70" t="s">
        <v>245</v>
      </c>
      <c r="U29" s="70" t="s">
        <v>245</v>
      </c>
      <c r="V29" s="70">
        <v>1</v>
      </c>
      <c r="W29" s="221" t="s">
        <v>246</v>
      </c>
      <c r="X29" s="221" t="s">
        <v>228</v>
      </c>
      <c r="Y29" s="221" t="s">
        <v>228</v>
      </c>
      <c r="Z29" s="221" t="s">
        <v>247</v>
      </c>
      <c r="AA29" s="222" t="str">
        <f t="shared" si="0"/>
        <v xml:space="preserve">Consolidar la estrategia de Los Mejores por Colombia  </v>
      </c>
      <c r="AB29" s="18"/>
      <c r="AC29" s="104" t="s">
        <v>248</v>
      </c>
      <c r="AD29" s="18"/>
      <c r="AE29" s="162">
        <v>2</v>
      </c>
      <c r="AF29" s="301">
        <v>1</v>
      </c>
      <c r="AG29" s="303" t="s">
        <v>249</v>
      </c>
      <c r="AH29" s="162"/>
      <c r="AI29" s="18"/>
      <c r="AJ29" s="18" t="s">
        <v>250</v>
      </c>
      <c r="AK29" s="18"/>
      <c r="AL29" s="106" t="s">
        <v>1310</v>
      </c>
      <c r="AM29" s="106" t="s">
        <v>1311</v>
      </c>
      <c r="AN29" s="106"/>
      <c r="AO29" s="176">
        <v>1</v>
      </c>
      <c r="AP29" s="360">
        <v>1</v>
      </c>
      <c r="AQ29" s="176" t="s">
        <v>1312</v>
      </c>
      <c r="AR29" s="176"/>
      <c r="AS29" s="176"/>
      <c r="AT29" s="361" t="s">
        <v>1313</v>
      </c>
      <c r="AU29" s="176"/>
    </row>
    <row r="30" spans="2:47" s="2" customFormat="1" ht="242.25" x14ac:dyDescent="0.2">
      <c r="B30" s="298" t="s">
        <v>220</v>
      </c>
      <c r="C30" s="221" t="s">
        <v>61</v>
      </c>
      <c r="D30" s="221" t="s">
        <v>251</v>
      </c>
      <c r="E30" s="221" t="s">
        <v>252</v>
      </c>
      <c r="F30" s="221" t="s">
        <v>40</v>
      </c>
      <c r="G30" s="221" t="s">
        <v>41</v>
      </c>
      <c r="H30" s="221" t="s">
        <v>42</v>
      </c>
      <c r="I30" s="221" t="s">
        <v>253</v>
      </c>
      <c r="J30" s="70" t="s">
        <v>45</v>
      </c>
      <c r="K30" s="70" t="s">
        <v>45</v>
      </c>
      <c r="L30" s="221" t="s">
        <v>46</v>
      </c>
      <c r="M30" s="221" t="s">
        <v>254</v>
      </c>
      <c r="N30" s="221" t="s">
        <v>76</v>
      </c>
      <c r="O30" s="221" t="s">
        <v>255</v>
      </c>
      <c r="P30" s="221" t="s">
        <v>256</v>
      </c>
      <c r="Q30" s="231" t="s">
        <v>223</v>
      </c>
      <c r="R30" s="70" t="s">
        <v>257</v>
      </c>
      <c r="S30" s="70" t="s">
        <v>258</v>
      </c>
      <c r="T30" s="70" t="s">
        <v>258</v>
      </c>
      <c r="U30" s="70" t="s">
        <v>258</v>
      </c>
      <c r="V30" s="70" t="s">
        <v>258</v>
      </c>
      <c r="W30" s="221" t="s">
        <v>259</v>
      </c>
      <c r="X30" s="221" t="s">
        <v>228</v>
      </c>
      <c r="Y30" s="221" t="s">
        <v>228</v>
      </c>
      <c r="Z30" s="221" t="s">
        <v>260</v>
      </c>
      <c r="AA30" s="222" t="str">
        <f t="shared" si="0"/>
        <v>100 % Gestión y aplicación del Recaudo</v>
      </c>
      <c r="AB30" s="18"/>
      <c r="AC30" s="299" t="s">
        <v>261</v>
      </c>
      <c r="AD30" s="157" t="s">
        <v>262</v>
      </c>
      <c r="AE30" s="162">
        <v>1</v>
      </c>
      <c r="AF30" s="163">
        <v>0.72</v>
      </c>
      <c r="AG30" s="303" t="s">
        <v>263</v>
      </c>
      <c r="AH30" s="110"/>
      <c r="AI30" s="110"/>
      <c r="AJ30" s="162" t="s">
        <v>264</v>
      </c>
      <c r="AK30" s="18"/>
      <c r="AL30" s="106" t="s">
        <v>1314</v>
      </c>
      <c r="AM30" s="106" t="s">
        <v>1315</v>
      </c>
      <c r="AN30" s="106"/>
      <c r="AO30" s="176">
        <v>1</v>
      </c>
      <c r="AP30" s="360">
        <v>0.72</v>
      </c>
      <c r="AQ30" s="176" t="s">
        <v>1316</v>
      </c>
      <c r="AR30" s="176"/>
      <c r="AS30" s="176"/>
      <c r="AT30" s="361" t="s">
        <v>1317</v>
      </c>
      <c r="AU30" s="176"/>
    </row>
    <row r="31" spans="2:47" s="2" customFormat="1" ht="191.25" x14ac:dyDescent="0.25">
      <c r="B31" s="286" t="s">
        <v>265</v>
      </c>
      <c r="C31" s="287" t="s">
        <v>61</v>
      </c>
      <c r="D31" s="287" t="s">
        <v>62</v>
      </c>
      <c r="E31" s="287" t="s">
        <v>63</v>
      </c>
      <c r="F31" s="287" t="s">
        <v>40</v>
      </c>
      <c r="G31" s="287" t="s">
        <v>41</v>
      </c>
      <c r="H31" s="287" t="s">
        <v>42</v>
      </c>
      <c r="I31" s="287" t="s">
        <v>45</v>
      </c>
      <c r="J31" s="287" t="s">
        <v>45</v>
      </c>
      <c r="K31" s="287" t="s">
        <v>45</v>
      </c>
      <c r="L31" s="287" t="s">
        <v>46</v>
      </c>
      <c r="M31" s="287" t="s">
        <v>254</v>
      </c>
      <c r="N31" s="287" t="s">
        <v>76</v>
      </c>
      <c r="O31" s="287" t="s">
        <v>266</v>
      </c>
      <c r="P31" s="287" t="s">
        <v>267</v>
      </c>
      <c r="Q31" s="248">
        <v>0</v>
      </c>
      <c r="R31" s="246" t="s">
        <v>268</v>
      </c>
      <c r="S31" s="246" t="s">
        <v>269</v>
      </c>
      <c r="T31" s="246" t="s">
        <v>269</v>
      </c>
      <c r="U31" s="246" t="s">
        <v>269</v>
      </c>
      <c r="V31" s="287" t="s">
        <v>270</v>
      </c>
      <c r="W31" s="288" t="s">
        <v>271</v>
      </c>
      <c r="X31" s="288" t="s">
        <v>57</v>
      </c>
      <c r="Y31" s="288" t="s">
        <v>57</v>
      </c>
      <c r="Z31" s="245" t="s">
        <v>272</v>
      </c>
      <c r="AA31" s="246" t="str">
        <f t="shared" si="0"/>
        <v>$50 mil millones</v>
      </c>
      <c r="AB31" s="292"/>
      <c r="AC31" s="291" t="s">
        <v>273</v>
      </c>
      <c r="AD31" s="292"/>
      <c r="AE31" s="304">
        <v>26492648340.759998</v>
      </c>
      <c r="AF31" s="305">
        <v>0.52990000000000004</v>
      </c>
      <c r="AG31" s="292" t="s">
        <v>274</v>
      </c>
      <c r="AH31" s="292"/>
      <c r="AI31" s="292"/>
      <c r="AJ31" s="292"/>
      <c r="AK31" s="292"/>
      <c r="AL31" s="318" t="s">
        <v>1318</v>
      </c>
      <c r="AM31" s="318"/>
      <c r="AN31" s="318"/>
      <c r="AO31" s="266">
        <v>20493974958</v>
      </c>
      <c r="AP31" s="359">
        <v>1</v>
      </c>
      <c r="AQ31" s="266" t="s">
        <v>1319</v>
      </c>
      <c r="AR31" s="266"/>
      <c r="AS31" s="266"/>
      <c r="AT31" s="266"/>
      <c r="AU31" s="266"/>
    </row>
    <row r="32" spans="2:47" s="2" customFormat="1" ht="409.5" x14ac:dyDescent="0.25">
      <c r="B32" s="286" t="s">
        <v>265</v>
      </c>
      <c r="C32" s="287" t="s">
        <v>61</v>
      </c>
      <c r="D32" s="287" t="s">
        <v>62</v>
      </c>
      <c r="E32" s="287" t="s">
        <v>63</v>
      </c>
      <c r="F32" s="287" t="s">
        <v>40</v>
      </c>
      <c r="G32" s="287" t="s">
        <v>106</v>
      </c>
      <c r="H32" s="287" t="s">
        <v>42</v>
      </c>
      <c r="I32" s="287" t="s">
        <v>45</v>
      </c>
      <c r="J32" s="287" t="s">
        <v>45</v>
      </c>
      <c r="K32" s="287" t="s">
        <v>45</v>
      </c>
      <c r="L32" s="287" t="s">
        <v>119</v>
      </c>
      <c r="M32" s="287" t="s">
        <v>119</v>
      </c>
      <c r="N32" s="287" t="s">
        <v>76</v>
      </c>
      <c r="O32" s="287" t="s">
        <v>275</v>
      </c>
      <c r="P32" s="287" t="s">
        <v>276</v>
      </c>
      <c r="Q32" s="245" t="s">
        <v>277</v>
      </c>
      <c r="R32" s="246" t="s">
        <v>278</v>
      </c>
      <c r="S32" s="246" t="s">
        <v>279</v>
      </c>
      <c r="T32" s="246" t="s">
        <v>280</v>
      </c>
      <c r="U32" s="246" t="s">
        <v>280</v>
      </c>
      <c r="V32" s="287" t="s">
        <v>281</v>
      </c>
      <c r="W32" s="287" t="s">
        <v>282</v>
      </c>
      <c r="X32" s="287" t="s">
        <v>57</v>
      </c>
      <c r="Y32" s="287" t="s">
        <v>57</v>
      </c>
      <c r="Z32" s="245" t="s">
        <v>283</v>
      </c>
      <c r="AA32" s="246" t="str">
        <f t="shared" si="0"/>
        <v>Tres Subprocesos con gestión del conocimiento implementado</v>
      </c>
      <c r="AB32" s="292"/>
      <c r="AC32" s="291" t="s">
        <v>284</v>
      </c>
      <c r="AD32" s="292"/>
      <c r="AE32" s="292">
        <v>3</v>
      </c>
      <c r="AF32" s="305">
        <v>1</v>
      </c>
      <c r="AG32" s="291" t="s">
        <v>285</v>
      </c>
      <c r="AH32" s="292"/>
      <c r="AI32" s="292"/>
      <c r="AJ32" s="292" t="s">
        <v>286</v>
      </c>
      <c r="AK32" s="292"/>
      <c r="AL32" s="318" t="s">
        <v>1320</v>
      </c>
      <c r="AM32" s="318"/>
      <c r="AN32" s="318"/>
      <c r="AO32" s="266">
        <v>3</v>
      </c>
      <c r="AP32" s="359">
        <v>1</v>
      </c>
      <c r="AQ32" s="266" t="s">
        <v>1321</v>
      </c>
      <c r="AR32" s="266"/>
      <c r="AS32" s="266"/>
      <c r="AT32" s="266" t="s">
        <v>1322</v>
      </c>
      <c r="AU32" s="266"/>
    </row>
    <row r="33" spans="2:47" s="2" customFormat="1" ht="369.75" x14ac:dyDescent="0.25">
      <c r="B33" s="286" t="s">
        <v>265</v>
      </c>
      <c r="C33" s="287" t="s">
        <v>61</v>
      </c>
      <c r="D33" s="287" t="s">
        <v>62</v>
      </c>
      <c r="E33" s="287" t="s">
        <v>63</v>
      </c>
      <c r="F33" s="287" t="s">
        <v>40</v>
      </c>
      <c r="G33" s="287" t="s">
        <v>106</v>
      </c>
      <c r="H33" s="287" t="s">
        <v>42</v>
      </c>
      <c r="I33" s="287" t="s">
        <v>45</v>
      </c>
      <c r="J33" s="287" t="s">
        <v>45</v>
      </c>
      <c r="K33" s="287" t="s">
        <v>45</v>
      </c>
      <c r="L33" s="287" t="s">
        <v>46</v>
      </c>
      <c r="M33" s="287" t="s">
        <v>75</v>
      </c>
      <c r="N33" s="287" t="s">
        <v>76</v>
      </c>
      <c r="O33" s="287" t="s">
        <v>287</v>
      </c>
      <c r="P33" s="287" t="s">
        <v>288</v>
      </c>
      <c r="Q33" s="245" t="s">
        <v>289</v>
      </c>
      <c r="R33" s="246" t="s">
        <v>290</v>
      </c>
      <c r="S33" s="246" t="s">
        <v>291</v>
      </c>
      <c r="T33" s="246" t="s">
        <v>292</v>
      </c>
      <c r="U33" s="246" t="s">
        <v>293</v>
      </c>
      <c r="V33" s="287" t="s">
        <v>294</v>
      </c>
      <c r="W33" s="287" t="s">
        <v>295</v>
      </c>
      <c r="X33" s="287" t="s">
        <v>57</v>
      </c>
      <c r="Y33" s="287" t="s">
        <v>57</v>
      </c>
      <c r="Z33" s="245" t="s">
        <v>296</v>
      </c>
      <c r="AA33" s="246" t="str">
        <f t="shared" si="0"/>
        <v>Iniciar la alineación de los servicios de TI con los procesos</v>
      </c>
      <c r="AB33" s="292"/>
      <c r="AC33" s="291" t="s">
        <v>297</v>
      </c>
      <c r="AD33" s="292"/>
      <c r="AE33" s="292">
        <v>3</v>
      </c>
      <c r="AF33" s="290">
        <v>0.5</v>
      </c>
      <c r="AG33" s="291" t="s">
        <v>298</v>
      </c>
      <c r="AH33" s="292"/>
      <c r="AI33" s="292"/>
      <c r="AJ33" s="292" t="s">
        <v>299</v>
      </c>
      <c r="AK33" s="292"/>
      <c r="AL33" s="318" t="s">
        <v>1323</v>
      </c>
      <c r="AM33" s="318"/>
      <c r="AN33" s="318"/>
      <c r="AO33" s="266">
        <v>5</v>
      </c>
      <c r="AP33" s="359">
        <v>1</v>
      </c>
      <c r="AQ33" s="266" t="s">
        <v>1324</v>
      </c>
      <c r="AR33" s="266"/>
      <c r="AS33" s="266"/>
      <c r="AT33" s="266" t="s">
        <v>1325</v>
      </c>
      <c r="AU33" s="266"/>
    </row>
    <row r="34" spans="2:47" s="2" customFormat="1" ht="409.5" x14ac:dyDescent="0.2">
      <c r="B34" s="286" t="s">
        <v>265</v>
      </c>
      <c r="C34" s="287" t="s">
        <v>61</v>
      </c>
      <c r="D34" s="287" t="s">
        <v>62</v>
      </c>
      <c r="E34" s="287" t="s">
        <v>63</v>
      </c>
      <c r="F34" s="287" t="s">
        <v>40</v>
      </c>
      <c r="G34" s="287" t="s">
        <v>150</v>
      </c>
      <c r="H34" s="287" t="s">
        <v>42</v>
      </c>
      <c r="I34" s="287" t="s">
        <v>45</v>
      </c>
      <c r="J34" s="287" t="s">
        <v>45</v>
      </c>
      <c r="K34" s="287" t="s">
        <v>45</v>
      </c>
      <c r="L34" s="287" t="s">
        <v>46</v>
      </c>
      <c r="M34" s="287" t="s">
        <v>133</v>
      </c>
      <c r="N34" s="287" t="s">
        <v>76</v>
      </c>
      <c r="O34" s="287" t="s">
        <v>300</v>
      </c>
      <c r="P34" s="287" t="s">
        <v>301</v>
      </c>
      <c r="Q34" s="245" t="s">
        <v>302</v>
      </c>
      <c r="R34" s="246" t="s">
        <v>303</v>
      </c>
      <c r="S34" s="246" t="s">
        <v>304</v>
      </c>
      <c r="T34" s="246" t="s">
        <v>305</v>
      </c>
      <c r="U34" s="246" t="s">
        <v>306</v>
      </c>
      <c r="V34" s="287" t="s">
        <v>307</v>
      </c>
      <c r="W34" s="287" t="s">
        <v>308</v>
      </c>
      <c r="X34" s="287" t="s">
        <v>57</v>
      </c>
      <c r="Y34" s="287" t="s">
        <v>57</v>
      </c>
      <c r="Z34" s="287" t="s">
        <v>308</v>
      </c>
      <c r="AA34" s="246" t="str">
        <f t="shared" si="0"/>
        <v xml:space="preserve">Cumplimiento del componente de Cobertura (ventanilla hacia afuera) </v>
      </c>
      <c r="AB34" s="292"/>
      <c r="AC34" s="306" t="s">
        <v>309</v>
      </c>
      <c r="AD34" s="292"/>
      <c r="AE34" s="292">
        <v>4</v>
      </c>
      <c r="AF34" s="290">
        <v>0.5</v>
      </c>
      <c r="AG34" s="291" t="s">
        <v>310</v>
      </c>
      <c r="AH34" s="292"/>
      <c r="AI34" s="292"/>
      <c r="AJ34" s="292" t="s">
        <v>311</v>
      </c>
      <c r="AK34" s="292"/>
      <c r="AL34" s="318" t="s">
        <v>1326</v>
      </c>
      <c r="AM34" s="318"/>
      <c r="AN34" s="318"/>
      <c r="AO34" s="266">
        <v>7</v>
      </c>
      <c r="AP34" s="359">
        <v>1</v>
      </c>
      <c r="AQ34" s="266" t="s">
        <v>1327</v>
      </c>
      <c r="AR34" s="266"/>
      <c r="AS34" s="266"/>
      <c r="AT34" s="266" t="s">
        <v>1328</v>
      </c>
      <c r="AU34" s="266"/>
    </row>
    <row r="35" spans="2:47" s="2" customFormat="1" ht="255" x14ac:dyDescent="0.2">
      <c r="B35" s="279" t="s">
        <v>312</v>
      </c>
      <c r="C35" s="70" t="s">
        <v>37</v>
      </c>
      <c r="D35" s="70" t="s">
        <v>38</v>
      </c>
      <c r="E35" s="221" t="s">
        <v>140</v>
      </c>
      <c r="F35" s="70" t="s">
        <v>45</v>
      </c>
      <c r="G35" s="70" t="s">
        <v>106</v>
      </c>
      <c r="H35" s="70" t="s">
        <v>42</v>
      </c>
      <c r="I35" s="70" t="s">
        <v>43</v>
      </c>
      <c r="J35" s="70" t="s">
        <v>45</v>
      </c>
      <c r="K35" s="70" t="s">
        <v>45</v>
      </c>
      <c r="L35" s="70" t="s">
        <v>93</v>
      </c>
      <c r="M35" s="70" t="s">
        <v>94</v>
      </c>
      <c r="N35" s="70" t="s">
        <v>142</v>
      </c>
      <c r="O35" s="70" t="s">
        <v>313</v>
      </c>
      <c r="P35" s="70" t="s">
        <v>314</v>
      </c>
      <c r="Q35" s="221" t="s">
        <v>50</v>
      </c>
      <c r="R35" s="70"/>
      <c r="S35" s="70"/>
      <c r="T35" s="70">
        <v>1</v>
      </c>
      <c r="U35" s="70"/>
      <c r="V35" s="70">
        <v>1</v>
      </c>
      <c r="W35" s="223" t="s">
        <v>315</v>
      </c>
      <c r="X35" s="223"/>
      <c r="Y35" s="223" t="s">
        <v>228</v>
      </c>
      <c r="Z35" s="224" t="s">
        <v>316</v>
      </c>
      <c r="AA35" s="222">
        <f t="shared" si="0"/>
        <v>1</v>
      </c>
      <c r="AB35" s="18"/>
      <c r="AC35" s="104" t="s">
        <v>317</v>
      </c>
      <c r="AD35" s="18"/>
      <c r="AE35" s="18" t="s">
        <v>318</v>
      </c>
      <c r="AF35" s="18" t="s">
        <v>318</v>
      </c>
      <c r="AG35" s="105" t="s">
        <v>319</v>
      </c>
      <c r="AH35" s="18"/>
      <c r="AI35" s="18"/>
      <c r="AJ35" s="18"/>
      <c r="AK35" s="157" t="s">
        <v>320</v>
      </c>
      <c r="AL35" s="106" t="s">
        <v>1329</v>
      </c>
      <c r="AM35" s="106"/>
      <c r="AN35" s="106"/>
      <c r="AO35" s="176">
        <v>0.5</v>
      </c>
      <c r="AP35" s="360">
        <v>0.5</v>
      </c>
      <c r="AQ35" s="176" t="s">
        <v>1330</v>
      </c>
      <c r="AR35" s="176"/>
      <c r="AS35" s="176"/>
      <c r="AT35" s="176"/>
      <c r="AU35" s="365" t="s">
        <v>1331</v>
      </c>
    </row>
    <row r="36" spans="2:47" s="2" customFormat="1" ht="395.25" x14ac:dyDescent="0.2">
      <c r="B36" s="279" t="s">
        <v>312</v>
      </c>
      <c r="C36" s="221" t="s">
        <v>61</v>
      </c>
      <c r="D36" s="70" t="s">
        <v>62</v>
      </c>
      <c r="E36" s="221" t="s">
        <v>63</v>
      </c>
      <c r="F36" s="70" t="s">
        <v>45</v>
      </c>
      <c r="G36" s="70" t="s">
        <v>106</v>
      </c>
      <c r="H36" s="70" t="s">
        <v>42</v>
      </c>
      <c r="I36" s="70" t="s">
        <v>43</v>
      </c>
      <c r="J36" s="70" t="s">
        <v>45</v>
      </c>
      <c r="K36" s="70" t="s">
        <v>45</v>
      </c>
      <c r="L36" s="70" t="s">
        <v>93</v>
      </c>
      <c r="M36" s="70" t="s">
        <v>94</v>
      </c>
      <c r="N36" s="70" t="s">
        <v>76</v>
      </c>
      <c r="O36" s="70" t="s">
        <v>321</v>
      </c>
      <c r="P36" s="70" t="s">
        <v>322</v>
      </c>
      <c r="Q36" s="225">
        <v>74</v>
      </c>
      <c r="R36" s="222">
        <v>76</v>
      </c>
      <c r="S36" s="222">
        <v>81</v>
      </c>
      <c r="T36" s="232">
        <v>83</v>
      </c>
      <c r="U36" s="222">
        <v>85</v>
      </c>
      <c r="V36" s="70">
        <v>85</v>
      </c>
      <c r="W36" s="70" t="s">
        <v>323</v>
      </c>
      <c r="X36" s="70"/>
      <c r="Y36" s="70" t="s">
        <v>228</v>
      </c>
      <c r="Z36" s="224" t="s">
        <v>324</v>
      </c>
      <c r="AA36" s="222">
        <f t="shared" si="0"/>
        <v>83</v>
      </c>
      <c r="AB36" s="18" t="s">
        <v>325</v>
      </c>
      <c r="AC36" s="104" t="s">
        <v>326</v>
      </c>
      <c r="AD36" s="18"/>
      <c r="AE36" s="18" t="s">
        <v>327</v>
      </c>
      <c r="AF36" s="74">
        <v>1</v>
      </c>
      <c r="AG36" s="106" t="s">
        <v>328</v>
      </c>
      <c r="AH36" s="18"/>
      <c r="AI36" s="18" t="s">
        <v>329</v>
      </c>
      <c r="AJ36" s="18"/>
      <c r="AK36" s="157" t="s">
        <v>330</v>
      </c>
      <c r="AL36" s="106" t="s">
        <v>1332</v>
      </c>
      <c r="AM36" s="106"/>
      <c r="AN36" s="106"/>
      <c r="AO36" s="176">
        <v>86.8</v>
      </c>
      <c r="AP36" s="360">
        <v>1</v>
      </c>
      <c r="AQ36" s="176" t="s">
        <v>1333</v>
      </c>
      <c r="AR36" s="176"/>
      <c r="AS36" s="176"/>
      <c r="AT36" s="176"/>
      <c r="AU36" s="366" t="s">
        <v>1334</v>
      </c>
    </row>
    <row r="37" spans="2:47" s="2" customFormat="1" ht="331.5" x14ac:dyDescent="0.2">
      <c r="B37" s="279" t="s">
        <v>312</v>
      </c>
      <c r="C37" s="221" t="s">
        <v>61</v>
      </c>
      <c r="D37" s="70" t="s">
        <v>62</v>
      </c>
      <c r="E37" s="221" t="s">
        <v>63</v>
      </c>
      <c r="F37" s="70" t="s">
        <v>45</v>
      </c>
      <c r="G37" s="70" t="s">
        <v>150</v>
      </c>
      <c r="H37" s="70" t="s">
        <v>42</v>
      </c>
      <c r="I37" s="70" t="s">
        <v>43</v>
      </c>
      <c r="J37" s="70" t="s">
        <v>45</v>
      </c>
      <c r="K37" s="70" t="s">
        <v>45</v>
      </c>
      <c r="L37" s="70" t="s">
        <v>93</v>
      </c>
      <c r="M37" s="70" t="s">
        <v>94</v>
      </c>
      <c r="N37" s="70" t="s">
        <v>76</v>
      </c>
      <c r="O37" s="70" t="s">
        <v>331</v>
      </c>
      <c r="P37" s="70" t="s">
        <v>332</v>
      </c>
      <c r="Q37" s="230" t="s">
        <v>333</v>
      </c>
      <c r="R37" s="222"/>
      <c r="S37" s="222" t="s">
        <v>334</v>
      </c>
      <c r="T37" s="222" t="s">
        <v>334</v>
      </c>
      <c r="U37" s="222" t="s">
        <v>334</v>
      </c>
      <c r="V37" s="70" t="s">
        <v>334</v>
      </c>
      <c r="W37" s="70" t="s">
        <v>335</v>
      </c>
      <c r="X37" s="70" t="s">
        <v>228</v>
      </c>
      <c r="Y37" s="70" t="s">
        <v>228</v>
      </c>
      <c r="Z37" s="224" t="s">
        <v>336</v>
      </c>
      <c r="AA37" s="222" t="str">
        <f t="shared" si="0"/>
        <v>&gt;=90%</v>
      </c>
      <c r="AB37" s="18"/>
      <c r="AC37" s="104" t="s">
        <v>337</v>
      </c>
      <c r="AD37" s="18"/>
      <c r="AE37" s="74">
        <v>1</v>
      </c>
      <c r="AF37" s="74">
        <v>1</v>
      </c>
      <c r="AG37" s="106" t="s">
        <v>338</v>
      </c>
      <c r="AH37" s="18" t="s">
        <v>318</v>
      </c>
      <c r="AI37" s="18" t="s">
        <v>318</v>
      </c>
      <c r="AJ37" s="18"/>
      <c r="AK37" s="157" t="s">
        <v>330</v>
      </c>
      <c r="AL37" s="106" t="s">
        <v>1335</v>
      </c>
      <c r="AM37" s="106"/>
      <c r="AN37" s="106"/>
      <c r="AO37" s="176">
        <v>100</v>
      </c>
      <c r="AP37" s="360">
        <v>1</v>
      </c>
      <c r="AQ37" s="176" t="s">
        <v>1336</v>
      </c>
      <c r="AR37" s="176"/>
      <c r="AS37" s="176"/>
      <c r="AT37" s="176"/>
      <c r="AU37" s="366" t="s">
        <v>1334</v>
      </c>
    </row>
    <row r="38" spans="2:47" s="2" customFormat="1" ht="312" x14ac:dyDescent="0.2">
      <c r="B38" s="279" t="s">
        <v>312</v>
      </c>
      <c r="C38" s="70" t="s">
        <v>37</v>
      </c>
      <c r="D38" s="70" t="s">
        <v>38</v>
      </c>
      <c r="E38" s="70" t="s">
        <v>140</v>
      </c>
      <c r="F38" s="70" t="s">
        <v>117</v>
      </c>
      <c r="G38" s="70" t="s">
        <v>150</v>
      </c>
      <c r="H38" s="70" t="s">
        <v>42</v>
      </c>
      <c r="I38" s="70" t="s">
        <v>43</v>
      </c>
      <c r="J38" s="70" t="s">
        <v>45</v>
      </c>
      <c r="K38" s="70" t="s">
        <v>45</v>
      </c>
      <c r="L38" s="70" t="s">
        <v>46</v>
      </c>
      <c r="M38" s="70" t="s">
        <v>133</v>
      </c>
      <c r="N38" s="70" t="s">
        <v>142</v>
      </c>
      <c r="O38" s="70" t="s">
        <v>339</v>
      </c>
      <c r="P38" s="70" t="s">
        <v>340</v>
      </c>
      <c r="Q38" s="224" t="s">
        <v>341</v>
      </c>
      <c r="R38" s="222" t="s">
        <v>342</v>
      </c>
      <c r="S38" s="232" t="s">
        <v>342</v>
      </c>
      <c r="T38" s="222" t="s">
        <v>342</v>
      </c>
      <c r="U38" s="222" t="s">
        <v>342</v>
      </c>
      <c r="V38" s="70" t="s">
        <v>342</v>
      </c>
      <c r="W38" s="307" t="s">
        <v>343</v>
      </c>
      <c r="X38" s="70" t="s">
        <v>228</v>
      </c>
      <c r="Y38" s="70" t="s">
        <v>228</v>
      </c>
      <c r="Z38" s="233" t="s">
        <v>344</v>
      </c>
      <c r="AA38" s="222" t="str">
        <f t="shared" si="0"/>
        <v>&lt;=55 días</v>
      </c>
      <c r="AB38" s="18"/>
      <c r="AC38" s="104" t="s">
        <v>345</v>
      </c>
      <c r="AD38" s="18"/>
      <c r="AE38" s="18">
        <v>45.3</v>
      </c>
      <c r="AF38" s="74">
        <v>1</v>
      </c>
      <c r="AG38" s="106" t="s">
        <v>346</v>
      </c>
      <c r="AH38" s="18"/>
      <c r="AI38" s="18"/>
      <c r="AJ38" s="18"/>
      <c r="AK38" s="157" t="s">
        <v>347</v>
      </c>
      <c r="AL38" s="106" t="s">
        <v>1337</v>
      </c>
      <c r="AM38" s="106"/>
      <c r="AN38" s="106"/>
      <c r="AO38" s="360" t="s">
        <v>1338</v>
      </c>
      <c r="AP38" s="360">
        <v>1</v>
      </c>
      <c r="AQ38" s="176" t="s">
        <v>1339</v>
      </c>
      <c r="AR38" s="176"/>
      <c r="AS38" s="176"/>
      <c r="AT38" s="176"/>
      <c r="AU38" s="366" t="s">
        <v>1334</v>
      </c>
    </row>
    <row r="39" spans="2:47" s="2" customFormat="1" ht="409.5" x14ac:dyDescent="0.2">
      <c r="B39" s="279" t="s">
        <v>312</v>
      </c>
      <c r="C39" s="70" t="s">
        <v>37</v>
      </c>
      <c r="D39" s="70" t="s">
        <v>38</v>
      </c>
      <c r="E39" s="70" t="s">
        <v>140</v>
      </c>
      <c r="F39" s="70" t="s">
        <v>212</v>
      </c>
      <c r="G39" s="70" t="s">
        <v>150</v>
      </c>
      <c r="H39" s="70" t="s">
        <v>42</v>
      </c>
      <c r="I39" s="70" t="s">
        <v>43</v>
      </c>
      <c r="J39" s="70" t="s">
        <v>45</v>
      </c>
      <c r="K39" s="70" t="s">
        <v>45</v>
      </c>
      <c r="L39" s="70" t="s">
        <v>46</v>
      </c>
      <c r="M39" s="70" t="s">
        <v>133</v>
      </c>
      <c r="N39" s="70" t="s">
        <v>142</v>
      </c>
      <c r="O39" s="70" t="s">
        <v>348</v>
      </c>
      <c r="P39" s="70" t="s">
        <v>349</v>
      </c>
      <c r="Q39" s="221" t="s">
        <v>50</v>
      </c>
      <c r="R39" s="70"/>
      <c r="S39" s="222" t="s">
        <v>350</v>
      </c>
      <c r="T39" s="222" t="s">
        <v>350</v>
      </c>
      <c r="U39" s="222" t="s">
        <v>350</v>
      </c>
      <c r="V39" s="70" t="s">
        <v>350</v>
      </c>
      <c r="W39" s="70" t="s">
        <v>351</v>
      </c>
      <c r="X39" s="70" t="s">
        <v>228</v>
      </c>
      <c r="Y39" s="70" t="s">
        <v>228</v>
      </c>
      <c r="Z39" s="224" t="s">
        <v>352</v>
      </c>
      <c r="AA39" s="222" t="str">
        <f t="shared" si="0"/>
        <v>&gt;=80%</v>
      </c>
      <c r="AB39" s="18" t="s">
        <v>353</v>
      </c>
      <c r="AC39" s="104" t="s">
        <v>354</v>
      </c>
      <c r="AD39" s="18"/>
      <c r="AE39" s="74">
        <f>(7/9)</f>
        <v>0.77777777777777779</v>
      </c>
      <c r="AF39" s="74">
        <f>AE39/80%</f>
        <v>0.97222222222222221</v>
      </c>
      <c r="AG39" s="106" t="s">
        <v>355</v>
      </c>
      <c r="AH39" s="18"/>
      <c r="AI39" s="18" t="s">
        <v>356</v>
      </c>
      <c r="AJ39" s="18"/>
      <c r="AK39" s="157" t="s">
        <v>357</v>
      </c>
      <c r="AL39" s="106" t="s">
        <v>1340</v>
      </c>
      <c r="AM39" s="106"/>
      <c r="AN39" s="106"/>
      <c r="AO39" s="360">
        <v>0.6</v>
      </c>
      <c r="AP39" s="360">
        <v>0.75</v>
      </c>
      <c r="AQ39" s="176" t="s">
        <v>1341</v>
      </c>
      <c r="AR39" s="176"/>
      <c r="AS39" s="176"/>
      <c r="AT39" s="176"/>
      <c r="AU39" s="366" t="s">
        <v>1342</v>
      </c>
    </row>
    <row r="40" spans="2:47" s="2" customFormat="1" ht="382.5" x14ac:dyDescent="0.2">
      <c r="B40" s="279" t="s">
        <v>312</v>
      </c>
      <c r="C40" s="70" t="s">
        <v>37</v>
      </c>
      <c r="D40" s="70" t="s">
        <v>38</v>
      </c>
      <c r="E40" s="282" t="s">
        <v>140</v>
      </c>
      <c r="F40" s="282" t="s">
        <v>212</v>
      </c>
      <c r="G40" s="282" t="s">
        <v>150</v>
      </c>
      <c r="H40" s="70" t="s">
        <v>42</v>
      </c>
      <c r="I40" s="282" t="s">
        <v>43</v>
      </c>
      <c r="J40" s="70" t="s">
        <v>45</v>
      </c>
      <c r="K40" s="70" t="s">
        <v>45</v>
      </c>
      <c r="L40" s="70" t="s">
        <v>46</v>
      </c>
      <c r="M40" s="70" t="s">
        <v>133</v>
      </c>
      <c r="N40" s="70" t="s">
        <v>142</v>
      </c>
      <c r="O40" s="70" t="s">
        <v>358</v>
      </c>
      <c r="P40" s="70" t="s">
        <v>359</v>
      </c>
      <c r="Q40" s="230">
        <v>0.8</v>
      </c>
      <c r="R40" s="222" t="s">
        <v>350</v>
      </c>
      <c r="S40" s="222" t="s">
        <v>350</v>
      </c>
      <c r="T40" s="222" t="s">
        <v>350</v>
      </c>
      <c r="U40" s="222" t="s">
        <v>350</v>
      </c>
      <c r="V40" s="70" t="s">
        <v>350</v>
      </c>
      <c r="W40" s="70" t="s">
        <v>360</v>
      </c>
      <c r="X40" s="70"/>
      <c r="Y40" s="70" t="s">
        <v>228</v>
      </c>
      <c r="Z40" s="224" t="s">
        <v>361</v>
      </c>
      <c r="AA40" s="222" t="str">
        <f t="shared" si="0"/>
        <v>&gt;=80%</v>
      </c>
      <c r="AB40" s="18"/>
      <c r="AC40" s="104" t="s">
        <v>362</v>
      </c>
      <c r="AD40" s="18"/>
      <c r="AE40" s="18" t="s">
        <v>318</v>
      </c>
      <c r="AF40" s="18" t="s">
        <v>318</v>
      </c>
      <c r="AG40" s="106" t="s">
        <v>363</v>
      </c>
      <c r="AH40" s="18"/>
      <c r="AI40" s="18" t="s">
        <v>364</v>
      </c>
      <c r="AJ40" s="18"/>
      <c r="AK40" s="157" t="s">
        <v>365</v>
      </c>
      <c r="AL40" s="106" t="s">
        <v>1343</v>
      </c>
      <c r="AM40" s="106"/>
      <c r="AN40" s="106"/>
      <c r="AO40" s="176">
        <v>100</v>
      </c>
      <c r="AP40" s="360">
        <v>1</v>
      </c>
      <c r="AQ40" s="176" t="s">
        <v>1344</v>
      </c>
      <c r="AR40" s="176"/>
      <c r="AS40" s="176"/>
      <c r="AT40" s="176"/>
      <c r="AU40" s="366" t="s">
        <v>1334</v>
      </c>
    </row>
    <row r="41" spans="2:47" s="2" customFormat="1" ht="369.75" x14ac:dyDescent="0.2">
      <c r="B41" s="279" t="s">
        <v>312</v>
      </c>
      <c r="C41" s="70" t="s">
        <v>37</v>
      </c>
      <c r="D41" s="70" t="s">
        <v>38</v>
      </c>
      <c r="E41" s="282" t="s">
        <v>140</v>
      </c>
      <c r="F41" s="282" t="s">
        <v>45</v>
      </c>
      <c r="G41" s="282" t="s">
        <v>150</v>
      </c>
      <c r="H41" s="70" t="s">
        <v>42</v>
      </c>
      <c r="I41" s="282" t="s">
        <v>43</v>
      </c>
      <c r="J41" s="70" t="s">
        <v>45</v>
      </c>
      <c r="K41" s="70" t="s">
        <v>45</v>
      </c>
      <c r="L41" s="70" t="s">
        <v>119</v>
      </c>
      <c r="M41" s="70" t="s">
        <v>119</v>
      </c>
      <c r="N41" s="70" t="s">
        <v>142</v>
      </c>
      <c r="O41" s="70" t="s">
        <v>373</v>
      </c>
      <c r="P41" s="70" t="s">
        <v>374</v>
      </c>
      <c r="Q41" s="221" t="s">
        <v>50</v>
      </c>
      <c r="R41" s="222"/>
      <c r="S41" s="222"/>
      <c r="T41" s="222" t="s">
        <v>375</v>
      </c>
      <c r="U41" s="222"/>
      <c r="V41" s="70" t="s">
        <v>375</v>
      </c>
      <c r="W41" s="307" t="s">
        <v>376</v>
      </c>
      <c r="X41" s="70"/>
      <c r="Y41" s="70" t="s">
        <v>228</v>
      </c>
      <c r="Z41" s="224" t="s">
        <v>378</v>
      </c>
      <c r="AA41" s="222" t="str">
        <f t="shared" si="0"/>
        <v>&gt;=1</v>
      </c>
      <c r="AB41" s="18"/>
      <c r="AC41" s="104" t="s">
        <v>379</v>
      </c>
      <c r="AD41" s="18"/>
      <c r="AE41" s="18" t="s">
        <v>318</v>
      </c>
      <c r="AF41" s="18" t="s">
        <v>318</v>
      </c>
      <c r="AG41" s="117" t="s">
        <v>380</v>
      </c>
      <c r="AH41" s="18"/>
      <c r="AI41" s="18"/>
      <c r="AJ41" s="18"/>
      <c r="AK41" s="157" t="s">
        <v>365</v>
      </c>
      <c r="AL41" s="106" t="s">
        <v>1345</v>
      </c>
      <c r="AM41" s="106"/>
      <c r="AN41" s="106"/>
      <c r="AO41" s="176">
        <v>0.7</v>
      </c>
      <c r="AP41" s="360">
        <v>0.7</v>
      </c>
      <c r="AQ41" s="176" t="s">
        <v>1346</v>
      </c>
      <c r="AR41" s="176"/>
      <c r="AS41" s="176"/>
      <c r="AT41" s="176"/>
      <c r="AU41" s="366" t="s">
        <v>1347</v>
      </c>
    </row>
    <row r="42" spans="2:47" s="2" customFormat="1" ht="409.5" x14ac:dyDescent="0.2">
      <c r="B42" s="279" t="s">
        <v>312</v>
      </c>
      <c r="C42" s="70" t="s">
        <v>37</v>
      </c>
      <c r="D42" s="70" t="s">
        <v>38</v>
      </c>
      <c r="E42" s="70" t="s">
        <v>116</v>
      </c>
      <c r="F42" s="282" t="s">
        <v>117</v>
      </c>
      <c r="G42" s="282" t="s">
        <v>118</v>
      </c>
      <c r="H42" s="70" t="s">
        <v>42</v>
      </c>
      <c r="I42" s="282" t="s">
        <v>43</v>
      </c>
      <c r="J42" s="70" t="s">
        <v>45</v>
      </c>
      <c r="K42" s="70" t="s">
        <v>45</v>
      </c>
      <c r="L42" s="70" t="s">
        <v>119</v>
      </c>
      <c r="M42" s="70" t="s">
        <v>119</v>
      </c>
      <c r="N42" s="70" t="s">
        <v>120</v>
      </c>
      <c r="O42" s="70" t="s">
        <v>384</v>
      </c>
      <c r="P42" s="70" t="s">
        <v>385</v>
      </c>
      <c r="Q42" s="221" t="s">
        <v>50</v>
      </c>
      <c r="R42" s="222"/>
      <c r="S42" s="222"/>
      <c r="T42" s="222">
        <v>1</v>
      </c>
      <c r="U42" s="222">
        <v>1</v>
      </c>
      <c r="V42" s="70">
        <v>1</v>
      </c>
      <c r="W42" s="70" t="s">
        <v>388</v>
      </c>
      <c r="X42" s="70"/>
      <c r="Y42" s="70" t="s">
        <v>228</v>
      </c>
      <c r="Z42" s="224" t="s">
        <v>389</v>
      </c>
      <c r="AA42" s="222">
        <f t="shared" si="0"/>
        <v>1</v>
      </c>
      <c r="AB42" s="18"/>
      <c r="AC42" s="104" t="s">
        <v>390</v>
      </c>
      <c r="AD42" s="18"/>
      <c r="AE42" s="74" t="s">
        <v>318</v>
      </c>
      <c r="AF42" s="74" t="s">
        <v>318</v>
      </c>
      <c r="AG42" s="106" t="s">
        <v>391</v>
      </c>
      <c r="AH42" s="18"/>
      <c r="AI42" s="18"/>
      <c r="AJ42" s="18"/>
      <c r="AK42" s="157" t="s">
        <v>392</v>
      </c>
      <c r="AL42" s="106" t="s">
        <v>1348</v>
      </c>
      <c r="AM42" s="106"/>
      <c r="AN42" s="106"/>
      <c r="AO42" s="176">
        <v>1</v>
      </c>
      <c r="AP42" s="360">
        <v>1</v>
      </c>
      <c r="AQ42" s="176" t="s">
        <v>1349</v>
      </c>
      <c r="AR42" s="176"/>
      <c r="AS42" s="176"/>
      <c r="AT42" s="176"/>
      <c r="AU42" s="366" t="s">
        <v>1334</v>
      </c>
    </row>
    <row r="43" spans="2:47" s="2" customFormat="1" ht="357" x14ac:dyDescent="0.2">
      <c r="B43" s="279" t="s">
        <v>312</v>
      </c>
      <c r="C43" s="70" t="s">
        <v>37</v>
      </c>
      <c r="D43" s="70" t="s">
        <v>38</v>
      </c>
      <c r="E43" s="70" t="s">
        <v>116</v>
      </c>
      <c r="F43" s="282" t="s">
        <v>117</v>
      </c>
      <c r="G43" s="282" t="s">
        <v>118</v>
      </c>
      <c r="H43" s="70" t="s">
        <v>42</v>
      </c>
      <c r="I43" s="282" t="s">
        <v>43</v>
      </c>
      <c r="J43" s="70" t="s">
        <v>45</v>
      </c>
      <c r="K43" s="70" t="s">
        <v>45</v>
      </c>
      <c r="L43" s="70" t="s">
        <v>119</v>
      </c>
      <c r="M43" s="70" t="s">
        <v>119</v>
      </c>
      <c r="N43" s="70" t="s">
        <v>120</v>
      </c>
      <c r="O43" s="70" t="s">
        <v>393</v>
      </c>
      <c r="P43" s="70" t="s">
        <v>394</v>
      </c>
      <c r="Q43" s="221" t="s">
        <v>50</v>
      </c>
      <c r="R43" s="222"/>
      <c r="S43" s="222" t="s">
        <v>395</v>
      </c>
      <c r="T43" s="222" t="s">
        <v>395</v>
      </c>
      <c r="U43" s="222" t="s">
        <v>395</v>
      </c>
      <c r="V43" s="70" t="s">
        <v>396</v>
      </c>
      <c r="W43" s="70" t="s">
        <v>397</v>
      </c>
      <c r="X43" s="70"/>
      <c r="Y43" s="70" t="s">
        <v>228</v>
      </c>
      <c r="Z43" s="224" t="s">
        <v>398</v>
      </c>
      <c r="AA43" s="222" t="str">
        <f t="shared" si="0"/>
        <v>&gt;=2</v>
      </c>
      <c r="AB43" s="18"/>
      <c r="AC43" s="104" t="s">
        <v>399</v>
      </c>
      <c r="AD43" s="18"/>
      <c r="AE43" s="18" t="s">
        <v>318</v>
      </c>
      <c r="AF43" s="18" t="s">
        <v>318</v>
      </c>
      <c r="AG43" s="106" t="s">
        <v>400</v>
      </c>
      <c r="AH43" s="18"/>
      <c r="AI43" s="18"/>
      <c r="AJ43" s="18"/>
      <c r="AK43" s="157" t="s">
        <v>392</v>
      </c>
      <c r="AL43" s="106" t="s">
        <v>1350</v>
      </c>
      <c r="AM43" s="106"/>
      <c r="AN43" s="106"/>
      <c r="AO43" s="176">
        <v>4</v>
      </c>
      <c r="AP43" s="360">
        <v>1</v>
      </c>
      <c r="AQ43" s="176" t="s">
        <v>1351</v>
      </c>
      <c r="AR43" s="176"/>
      <c r="AS43" s="176"/>
      <c r="AT43" s="176"/>
      <c r="AU43" s="366" t="s">
        <v>1334</v>
      </c>
    </row>
    <row r="44" spans="2:47" s="2" customFormat="1" ht="318.75" x14ac:dyDescent="0.2">
      <c r="B44" s="279" t="s">
        <v>312</v>
      </c>
      <c r="C44" s="70" t="s">
        <v>37</v>
      </c>
      <c r="D44" s="70" t="s">
        <v>38</v>
      </c>
      <c r="E44" s="70" t="s">
        <v>116</v>
      </c>
      <c r="F44" s="282" t="s">
        <v>117</v>
      </c>
      <c r="G44" s="282" t="s">
        <v>118</v>
      </c>
      <c r="H44" s="70" t="s">
        <v>42</v>
      </c>
      <c r="I44" s="282" t="s">
        <v>43</v>
      </c>
      <c r="J44" s="70" t="s">
        <v>45</v>
      </c>
      <c r="K44" s="70" t="s">
        <v>45</v>
      </c>
      <c r="L44" s="70" t="s">
        <v>119</v>
      </c>
      <c r="M44" s="70" t="s">
        <v>119</v>
      </c>
      <c r="N44" s="70" t="s">
        <v>120</v>
      </c>
      <c r="O44" s="70" t="s">
        <v>401</v>
      </c>
      <c r="P44" s="70" t="s">
        <v>402</v>
      </c>
      <c r="Q44" s="221" t="s">
        <v>50</v>
      </c>
      <c r="R44" s="222"/>
      <c r="S44" s="222">
        <v>1</v>
      </c>
      <c r="T44" s="222">
        <v>1</v>
      </c>
      <c r="U44" s="222">
        <v>1</v>
      </c>
      <c r="V44" s="70">
        <v>4</v>
      </c>
      <c r="W44" s="307" t="s">
        <v>403</v>
      </c>
      <c r="X44" s="70"/>
      <c r="Y44" s="70" t="s">
        <v>228</v>
      </c>
      <c r="Z44" s="224" t="s">
        <v>403</v>
      </c>
      <c r="AA44" s="222">
        <f t="shared" si="0"/>
        <v>1</v>
      </c>
      <c r="AB44" s="18"/>
      <c r="AC44" s="104" t="s">
        <v>404</v>
      </c>
      <c r="AD44" s="18"/>
      <c r="AE44" s="18" t="s">
        <v>318</v>
      </c>
      <c r="AF44" s="18" t="s">
        <v>318</v>
      </c>
      <c r="AG44" s="105" t="s">
        <v>405</v>
      </c>
      <c r="AH44" s="18"/>
      <c r="AI44" s="18"/>
      <c r="AJ44" s="18"/>
      <c r="AK44" s="157" t="s">
        <v>392</v>
      </c>
      <c r="AL44" s="106" t="s">
        <v>1352</v>
      </c>
      <c r="AM44" s="106"/>
      <c r="AN44" s="106"/>
      <c r="AO44" s="176">
        <v>5</v>
      </c>
      <c r="AP44" s="360">
        <v>1</v>
      </c>
      <c r="AQ44" s="176" t="s">
        <v>1353</v>
      </c>
      <c r="AR44" s="176"/>
      <c r="AS44" s="176"/>
      <c r="AT44" s="176"/>
      <c r="AU44" s="366" t="s">
        <v>1334</v>
      </c>
    </row>
    <row r="45" spans="2:47" s="2" customFormat="1" ht="89.25" x14ac:dyDescent="0.2">
      <c r="B45" s="279" t="s">
        <v>312</v>
      </c>
      <c r="C45" s="70" t="s">
        <v>37</v>
      </c>
      <c r="D45" s="70" t="s">
        <v>38</v>
      </c>
      <c r="E45" s="70" t="s">
        <v>116</v>
      </c>
      <c r="F45" s="282" t="s">
        <v>117</v>
      </c>
      <c r="G45" s="282" t="s">
        <v>118</v>
      </c>
      <c r="H45" s="70" t="s">
        <v>42</v>
      </c>
      <c r="I45" s="282" t="s">
        <v>43</v>
      </c>
      <c r="J45" s="70" t="s">
        <v>45</v>
      </c>
      <c r="K45" s="70" t="s">
        <v>45</v>
      </c>
      <c r="L45" s="70" t="s">
        <v>119</v>
      </c>
      <c r="M45" s="70" t="s">
        <v>119</v>
      </c>
      <c r="N45" s="70" t="s">
        <v>120</v>
      </c>
      <c r="O45" s="70" t="s">
        <v>406</v>
      </c>
      <c r="P45" s="70" t="s">
        <v>407</v>
      </c>
      <c r="Q45" s="221" t="s">
        <v>50</v>
      </c>
      <c r="R45" s="222"/>
      <c r="S45" s="222"/>
      <c r="T45" s="222">
        <v>0.5</v>
      </c>
      <c r="U45" s="222">
        <v>1</v>
      </c>
      <c r="V45" s="70">
        <v>1</v>
      </c>
      <c r="W45" s="70" t="s">
        <v>408</v>
      </c>
      <c r="X45" s="70"/>
      <c r="Y45" s="70" t="s">
        <v>228</v>
      </c>
      <c r="Z45" s="224" t="s">
        <v>408</v>
      </c>
      <c r="AA45" s="222">
        <f t="shared" si="0"/>
        <v>0.5</v>
      </c>
      <c r="AB45" s="18"/>
      <c r="AC45" s="104" t="s">
        <v>409</v>
      </c>
      <c r="AD45" s="18"/>
      <c r="AE45" s="18" t="s">
        <v>318</v>
      </c>
      <c r="AF45" s="18" t="s">
        <v>318</v>
      </c>
      <c r="AG45" s="105" t="s">
        <v>409</v>
      </c>
      <c r="AH45" s="18"/>
      <c r="AI45" s="18"/>
      <c r="AJ45" s="18"/>
      <c r="AK45" s="157" t="s">
        <v>392</v>
      </c>
      <c r="AL45" s="106" t="s">
        <v>1354</v>
      </c>
      <c r="AM45" s="106"/>
      <c r="AN45" s="106"/>
      <c r="AO45" s="176">
        <v>1</v>
      </c>
      <c r="AP45" s="360">
        <v>1</v>
      </c>
      <c r="AQ45" s="176" t="s">
        <v>1355</v>
      </c>
      <c r="AR45" s="176"/>
      <c r="AS45" s="176"/>
      <c r="AT45" s="176"/>
      <c r="AU45" s="366" t="s">
        <v>1334</v>
      </c>
    </row>
    <row r="46" spans="2:47" s="2" customFormat="1" ht="409.5" x14ac:dyDescent="0.2">
      <c r="B46" s="279" t="s">
        <v>312</v>
      </c>
      <c r="C46" s="70" t="s">
        <v>37</v>
      </c>
      <c r="D46" s="70" t="s">
        <v>38</v>
      </c>
      <c r="E46" s="70" t="s">
        <v>116</v>
      </c>
      <c r="F46" s="282" t="s">
        <v>117</v>
      </c>
      <c r="G46" s="282" t="s">
        <v>118</v>
      </c>
      <c r="H46" s="70" t="s">
        <v>42</v>
      </c>
      <c r="I46" s="282" t="s">
        <v>43</v>
      </c>
      <c r="J46" s="70" t="s">
        <v>45</v>
      </c>
      <c r="K46" s="70" t="s">
        <v>45</v>
      </c>
      <c r="L46" s="70" t="s">
        <v>119</v>
      </c>
      <c r="M46" s="70" t="s">
        <v>119</v>
      </c>
      <c r="N46" s="70" t="s">
        <v>120</v>
      </c>
      <c r="O46" s="70" t="s">
        <v>410</v>
      </c>
      <c r="P46" s="70" t="s">
        <v>411</v>
      </c>
      <c r="Q46" s="221" t="s">
        <v>50</v>
      </c>
      <c r="R46" s="222"/>
      <c r="S46" s="222"/>
      <c r="T46" s="222">
        <v>1</v>
      </c>
      <c r="U46" s="222"/>
      <c r="V46" s="70">
        <v>1</v>
      </c>
      <c r="W46" s="70" t="s">
        <v>412</v>
      </c>
      <c r="X46" s="70"/>
      <c r="Y46" s="70" t="s">
        <v>228</v>
      </c>
      <c r="Z46" s="224" t="s">
        <v>412</v>
      </c>
      <c r="AA46" s="222">
        <f t="shared" si="0"/>
        <v>1</v>
      </c>
      <c r="AB46" s="18"/>
      <c r="AC46" s="104" t="s">
        <v>413</v>
      </c>
      <c r="AD46" s="18"/>
      <c r="AE46" s="18" t="s">
        <v>318</v>
      </c>
      <c r="AF46" s="18" t="s">
        <v>318</v>
      </c>
      <c r="AG46" s="105" t="s">
        <v>414</v>
      </c>
      <c r="AH46" s="18"/>
      <c r="AI46" s="18"/>
      <c r="AJ46" s="18"/>
      <c r="AK46" s="157" t="s">
        <v>392</v>
      </c>
      <c r="AL46" s="106" t="s">
        <v>1356</v>
      </c>
      <c r="AM46" s="106"/>
      <c r="AN46" s="106"/>
      <c r="AO46" s="176">
        <v>1</v>
      </c>
      <c r="AP46" s="360">
        <v>1</v>
      </c>
      <c r="AQ46" s="176" t="s">
        <v>1357</v>
      </c>
      <c r="AR46" s="176"/>
      <c r="AS46" s="176"/>
      <c r="AT46" s="176"/>
      <c r="AU46" s="366" t="s">
        <v>1334</v>
      </c>
    </row>
    <row r="47" spans="2:47" s="2" customFormat="1" ht="216" x14ac:dyDescent="0.2">
      <c r="B47" s="279" t="s">
        <v>312</v>
      </c>
      <c r="C47" s="70" t="s">
        <v>37</v>
      </c>
      <c r="D47" s="70" t="s">
        <v>38</v>
      </c>
      <c r="E47" s="282" t="s">
        <v>39</v>
      </c>
      <c r="F47" s="282" t="s">
        <v>40</v>
      </c>
      <c r="G47" s="282" t="s">
        <v>41</v>
      </c>
      <c r="H47" s="70" t="s">
        <v>42</v>
      </c>
      <c r="I47" s="282" t="s">
        <v>43</v>
      </c>
      <c r="J47" s="70" t="s">
        <v>45</v>
      </c>
      <c r="K47" s="70" t="s">
        <v>45</v>
      </c>
      <c r="L47" s="70" t="s">
        <v>93</v>
      </c>
      <c r="M47" s="70" t="s">
        <v>254</v>
      </c>
      <c r="N47" s="70" t="s">
        <v>47</v>
      </c>
      <c r="O47" s="70" t="s">
        <v>417</v>
      </c>
      <c r="P47" s="70" t="s">
        <v>418</v>
      </c>
      <c r="Q47" s="224">
        <v>0.95</v>
      </c>
      <c r="R47" s="222" t="s">
        <v>419</v>
      </c>
      <c r="S47" s="222" t="s">
        <v>419</v>
      </c>
      <c r="T47" s="222" t="s">
        <v>419</v>
      </c>
      <c r="U47" s="222" t="s">
        <v>419</v>
      </c>
      <c r="V47" s="70" t="s">
        <v>419</v>
      </c>
      <c r="W47" s="307" t="s">
        <v>420</v>
      </c>
      <c r="X47" s="70" t="s">
        <v>228</v>
      </c>
      <c r="Y47" s="70" t="s">
        <v>228</v>
      </c>
      <c r="Z47" s="224" t="s">
        <v>421</v>
      </c>
      <c r="AA47" s="222" t="str">
        <f t="shared" si="0"/>
        <v>&gt;=95%</v>
      </c>
      <c r="AB47" s="18"/>
      <c r="AC47" s="104" t="s">
        <v>422</v>
      </c>
      <c r="AD47" s="18"/>
      <c r="AE47" s="74">
        <v>1.1299999999999999</v>
      </c>
      <c r="AF47" s="74">
        <v>1</v>
      </c>
      <c r="AG47" s="105" t="s">
        <v>423</v>
      </c>
      <c r="AH47" s="18"/>
      <c r="AI47" s="18"/>
      <c r="AJ47" s="18"/>
      <c r="AK47" s="157" t="s">
        <v>424</v>
      </c>
      <c r="AL47" s="106" t="s">
        <v>1358</v>
      </c>
      <c r="AM47" s="106"/>
      <c r="AN47" s="106"/>
      <c r="AO47" s="360">
        <v>1.1299999999999999</v>
      </c>
      <c r="AP47" s="360">
        <v>1</v>
      </c>
      <c r="AQ47" s="176" t="s">
        <v>1359</v>
      </c>
      <c r="AR47" s="176"/>
      <c r="AS47" s="176"/>
      <c r="AT47" s="176"/>
      <c r="AU47" s="366" t="s">
        <v>1334</v>
      </c>
    </row>
    <row r="48" spans="2:47" s="2" customFormat="1" ht="140.25" x14ac:dyDescent="0.2">
      <c r="B48" s="279" t="s">
        <v>312</v>
      </c>
      <c r="C48" s="70" t="s">
        <v>37</v>
      </c>
      <c r="D48" s="70" t="s">
        <v>38</v>
      </c>
      <c r="E48" s="282" t="s">
        <v>39</v>
      </c>
      <c r="F48" s="282" t="s">
        <v>40</v>
      </c>
      <c r="G48" s="282" t="s">
        <v>41</v>
      </c>
      <c r="H48" s="70" t="s">
        <v>42</v>
      </c>
      <c r="I48" s="282" t="s">
        <v>43</v>
      </c>
      <c r="J48" s="70" t="s">
        <v>45</v>
      </c>
      <c r="K48" s="70" t="s">
        <v>45</v>
      </c>
      <c r="L48" s="70" t="s">
        <v>93</v>
      </c>
      <c r="M48" s="70" t="s">
        <v>254</v>
      </c>
      <c r="N48" s="70" t="s">
        <v>47</v>
      </c>
      <c r="O48" s="70" t="s">
        <v>417</v>
      </c>
      <c r="P48" s="70" t="s">
        <v>431</v>
      </c>
      <c r="Q48" s="224">
        <v>0.95</v>
      </c>
      <c r="R48" s="222" t="s">
        <v>419</v>
      </c>
      <c r="S48" s="222" t="s">
        <v>419</v>
      </c>
      <c r="T48" s="222" t="s">
        <v>419</v>
      </c>
      <c r="U48" s="222" t="s">
        <v>419</v>
      </c>
      <c r="V48" s="70" t="s">
        <v>419</v>
      </c>
      <c r="W48" s="307" t="s">
        <v>432</v>
      </c>
      <c r="X48" s="70" t="s">
        <v>228</v>
      </c>
      <c r="Y48" s="70" t="s">
        <v>228</v>
      </c>
      <c r="Z48" s="224" t="s">
        <v>433</v>
      </c>
      <c r="AA48" s="222" t="str">
        <f t="shared" si="0"/>
        <v>&gt;=95%</v>
      </c>
      <c r="AB48" s="18" t="s">
        <v>434</v>
      </c>
      <c r="AC48" s="104" t="s">
        <v>435</v>
      </c>
      <c r="AD48" s="18"/>
      <c r="AE48" s="74">
        <v>1.1399999999999999</v>
      </c>
      <c r="AF48" s="74">
        <v>1</v>
      </c>
      <c r="AG48" s="105" t="s">
        <v>436</v>
      </c>
      <c r="AH48" s="18"/>
      <c r="AI48" s="18"/>
      <c r="AJ48" s="18"/>
      <c r="AK48" s="157" t="s">
        <v>437</v>
      </c>
      <c r="AL48" s="106" t="s">
        <v>1360</v>
      </c>
      <c r="AM48" s="106"/>
      <c r="AN48" s="106"/>
      <c r="AO48" s="360">
        <v>1.1599999999999999</v>
      </c>
      <c r="AP48" s="360">
        <v>1</v>
      </c>
      <c r="AQ48" s="176" t="s">
        <v>1361</v>
      </c>
      <c r="AR48" s="176"/>
      <c r="AS48" s="176"/>
      <c r="AT48" s="176"/>
      <c r="AU48" s="366" t="s">
        <v>1334</v>
      </c>
    </row>
    <row r="49" spans="2:47" s="2" customFormat="1" ht="191.25" x14ac:dyDescent="0.2">
      <c r="B49" s="279" t="s">
        <v>312</v>
      </c>
      <c r="C49" s="70" t="s">
        <v>173</v>
      </c>
      <c r="D49" s="70" t="s">
        <v>174</v>
      </c>
      <c r="E49" s="70" t="s">
        <v>175</v>
      </c>
      <c r="F49" s="282" t="s">
        <v>45</v>
      </c>
      <c r="G49" s="282" t="s">
        <v>45</v>
      </c>
      <c r="H49" s="70" t="s">
        <v>42</v>
      </c>
      <c r="I49" s="282" t="s">
        <v>438</v>
      </c>
      <c r="J49" s="70" t="s">
        <v>45</v>
      </c>
      <c r="K49" s="70" t="s">
        <v>45</v>
      </c>
      <c r="L49" s="70" t="s">
        <v>46</v>
      </c>
      <c r="M49" s="70" t="s">
        <v>75</v>
      </c>
      <c r="N49" s="70" t="s">
        <v>76</v>
      </c>
      <c r="O49" s="70" t="s">
        <v>439</v>
      </c>
      <c r="P49" s="70" t="s">
        <v>440</v>
      </c>
      <c r="Q49" s="221" t="s">
        <v>50</v>
      </c>
      <c r="R49" s="224">
        <v>1</v>
      </c>
      <c r="S49" s="224">
        <v>1</v>
      </c>
      <c r="T49" s="224">
        <v>1</v>
      </c>
      <c r="U49" s="224">
        <v>1</v>
      </c>
      <c r="V49" s="226">
        <v>1</v>
      </c>
      <c r="W49" s="70" t="s">
        <v>441</v>
      </c>
      <c r="X49" s="70" t="s">
        <v>228</v>
      </c>
      <c r="Y49" s="70" t="s">
        <v>228</v>
      </c>
      <c r="Z49" s="224" t="s">
        <v>442</v>
      </c>
      <c r="AA49" s="222">
        <f t="shared" si="0"/>
        <v>1</v>
      </c>
      <c r="AB49" s="18" t="s">
        <v>443</v>
      </c>
      <c r="AC49" s="104" t="s">
        <v>444</v>
      </c>
      <c r="AD49" s="18"/>
      <c r="AE49" s="74">
        <v>0.61</v>
      </c>
      <c r="AF49" s="74">
        <v>1</v>
      </c>
      <c r="AG49" s="105" t="s">
        <v>445</v>
      </c>
      <c r="AH49" s="18" t="s">
        <v>318</v>
      </c>
      <c r="AI49" s="18" t="s">
        <v>318</v>
      </c>
      <c r="AJ49" s="18" t="s">
        <v>318</v>
      </c>
      <c r="AK49" s="157" t="s">
        <v>424</v>
      </c>
      <c r="AL49" s="106" t="s">
        <v>1362</v>
      </c>
      <c r="AM49" s="106"/>
      <c r="AN49" s="106"/>
      <c r="AO49" s="360">
        <v>0.98</v>
      </c>
      <c r="AP49" s="360">
        <v>0.98</v>
      </c>
      <c r="AQ49" s="176" t="s">
        <v>1363</v>
      </c>
      <c r="AR49" s="176"/>
      <c r="AS49" s="176"/>
      <c r="AT49" s="176"/>
      <c r="AU49" s="366" t="s">
        <v>1364</v>
      </c>
    </row>
    <row r="50" spans="2:47" s="2" customFormat="1" ht="382.5" x14ac:dyDescent="0.2">
      <c r="B50" s="279" t="s">
        <v>312</v>
      </c>
      <c r="C50" s="70" t="s">
        <v>37</v>
      </c>
      <c r="D50" s="70" t="s">
        <v>38</v>
      </c>
      <c r="E50" s="282" t="s">
        <v>446</v>
      </c>
      <c r="F50" s="282" t="s">
        <v>40</v>
      </c>
      <c r="G50" s="282" t="s">
        <v>41</v>
      </c>
      <c r="H50" s="70" t="s">
        <v>42</v>
      </c>
      <c r="I50" s="282" t="s">
        <v>43</v>
      </c>
      <c r="J50" s="70" t="s">
        <v>45</v>
      </c>
      <c r="K50" s="70" t="s">
        <v>45</v>
      </c>
      <c r="L50" s="70" t="s">
        <v>93</v>
      </c>
      <c r="M50" s="70" t="s">
        <v>254</v>
      </c>
      <c r="N50" s="70" t="s">
        <v>447</v>
      </c>
      <c r="O50" s="70" t="s">
        <v>448</v>
      </c>
      <c r="P50" s="70" t="s">
        <v>449</v>
      </c>
      <c r="Q50" s="224">
        <v>0.8</v>
      </c>
      <c r="R50" s="222" t="s">
        <v>350</v>
      </c>
      <c r="S50" s="222" t="s">
        <v>350</v>
      </c>
      <c r="T50" s="222" t="s">
        <v>350</v>
      </c>
      <c r="U50" s="222" t="s">
        <v>350</v>
      </c>
      <c r="V50" s="70" t="s">
        <v>350</v>
      </c>
      <c r="W50" s="70" t="s">
        <v>450</v>
      </c>
      <c r="X50" s="70" t="s">
        <v>228</v>
      </c>
      <c r="Y50" s="70" t="s">
        <v>228</v>
      </c>
      <c r="Z50" s="224" t="s">
        <v>451</v>
      </c>
      <c r="AA50" s="222" t="str">
        <f t="shared" si="0"/>
        <v>&gt;=80%</v>
      </c>
      <c r="AB50" s="18" t="s">
        <v>452</v>
      </c>
      <c r="AC50" s="104" t="s">
        <v>453</v>
      </c>
      <c r="AD50" s="18"/>
      <c r="AE50" s="74">
        <v>0.31</v>
      </c>
      <c r="AF50" s="74">
        <f>AE50/40%</f>
        <v>0.77499999999999991</v>
      </c>
      <c r="AG50" s="105" t="s">
        <v>454</v>
      </c>
      <c r="AH50" s="18"/>
      <c r="AI50" s="18"/>
      <c r="AJ50" s="18"/>
      <c r="AK50" s="157" t="s">
        <v>424</v>
      </c>
      <c r="AL50" s="106" t="s">
        <v>1365</v>
      </c>
      <c r="AM50" s="106"/>
      <c r="AN50" s="106"/>
      <c r="AO50" s="360">
        <v>0.56999999999999995</v>
      </c>
      <c r="AP50" s="360">
        <v>0.71</v>
      </c>
      <c r="AQ50" s="176" t="s">
        <v>1366</v>
      </c>
      <c r="AR50" s="176"/>
      <c r="AS50" s="176"/>
      <c r="AT50" s="176"/>
      <c r="AU50" s="366" t="s">
        <v>1347</v>
      </c>
    </row>
    <row r="51" spans="2:47" s="2" customFormat="1" ht="409.5" x14ac:dyDescent="0.25">
      <c r="B51" s="286" t="s">
        <v>455</v>
      </c>
      <c r="C51" s="287" t="s">
        <v>37</v>
      </c>
      <c r="D51" s="287" t="s">
        <v>38</v>
      </c>
      <c r="E51" s="287" t="s">
        <v>116</v>
      </c>
      <c r="F51" s="287" t="s">
        <v>117</v>
      </c>
      <c r="G51" s="287" t="s">
        <v>118</v>
      </c>
      <c r="H51" s="287" t="s">
        <v>42</v>
      </c>
      <c r="I51" s="287" t="s">
        <v>43</v>
      </c>
      <c r="J51" s="287" t="s">
        <v>45</v>
      </c>
      <c r="K51" s="287" t="s">
        <v>45</v>
      </c>
      <c r="L51" s="287" t="s">
        <v>119</v>
      </c>
      <c r="M51" s="287" t="s">
        <v>119</v>
      </c>
      <c r="N51" s="287" t="s">
        <v>120</v>
      </c>
      <c r="O51" s="287" t="s">
        <v>456</v>
      </c>
      <c r="P51" s="287" t="s">
        <v>457</v>
      </c>
      <c r="Q51" s="250">
        <v>3</v>
      </c>
      <c r="R51" s="250">
        <v>3</v>
      </c>
      <c r="S51" s="250">
        <v>3</v>
      </c>
      <c r="T51" s="250">
        <v>3</v>
      </c>
      <c r="U51" s="250">
        <v>3</v>
      </c>
      <c r="V51" s="287" t="s">
        <v>458</v>
      </c>
      <c r="W51" s="288" t="s">
        <v>459</v>
      </c>
      <c r="X51" s="289" t="s">
        <v>57</v>
      </c>
      <c r="Y51" s="289" t="s">
        <v>57</v>
      </c>
      <c r="Z51" s="245" t="s">
        <v>460</v>
      </c>
      <c r="AA51" s="246">
        <f t="shared" si="0"/>
        <v>3</v>
      </c>
      <c r="AB51" s="292"/>
      <c r="AC51" s="291" t="s">
        <v>461</v>
      </c>
      <c r="AD51" s="292"/>
      <c r="AE51" s="292">
        <v>3</v>
      </c>
      <c r="AF51" s="292">
        <v>100</v>
      </c>
      <c r="AG51" s="292" t="s">
        <v>462</v>
      </c>
      <c r="AH51" s="292"/>
      <c r="AI51" s="292"/>
      <c r="AJ51" s="292" t="s">
        <v>463</v>
      </c>
      <c r="AK51" s="292"/>
      <c r="AL51" s="318" t="s">
        <v>1367</v>
      </c>
      <c r="AM51" s="318" t="s">
        <v>1368</v>
      </c>
      <c r="AN51" s="318"/>
      <c r="AO51" s="266">
        <v>3</v>
      </c>
      <c r="AP51" s="266">
        <v>100</v>
      </c>
      <c r="AQ51" s="266" t="s">
        <v>1369</v>
      </c>
      <c r="AR51" s="266"/>
      <c r="AS51" s="266"/>
      <c r="AT51" s="266" t="s">
        <v>1370</v>
      </c>
      <c r="AU51" s="266"/>
    </row>
    <row r="52" spans="2:47" s="2" customFormat="1" ht="191.25" x14ac:dyDescent="0.25">
      <c r="B52" s="286" t="s">
        <v>455</v>
      </c>
      <c r="C52" s="287" t="s">
        <v>37</v>
      </c>
      <c r="D52" s="287" t="s">
        <v>38</v>
      </c>
      <c r="E52" s="287" t="s">
        <v>116</v>
      </c>
      <c r="F52" s="287" t="s">
        <v>117</v>
      </c>
      <c r="G52" s="287" t="s">
        <v>118</v>
      </c>
      <c r="H52" s="287" t="s">
        <v>42</v>
      </c>
      <c r="I52" s="287" t="s">
        <v>43</v>
      </c>
      <c r="J52" s="287" t="s">
        <v>45</v>
      </c>
      <c r="K52" s="287" t="s">
        <v>45</v>
      </c>
      <c r="L52" s="287" t="s">
        <v>46</v>
      </c>
      <c r="M52" s="287" t="s">
        <v>214</v>
      </c>
      <c r="N52" s="287" t="s">
        <v>120</v>
      </c>
      <c r="O52" s="287" t="s">
        <v>456</v>
      </c>
      <c r="P52" s="287" t="s">
        <v>464</v>
      </c>
      <c r="Q52" s="245">
        <v>0</v>
      </c>
      <c r="R52" s="245">
        <v>1</v>
      </c>
      <c r="S52" s="245">
        <v>1</v>
      </c>
      <c r="T52" s="245">
        <v>1</v>
      </c>
      <c r="U52" s="245">
        <v>1</v>
      </c>
      <c r="V52" s="287" t="s">
        <v>465</v>
      </c>
      <c r="W52" s="287" t="s">
        <v>466</v>
      </c>
      <c r="X52" s="289"/>
      <c r="Y52" s="289" t="s">
        <v>57</v>
      </c>
      <c r="Z52" s="245" t="s">
        <v>467</v>
      </c>
      <c r="AA52" s="246">
        <f t="shared" si="0"/>
        <v>1</v>
      </c>
      <c r="AB52" s="292"/>
      <c r="AC52" s="291" t="s">
        <v>468</v>
      </c>
      <c r="AD52" s="292"/>
      <c r="AE52" s="292">
        <v>1</v>
      </c>
      <c r="AF52" s="292">
        <v>100</v>
      </c>
      <c r="AG52" s="292" t="s">
        <v>469</v>
      </c>
      <c r="AH52" s="292"/>
      <c r="AI52" s="292"/>
      <c r="AJ52" s="292" t="s">
        <v>470</v>
      </c>
      <c r="AK52" s="292"/>
      <c r="AL52" s="318" t="s">
        <v>1371</v>
      </c>
      <c r="AM52" s="318" t="s">
        <v>469</v>
      </c>
      <c r="AN52" s="318"/>
      <c r="AO52" s="266">
        <v>100</v>
      </c>
      <c r="AP52" s="266">
        <v>100</v>
      </c>
      <c r="AQ52" s="266" t="s">
        <v>1372</v>
      </c>
      <c r="AR52" s="266"/>
      <c r="AS52" s="266"/>
      <c r="AT52" s="266" t="s">
        <v>1373</v>
      </c>
      <c r="AU52" s="266"/>
    </row>
    <row r="53" spans="2:47" s="2" customFormat="1" ht="255" x14ac:dyDescent="0.25">
      <c r="B53" s="286" t="s">
        <v>455</v>
      </c>
      <c r="C53" s="287" t="s">
        <v>37</v>
      </c>
      <c r="D53" s="287" t="s">
        <v>38</v>
      </c>
      <c r="E53" s="287" t="s">
        <v>116</v>
      </c>
      <c r="F53" s="287" t="s">
        <v>117</v>
      </c>
      <c r="G53" s="287" t="s">
        <v>150</v>
      </c>
      <c r="H53" s="287" t="s">
        <v>42</v>
      </c>
      <c r="I53" s="287" t="s">
        <v>43</v>
      </c>
      <c r="J53" s="287" t="s">
        <v>45</v>
      </c>
      <c r="K53" s="287" t="s">
        <v>45</v>
      </c>
      <c r="L53" s="287" t="s">
        <v>93</v>
      </c>
      <c r="M53" s="287" t="s">
        <v>471</v>
      </c>
      <c r="N53" s="287" t="s">
        <v>120</v>
      </c>
      <c r="O53" s="287" t="s">
        <v>472</v>
      </c>
      <c r="P53" s="287" t="s">
        <v>473</v>
      </c>
      <c r="Q53" s="245">
        <v>0</v>
      </c>
      <c r="R53" s="245">
        <v>1</v>
      </c>
      <c r="S53" s="245">
        <v>1</v>
      </c>
      <c r="T53" s="245">
        <v>1</v>
      </c>
      <c r="U53" s="245">
        <v>1</v>
      </c>
      <c r="V53" s="287">
        <v>1</v>
      </c>
      <c r="W53" s="287" t="s">
        <v>474</v>
      </c>
      <c r="X53" s="289" t="s">
        <v>57</v>
      </c>
      <c r="Y53" s="289" t="s">
        <v>57</v>
      </c>
      <c r="Z53" s="245" t="s">
        <v>475</v>
      </c>
      <c r="AA53" s="246">
        <f t="shared" si="0"/>
        <v>1</v>
      </c>
      <c r="AB53" s="292"/>
      <c r="AC53" s="291" t="s">
        <v>476</v>
      </c>
      <c r="AD53" s="292"/>
      <c r="AE53" s="292">
        <v>1</v>
      </c>
      <c r="AF53" s="292">
        <v>100</v>
      </c>
      <c r="AG53" s="292" t="s">
        <v>477</v>
      </c>
      <c r="AH53" s="292"/>
      <c r="AI53" s="292"/>
      <c r="AJ53" s="292" t="s">
        <v>478</v>
      </c>
      <c r="AK53" s="292"/>
      <c r="AL53" s="318" t="s">
        <v>1374</v>
      </c>
      <c r="AM53" s="318" t="s">
        <v>478</v>
      </c>
      <c r="AN53" s="318"/>
      <c r="AO53" s="266">
        <v>100</v>
      </c>
      <c r="AP53" s="266">
        <v>100</v>
      </c>
      <c r="AQ53" s="266" t="s">
        <v>1375</v>
      </c>
      <c r="AR53" s="266"/>
      <c r="AS53" s="266"/>
      <c r="AT53" s="266" t="s">
        <v>1376</v>
      </c>
      <c r="AU53" s="266"/>
    </row>
    <row r="54" spans="2:47" s="2" customFormat="1" ht="318.75" x14ac:dyDescent="0.25">
      <c r="B54" s="286" t="s">
        <v>455</v>
      </c>
      <c r="C54" s="287" t="s">
        <v>37</v>
      </c>
      <c r="D54" s="287" t="s">
        <v>38</v>
      </c>
      <c r="E54" s="287" t="s">
        <v>116</v>
      </c>
      <c r="F54" s="287" t="s">
        <v>117</v>
      </c>
      <c r="G54" s="287" t="s">
        <v>150</v>
      </c>
      <c r="H54" s="287" t="s">
        <v>42</v>
      </c>
      <c r="I54" s="287" t="s">
        <v>43</v>
      </c>
      <c r="J54" s="287" t="s">
        <v>45</v>
      </c>
      <c r="K54" s="287" t="s">
        <v>45</v>
      </c>
      <c r="L54" s="287" t="s">
        <v>119</v>
      </c>
      <c r="M54" s="287" t="s">
        <v>119</v>
      </c>
      <c r="N54" s="287" t="s">
        <v>120</v>
      </c>
      <c r="O54" s="287" t="s">
        <v>479</v>
      </c>
      <c r="P54" s="287" t="s">
        <v>480</v>
      </c>
      <c r="Q54" s="245">
        <v>0</v>
      </c>
      <c r="R54" s="246">
        <v>0</v>
      </c>
      <c r="S54" s="251">
        <v>0.3</v>
      </c>
      <c r="T54" s="251">
        <v>0.5</v>
      </c>
      <c r="U54" s="246">
        <v>1</v>
      </c>
      <c r="V54" s="287">
        <v>1</v>
      </c>
      <c r="W54" s="287" t="s">
        <v>481</v>
      </c>
      <c r="X54" s="289"/>
      <c r="Y54" s="289" t="s">
        <v>57</v>
      </c>
      <c r="Z54" s="245" t="s">
        <v>482</v>
      </c>
      <c r="AA54" s="246">
        <f t="shared" si="0"/>
        <v>0.5</v>
      </c>
      <c r="AB54" s="292"/>
      <c r="AC54" s="291" t="s">
        <v>483</v>
      </c>
      <c r="AD54" s="292"/>
      <c r="AE54" s="292" t="s">
        <v>484</v>
      </c>
      <c r="AF54" s="292">
        <v>60</v>
      </c>
      <c r="AG54" s="292" t="s">
        <v>485</v>
      </c>
      <c r="AH54" s="292"/>
      <c r="AI54" s="292"/>
      <c r="AJ54" s="292" t="s">
        <v>486</v>
      </c>
      <c r="AK54" s="292"/>
      <c r="AL54" s="318" t="s">
        <v>1377</v>
      </c>
      <c r="AM54" s="318" t="s">
        <v>1378</v>
      </c>
      <c r="AN54" s="318" t="s">
        <v>1379</v>
      </c>
      <c r="AO54" s="266">
        <v>0</v>
      </c>
      <c r="AP54" s="266">
        <v>60</v>
      </c>
      <c r="AQ54" s="266" t="s">
        <v>1380</v>
      </c>
      <c r="AR54" s="266"/>
      <c r="AS54" s="266"/>
      <c r="AT54" s="266" t="s">
        <v>1381</v>
      </c>
      <c r="AU54" s="266"/>
    </row>
    <row r="55" spans="2:47" s="2" customFormat="1" ht="89.25" x14ac:dyDescent="0.25">
      <c r="B55" s="286" t="s">
        <v>455</v>
      </c>
      <c r="C55" s="287" t="s">
        <v>37</v>
      </c>
      <c r="D55" s="287" t="s">
        <v>38</v>
      </c>
      <c r="E55" s="287" t="s">
        <v>140</v>
      </c>
      <c r="F55" s="287" t="s">
        <v>117</v>
      </c>
      <c r="G55" s="287" t="s">
        <v>118</v>
      </c>
      <c r="H55" s="287" t="s">
        <v>42</v>
      </c>
      <c r="I55" s="287" t="s">
        <v>43</v>
      </c>
      <c r="J55" s="287" t="s">
        <v>45</v>
      </c>
      <c r="K55" s="287" t="s">
        <v>45</v>
      </c>
      <c r="L55" s="287" t="s">
        <v>46</v>
      </c>
      <c r="M55" s="287" t="s">
        <v>119</v>
      </c>
      <c r="N55" s="287" t="s">
        <v>142</v>
      </c>
      <c r="O55" s="287" t="s">
        <v>456</v>
      </c>
      <c r="P55" s="287" t="s">
        <v>487</v>
      </c>
      <c r="Q55" s="245">
        <v>0.6</v>
      </c>
      <c r="R55" s="245">
        <v>0.6</v>
      </c>
      <c r="S55" s="245">
        <v>0.8</v>
      </c>
      <c r="T55" s="245">
        <v>1</v>
      </c>
      <c r="U55" s="245">
        <v>1</v>
      </c>
      <c r="V55" s="287">
        <v>1</v>
      </c>
      <c r="W55" s="287" t="s">
        <v>488</v>
      </c>
      <c r="X55" s="287" t="s">
        <v>57</v>
      </c>
      <c r="Y55" s="287" t="s">
        <v>57</v>
      </c>
      <c r="Z55" s="245" t="s">
        <v>489</v>
      </c>
      <c r="AA55" s="246">
        <f t="shared" si="0"/>
        <v>1</v>
      </c>
      <c r="AB55" s="292"/>
      <c r="AC55" s="291" t="s">
        <v>490</v>
      </c>
      <c r="AD55" s="292"/>
      <c r="AE55" s="292">
        <v>1</v>
      </c>
      <c r="AF55" s="292">
        <v>100</v>
      </c>
      <c r="AG55" s="292" t="s">
        <v>491</v>
      </c>
      <c r="AH55" s="292"/>
      <c r="AI55" s="292"/>
      <c r="AJ55" s="292" t="s">
        <v>492</v>
      </c>
      <c r="AK55" s="292"/>
      <c r="AL55" s="318" t="s">
        <v>1382</v>
      </c>
      <c r="AM55" s="318" t="s">
        <v>1383</v>
      </c>
      <c r="AN55" s="318"/>
      <c r="AO55" s="266">
        <v>100</v>
      </c>
      <c r="AP55" s="266">
        <v>100</v>
      </c>
      <c r="AQ55" s="266" t="s">
        <v>1384</v>
      </c>
      <c r="AR55" s="266"/>
      <c r="AS55" s="266"/>
      <c r="AT55" s="266" t="s">
        <v>1385</v>
      </c>
      <c r="AU55" s="266"/>
    </row>
    <row r="56" spans="2:47" s="2" customFormat="1" ht="140.25" x14ac:dyDescent="0.25">
      <c r="B56" s="286" t="s">
        <v>455</v>
      </c>
      <c r="C56" s="287" t="s">
        <v>37</v>
      </c>
      <c r="D56" s="287" t="s">
        <v>38</v>
      </c>
      <c r="E56" s="287" t="s">
        <v>140</v>
      </c>
      <c r="F56" s="287" t="s">
        <v>117</v>
      </c>
      <c r="G56" s="287" t="s">
        <v>118</v>
      </c>
      <c r="H56" s="287" t="s">
        <v>42</v>
      </c>
      <c r="I56" s="287" t="s">
        <v>43</v>
      </c>
      <c r="J56" s="287" t="s">
        <v>45</v>
      </c>
      <c r="K56" s="287" t="s">
        <v>45</v>
      </c>
      <c r="L56" s="295" t="s">
        <v>119</v>
      </c>
      <c r="M56" s="295" t="s">
        <v>94</v>
      </c>
      <c r="N56" s="287" t="s">
        <v>142</v>
      </c>
      <c r="O56" s="287" t="s">
        <v>456</v>
      </c>
      <c r="P56" s="287" t="s">
        <v>493</v>
      </c>
      <c r="Q56" s="245">
        <v>0</v>
      </c>
      <c r="R56" s="246">
        <v>0</v>
      </c>
      <c r="S56" s="251">
        <v>0.3</v>
      </c>
      <c r="T56" s="251">
        <v>0.5</v>
      </c>
      <c r="U56" s="246">
        <v>1</v>
      </c>
      <c r="V56" s="287">
        <v>1</v>
      </c>
      <c r="W56" s="245" t="s">
        <v>494</v>
      </c>
      <c r="X56" s="287"/>
      <c r="Y56" s="287" t="s">
        <v>57</v>
      </c>
      <c r="Z56" s="245" t="s">
        <v>495</v>
      </c>
      <c r="AA56" s="246">
        <f t="shared" si="0"/>
        <v>0.5</v>
      </c>
      <c r="AB56" s="290">
        <v>0.34</v>
      </c>
      <c r="AC56" s="291" t="s">
        <v>496</v>
      </c>
      <c r="AD56" s="292"/>
      <c r="AE56" s="292" t="s">
        <v>497</v>
      </c>
      <c r="AF56" s="292">
        <v>80</v>
      </c>
      <c r="AG56" s="292" t="s">
        <v>498</v>
      </c>
      <c r="AH56" s="292"/>
      <c r="AI56" s="292"/>
      <c r="AJ56" s="292" t="s">
        <v>499</v>
      </c>
      <c r="AK56" s="292"/>
      <c r="AL56" s="318" t="s">
        <v>1386</v>
      </c>
      <c r="AM56" s="318" t="s">
        <v>1387</v>
      </c>
      <c r="AN56" s="318"/>
      <c r="AO56" s="266">
        <v>0.5</v>
      </c>
      <c r="AP56" s="266">
        <v>100</v>
      </c>
      <c r="AQ56" s="266" t="s">
        <v>1388</v>
      </c>
      <c r="AR56" s="266"/>
      <c r="AS56" s="266"/>
      <c r="AT56" s="266" t="s">
        <v>1389</v>
      </c>
      <c r="AU56" s="266"/>
    </row>
    <row r="57" spans="2:47" s="2" customFormat="1" ht="191.25" x14ac:dyDescent="0.25">
      <c r="B57" s="286" t="s">
        <v>455</v>
      </c>
      <c r="C57" s="287" t="s">
        <v>61</v>
      </c>
      <c r="D57" s="287" t="s">
        <v>62</v>
      </c>
      <c r="E57" s="287" t="s">
        <v>63</v>
      </c>
      <c r="F57" s="287" t="s">
        <v>40</v>
      </c>
      <c r="G57" s="287" t="s">
        <v>106</v>
      </c>
      <c r="H57" s="287" t="s">
        <v>42</v>
      </c>
      <c r="I57" s="287" t="s">
        <v>45</v>
      </c>
      <c r="J57" s="287" t="s">
        <v>45</v>
      </c>
      <c r="K57" s="287" t="s">
        <v>45</v>
      </c>
      <c r="L57" s="287" t="s">
        <v>46</v>
      </c>
      <c r="M57" s="287" t="s">
        <v>94</v>
      </c>
      <c r="N57" s="287" t="s">
        <v>76</v>
      </c>
      <c r="O57" s="288" t="s">
        <v>500</v>
      </c>
      <c r="P57" s="288" t="s">
        <v>501</v>
      </c>
      <c r="Q57" s="245">
        <v>0</v>
      </c>
      <c r="R57" s="245">
        <v>0</v>
      </c>
      <c r="S57" s="245">
        <v>0.8</v>
      </c>
      <c r="T57" s="245">
        <v>0.83</v>
      </c>
      <c r="U57" s="245">
        <v>0.85</v>
      </c>
      <c r="V57" s="287">
        <v>0.85</v>
      </c>
      <c r="W57" s="288" t="s">
        <v>502</v>
      </c>
      <c r="X57" s="289" t="s">
        <v>57</v>
      </c>
      <c r="Y57" s="289"/>
      <c r="Z57" s="245" t="s">
        <v>503</v>
      </c>
      <c r="AA57" s="246">
        <f t="shared" si="0"/>
        <v>0.83</v>
      </c>
      <c r="AB57" s="292"/>
      <c r="AC57" s="291" t="s">
        <v>504</v>
      </c>
      <c r="AD57" s="292"/>
      <c r="AE57" s="292" t="s">
        <v>505</v>
      </c>
      <c r="AF57" s="292">
        <v>100</v>
      </c>
      <c r="AG57" s="292" t="s">
        <v>506</v>
      </c>
      <c r="AH57" s="292"/>
      <c r="AI57" s="292"/>
      <c r="AJ57" s="292" t="s">
        <v>507</v>
      </c>
      <c r="AK57" s="292"/>
      <c r="AL57" s="318" t="s">
        <v>1390</v>
      </c>
      <c r="AM57" s="318" t="s">
        <v>1391</v>
      </c>
      <c r="AN57" s="318"/>
      <c r="AO57" s="266"/>
      <c r="AP57" s="266">
        <v>100</v>
      </c>
      <c r="AQ57" s="266" t="s">
        <v>1392</v>
      </c>
      <c r="AR57" s="266"/>
      <c r="AS57" s="266"/>
      <c r="AT57" s="266" t="s">
        <v>1393</v>
      </c>
      <c r="AU57" s="266"/>
    </row>
    <row r="58" spans="2:47" s="2" customFormat="1" ht="360" x14ac:dyDescent="0.2">
      <c r="B58" s="279" t="s">
        <v>508</v>
      </c>
      <c r="C58" s="70" t="s">
        <v>37</v>
      </c>
      <c r="D58" s="70" t="s">
        <v>38</v>
      </c>
      <c r="E58" s="70" t="s">
        <v>116</v>
      </c>
      <c r="F58" s="70" t="s">
        <v>117</v>
      </c>
      <c r="G58" s="70" t="s">
        <v>118</v>
      </c>
      <c r="H58" s="70" t="s">
        <v>42</v>
      </c>
      <c r="I58" s="70" t="s">
        <v>43</v>
      </c>
      <c r="J58" s="70" t="s">
        <v>45</v>
      </c>
      <c r="K58" s="70" t="s">
        <v>509</v>
      </c>
      <c r="L58" s="70" t="s">
        <v>46</v>
      </c>
      <c r="M58" s="227" t="s">
        <v>187</v>
      </c>
      <c r="N58" s="70" t="s">
        <v>120</v>
      </c>
      <c r="O58" s="70" t="s">
        <v>510</v>
      </c>
      <c r="P58" s="70" t="s">
        <v>511</v>
      </c>
      <c r="Q58" s="234">
        <v>15809</v>
      </c>
      <c r="R58" s="235">
        <v>13953</v>
      </c>
      <c r="S58" s="235">
        <v>16761</v>
      </c>
      <c r="T58" s="235">
        <v>23871</v>
      </c>
      <c r="U58" s="235">
        <v>16040</v>
      </c>
      <c r="V58" s="308">
        <f>+R58+S58+T58+U58</f>
        <v>70625</v>
      </c>
      <c r="W58" s="223" t="s">
        <v>512</v>
      </c>
      <c r="X58" s="223" t="s">
        <v>228</v>
      </c>
      <c r="Y58" s="223" t="s">
        <v>228</v>
      </c>
      <c r="Z58" s="224" t="s">
        <v>513</v>
      </c>
      <c r="AA58" s="222">
        <f t="shared" si="0"/>
        <v>23871</v>
      </c>
      <c r="AB58" s="18" t="s">
        <v>514</v>
      </c>
      <c r="AC58" s="309" t="s">
        <v>515</v>
      </c>
      <c r="AD58" s="283"/>
      <c r="AE58" s="18">
        <v>9060</v>
      </c>
      <c r="AF58" s="103">
        <f>AE58/AA58</f>
        <v>0.37954002764861128</v>
      </c>
      <c r="AG58" s="105" t="s">
        <v>516</v>
      </c>
      <c r="AH58" s="18">
        <v>672</v>
      </c>
      <c r="AI58" s="105" t="s">
        <v>517</v>
      </c>
      <c r="AJ58" s="18" t="s">
        <v>518</v>
      </c>
      <c r="AK58" s="18"/>
      <c r="AL58" s="106" t="s">
        <v>1394</v>
      </c>
      <c r="AM58" s="106" t="s">
        <v>1395</v>
      </c>
      <c r="AN58" s="106"/>
      <c r="AO58" s="176">
        <v>16226</v>
      </c>
      <c r="AP58" s="176">
        <f t="shared" ref="AP58:AP65" si="1">AO58/AA58</f>
        <v>0.67973691927443336</v>
      </c>
      <c r="AQ58" s="176" t="s">
        <v>1396</v>
      </c>
      <c r="AR58" s="176">
        <v>0</v>
      </c>
      <c r="AS58" s="176" t="s">
        <v>1397</v>
      </c>
      <c r="AT58" s="176"/>
      <c r="AU58" s="365" t="s">
        <v>1398</v>
      </c>
    </row>
    <row r="59" spans="2:47" s="2" customFormat="1" ht="409.5" x14ac:dyDescent="0.2">
      <c r="B59" s="279" t="s">
        <v>508</v>
      </c>
      <c r="C59" s="70" t="s">
        <v>37</v>
      </c>
      <c r="D59" s="70" t="s">
        <v>38</v>
      </c>
      <c r="E59" s="70" t="s">
        <v>116</v>
      </c>
      <c r="F59" s="70" t="s">
        <v>117</v>
      </c>
      <c r="G59" s="70" t="s">
        <v>118</v>
      </c>
      <c r="H59" s="70" t="s">
        <v>42</v>
      </c>
      <c r="I59" s="70" t="s">
        <v>519</v>
      </c>
      <c r="J59" s="70" t="s">
        <v>520</v>
      </c>
      <c r="K59" s="310" t="s">
        <v>509</v>
      </c>
      <c r="L59" s="70" t="s">
        <v>46</v>
      </c>
      <c r="M59" s="227" t="s">
        <v>187</v>
      </c>
      <c r="N59" s="70" t="s">
        <v>120</v>
      </c>
      <c r="O59" s="70" t="s">
        <v>510</v>
      </c>
      <c r="P59" s="70" t="s">
        <v>521</v>
      </c>
      <c r="Q59" s="234">
        <v>2097</v>
      </c>
      <c r="R59" s="234">
        <v>1810</v>
      </c>
      <c r="S59" s="234">
        <v>1767</v>
      </c>
      <c r="T59" s="234">
        <v>824</v>
      </c>
      <c r="U59" s="234">
        <v>2108</v>
      </c>
      <c r="V59" s="308">
        <f>+U59+T59+S59+R59</f>
        <v>6509</v>
      </c>
      <c r="W59" s="70" t="s">
        <v>522</v>
      </c>
      <c r="X59" s="70" t="s">
        <v>228</v>
      </c>
      <c r="Y59" s="70" t="s">
        <v>228</v>
      </c>
      <c r="Z59" s="224" t="s">
        <v>523</v>
      </c>
      <c r="AA59" s="222">
        <f t="shared" si="0"/>
        <v>824</v>
      </c>
      <c r="AB59" s="18" t="s">
        <v>524</v>
      </c>
      <c r="AC59" s="309" t="s">
        <v>525</v>
      </c>
      <c r="AD59" s="283"/>
      <c r="AE59" s="18">
        <v>0</v>
      </c>
      <c r="AF59" s="103">
        <f>AE59/AA59</f>
        <v>0</v>
      </c>
      <c r="AG59" s="105" t="s">
        <v>526</v>
      </c>
      <c r="AH59" s="18">
        <v>628</v>
      </c>
      <c r="AI59" s="105" t="s">
        <v>527</v>
      </c>
      <c r="AJ59" s="18" t="s">
        <v>528</v>
      </c>
      <c r="AK59" s="18"/>
      <c r="AL59" s="106" t="s">
        <v>1399</v>
      </c>
      <c r="AM59" s="106" t="s">
        <v>1400</v>
      </c>
      <c r="AN59" s="106"/>
      <c r="AO59" s="176">
        <v>744</v>
      </c>
      <c r="AP59" s="176">
        <f t="shared" si="1"/>
        <v>0.90291262135922334</v>
      </c>
      <c r="AQ59" s="176" t="s">
        <v>1401</v>
      </c>
      <c r="AR59" s="176">
        <v>87</v>
      </c>
      <c r="AS59" s="176" t="s">
        <v>1402</v>
      </c>
      <c r="AT59" s="176"/>
      <c r="AU59" s="366" t="s">
        <v>1403</v>
      </c>
    </row>
    <row r="60" spans="2:47" s="2" customFormat="1" ht="288" x14ac:dyDescent="0.2">
      <c r="B60" s="279" t="s">
        <v>508</v>
      </c>
      <c r="C60" s="70" t="s">
        <v>37</v>
      </c>
      <c r="D60" s="70" t="s">
        <v>38</v>
      </c>
      <c r="E60" s="70" t="s">
        <v>116</v>
      </c>
      <c r="F60" s="70" t="s">
        <v>117</v>
      </c>
      <c r="G60" s="70" t="s">
        <v>118</v>
      </c>
      <c r="H60" s="70" t="s">
        <v>42</v>
      </c>
      <c r="I60" s="70" t="s">
        <v>519</v>
      </c>
      <c r="J60" s="70" t="s">
        <v>520</v>
      </c>
      <c r="K60" s="310" t="s">
        <v>509</v>
      </c>
      <c r="L60" s="70" t="s">
        <v>46</v>
      </c>
      <c r="M60" s="227" t="s">
        <v>187</v>
      </c>
      <c r="N60" s="70" t="s">
        <v>120</v>
      </c>
      <c r="O60" s="70" t="s">
        <v>510</v>
      </c>
      <c r="P60" s="70" t="s">
        <v>529</v>
      </c>
      <c r="Q60" s="234">
        <v>46834.014770036971</v>
      </c>
      <c r="R60" s="234">
        <v>43659</v>
      </c>
      <c r="S60" s="234">
        <v>54780</v>
      </c>
      <c r="T60" s="234">
        <v>86669</v>
      </c>
      <c r="U60" s="234">
        <v>47707</v>
      </c>
      <c r="V60" s="308">
        <f>+R60+S60+T60+U60</f>
        <v>232815</v>
      </c>
      <c r="W60" s="70" t="s">
        <v>530</v>
      </c>
      <c r="X60" s="70" t="s">
        <v>228</v>
      </c>
      <c r="Y60" s="70" t="s">
        <v>228</v>
      </c>
      <c r="Z60" s="224" t="s">
        <v>531</v>
      </c>
      <c r="AA60" s="222">
        <f t="shared" si="0"/>
        <v>86669</v>
      </c>
      <c r="AB60" s="18" t="s">
        <v>532</v>
      </c>
      <c r="AC60" s="309" t="s">
        <v>533</v>
      </c>
      <c r="AD60" s="283"/>
      <c r="AE60" s="18">
        <v>42293</v>
      </c>
      <c r="AF60" s="103">
        <f>AE60/AA60</f>
        <v>0.4879830158418812</v>
      </c>
      <c r="AG60" s="105" t="s">
        <v>534</v>
      </c>
      <c r="AH60" s="18" t="s">
        <v>535</v>
      </c>
      <c r="AI60" s="18" t="s">
        <v>535</v>
      </c>
      <c r="AJ60" s="18" t="s">
        <v>536</v>
      </c>
      <c r="AK60" s="18"/>
      <c r="AL60" s="106" t="s">
        <v>1404</v>
      </c>
      <c r="AM60" s="106" t="s">
        <v>1405</v>
      </c>
      <c r="AN60" s="106"/>
      <c r="AO60" s="176">
        <v>49270</v>
      </c>
      <c r="AP60" s="176">
        <f t="shared" si="1"/>
        <v>0.56848469464283657</v>
      </c>
      <c r="AQ60" s="176" t="s">
        <v>1406</v>
      </c>
      <c r="AR60" s="176" t="s">
        <v>958</v>
      </c>
      <c r="AS60" s="176" t="s">
        <v>958</v>
      </c>
      <c r="AT60" s="176" t="s">
        <v>1407</v>
      </c>
      <c r="AU60" s="366" t="s">
        <v>1408</v>
      </c>
    </row>
    <row r="61" spans="2:47" s="2" customFormat="1" ht="409.5" x14ac:dyDescent="0.2">
      <c r="B61" s="279" t="s">
        <v>508</v>
      </c>
      <c r="C61" s="70" t="s">
        <v>37</v>
      </c>
      <c r="D61" s="70" t="s">
        <v>38</v>
      </c>
      <c r="E61" s="70" t="s">
        <v>105</v>
      </c>
      <c r="F61" s="70" t="s">
        <v>117</v>
      </c>
      <c r="G61" s="70" t="s">
        <v>118</v>
      </c>
      <c r="H61" s="70" t="s">
        <v>42</v>
      </c>
      <c r="I61" s="70" t="s">
        <v>43</v>
      </c>
      <c r="J61" s="70" t="s">
        <v>45</v>
      </c>
      <c r="K61" s="310" t="s">
        <v>509</v>
      </c>
      <c r="L61" s="70" t="s">
        <v>93</v>
      </c>
      <c r="M61" s="227" t="s">
        <v>187</v>
      </c>
      <c r="N61" s="227" t="s">
        <v>107</v>
      </c>
      <c r="O61" s="70" t="s">
        <v>510</v>
      </c>
      <c r="P61" s="70" t="s">
        <v>511</v>
      </c>
      <c r="Q61" s="236">
        <v>0.24</v>
      </c>
      <c r="R61" s="224">
        <v>0.24</v>
      </c>
      <c r="S61" s="224">
        <v>0.59</v>
      </c>
      <c r="T61" s="224">
        <v>0.17</v>
      </c>
      <c r="U61" s="224">
        <v>0</v>
      </c>
      <c r="V61" s="236">
        <f>SUBTOTAL(9,R61:U61)</f>
        <v>1</v>
      </c>
      <c r="W61" s="70" t="s">
        <v>537</v>
      </c>
      <c r="X61" s="70" t="s">
        <v>228</v>
      </c>
      <c r="Y61" s="70" t="s">
        <v>228</v>
      </c>
      <c r="Z61" s="224" t="s">
        <v>538</v>
      </c>
      <c r="AA61" s="222">
        <f t="shared" si="0"/>
        <v>0.17</v>
      </c>
      <c r="AB61" s="18" t="s">
        <v>532</v>
      </c>
      <c r="AC61" s="309" t="s">
        <v>539</v>
      </c>
      <c r="AD61" s="283" t="s">
        <v>540</v>
      </c>
      <c r="AE61" s="18">
        <v>8.5000000000000006E-2</v>
      </c>
      <c r="AF61" s="103">
        <v>8.5000000000000006E-2</v>
      </c>
      <c r="AG61" s="105" t="s">
        <v>541</v>
      </c>
      <c r="AH61" s="18" t="s">
        <v>535</v>
      </c>
      <c r="AI61" s="18" t="s">
        <v>535</v>
      </c>
      <c r="AJ61" s="18" t="s">
        <v>542</v>
      </c>
      <c r="AK61" s="18"/>
      <c r="AL61" s="106" t="s">
        <v>1409</v>
      </c>
      <c r="AM61" s="106" t="s">
        <v>540</v>
      </c>
      <c r="AN61" s="106"/>
      <c r="AO61" s="362">
        <v>8.5000000000000006E-2</v>
      </c>
      <c r="AP61" s="176">
        <f t="shared" si="1"/>
        <v>0.5</v>
      </c>
      <c r="AQ61" s="176" t="s">
        <v>1410</v>
      </c>
      <c r="AR61" s="176" t="s">
        <v>958</v>
      </c>
      <c r="AS61" s="176" t="s">
        <v>958</v>
      </c>
      <c r="AT61" s="176" t="s">
        <v>1411</v>
      </c>
      <c r="AU61" s="366" t="s">
        <v>1412</v>
      </c>
    </row>
    <row r="62" spans="2:47" s="2" customFormat="1" ht="204" x14ac:dyDescent="0.2">
      <c r="B62" s="279" t="s">
        <v>508</v>
      </c>
      <c r="C62" s="70" t="s">
        <v>61</v>
      </c>
      <c r="D62" s="70" t="s">
        <v>62</v>
      </c>
      <c r="E62" s="70" t="s">
        <v>63</v>
      </c>
      <c r="F62" s="70" t="s">
        <v>117</v>
      </c>
      <c r="G62" s="70" t="s">
        <v>150</v>
      </c>
      <c r="H62" s="70" t="s">
        <v>42</v>
      </c>
      <c r="I62" s="70" t="s">
        <v>438</v>
      </c>
      <c r="J62" s="70" t="s">
        <v>45</v>
      </c>
      <c r="K62" s="310" t="s">
        <v>509</v>
      </c>
      <c r="L62" s="70" t="s">
        <v>46</v>
      </c>
      <c r="M62" s="227" t="s">
        <v>141</v>
      </c>
      <c r="N62" s="227" t="s">
        <v>76</v>
      </c>
      <c r="O62" s="70" t="s">
        <v>543</v>
      </c>
      <c r="P62" s="70" t="s">
        <v>544</v>
      </c>
      <c r="Q62" s="237">
        <v>4</v>
      </c>
      <c r="R62" s="222">
        <v>0</v>
      </c>
      <c r="S62" s="222">
        <v>2</v>
      </c>
      <c r="T62" s="222">
        <v>1</v>
      </c>
      <c r="U62" s="222">
        <v>1</v>
      </c>
      <c r="V62" s="70">
        <v>4</v>
      </c>
      <c r="W62" s="70" t="s">
        <v>545</v>
      </c>
      <c r="X62" s="70"/>
      <c r="Y62" s="70" t="s">
        <v>228</v>
      </c>
      <c r="Z62" s="224" t="s">
        <v>546</v>
      </c>
      <c r="AA62" s="222">
        <f t="shared" si="0"/>
        <v>1</v>
      </c>
      <c r="AB62" s="18" t="s">
        <v>535</v>
      </c>
      <c r="AC62" s="299" t="s">
        <v>547</v>
      </c>
      <c r="AD62" s="283" t="s">
        <v>540</v>
      </c>
      <c r="AE62" s="18">
        <v>0.5</v>
      </c>
      <c r="AF62" s="103">
        <v>0.5</v>
      </c>
      <c r="AG62" s="105" t="s">
        <v>548</v>
      </c>
      <c r="AH62" s="18" t="s">
        <v>535</v>
      </c>
      <c r="AI62" s="18" t="s">
        <v>535</v>
      </c>
      <c r="AJ62" s="18" t="s">
        <v>540</v>
      </c>
      <c r="AK62" s="18"/>
      <c r="AL62" s="106" t="s">
        <v>1413</v>
      </c>
      <c r="AM62" s="106" t="s">
        <v>540</v>
      </c>
      <c r="AN62" s="106"/>
      <c r="AO62" s="360">
        <v>0.5</v>
      </c>
      <c r="AP62" s="176">
        <f t="shared" si="1"/>
        <v>0.5</v>
      </c>
      <c r="AQ62" s="176" t="s">
        <v>1414</v>
      </c>
      <c r="AR62" s="176" t="s">
        <v>958</v>
      </c>
      <c r="AS62" s="176" t="s">
        <v>958</v>
      </c>
      <c r="AT62" s="176" t="s">
        <v>1407</v>
      </c>
      <c r="AU62" s="366" t="s">
        <v>1412</v>
      </c>
    </row>
    <row r="63" spans="2:47" s="2" customFormat="1" ht="331.5" x14ac:dyDescent="0.2">
      <c r="B63" s="279" t="s">
        <v>508</v>
      </c>
      <c r="C63" s="70" t="s">
        <v>61</v>
      </c>
      <c r="D63" s="70" t="s">
        <v>62</v>
      </c>
      <c r="E63" s="70" t="s">
        <v>243</v>
      </c>
      <c r="F63" s="70" t="s">
        <v>40</v>
      </c>
      <c r="G63" s="70" t="s">
        <v>150</v>
      </c>
      <c r="H63" s="70" t="s">
        <v>42</v>
      </c>
      <c r="I63" s="70" t="s">
        <v>549</v>
      </c>
      <c r="J63" s="70" t="s">
        <v>45</v>
      </c>
      <c r="K63" s="310" t="s">
        <v>509</v>
      </c>
      <c r="L63" s="70" t="s">
        <v>202</v>
      </c>
      <c r="M63" s="227" t="s">
        <v>203</v>
      </c>
      <c r="N63" s="227" t="s">
        <v>76</v>
      </c>
      <c r="O63" s="70" t="s">
        <v>550</v>
      </c>
      <c r="P63" s="70" t="s">
        <v>551</v>
      </c>
      <c r="Q63" s="237">
        <v>872</v>
      </c>
      <c r="R63" s="222">
        <v>899</v>
      </c>
      <c r="S63" s="222">
        <v>899</v>
      </c>
      <c r="T63" s="222">
        <v>770</v>
      </c>
      <c r="U63" s="222">
        <v>983</v>
      </c>
      <c r="V63" s="222">
        <f>SUBTOTAL(9,R63:U63)</f>
        <v>3551</v>
      </c>
      <c r="W63" s="70" t="s">
        <v>552</v>
      </c>
      <c r="X63" s="70" t="s">
        <v>228</v>
      </c>
      <c r="Y63" s="70" t="s">
        <v>228</v>
      </c>
      <c r="Z63" s="224" t="s">
        <v>553</v>
      </c>
      <c r="AA63" s="222">
        <f t="shared" si="0"/>
        <v>770</v>
      </c>
      <c r="AB63" s="18" t="s">
        <v>532</v>
      </c>
      <c r="AC63" s="299" t="s">
        <v>554</v>
      </c>
      <c r="AD63" s="283" t="s">
        <v>540</v>
      </c>
      <c r="AE63" s="18">
        <v>0</v>
      </c>
      <c r="AF63" s="103">
        <v>0</v>
      </c>
      <c r="AG63" s="105" t="s">
        <v>555</v>
      </c>
      <c r="AH63" s="18" t="s">
        <v>535</v>
      </c>
      <c r="AI63" s="18" t="s">
        <v>535</v>
      </c>
      <c r="AJ63" s="18" t="s">
        <v>556</v>
      </c>
      <c r="AK63" s="18"/>
      <c r="AL63" s="106" t="s">
        <v>1415</v>
      </c>
      <c r="AM63" s="106" t="s">
        <v>1416</v>
      </c>
      <c r="AN63" s="106"/>
      <c r="AO63" s="176">
        <v>761</v>
      </c>
      <c r="AP63" s="176">
        <f t="shared" si="1"/>
        <v>0.98831168831168836</v>
      </c>
      <c r="AQ63" s="176" t="s">
        <v>1417</v>
      </c>
      <c r="AR63" s="176" t="s">
        <v>958</v>
      </c>
      <c r="AS63" s="176" t="s">
        <v>958</v>
      </c>
      <c r="AT63" s="176" t="s">
        <v>1407</v>
      </c>
      <c r="AU63" s="366" t="s">
        <v>1418</v>
      </c>
    </row>
    <row r="64" spans="2:47" s="2" customFormat="1" ht="306" x14ac:dyDescent="0.2">
      <c r="B64" s="279" t="s">
        <v>508</v>
      </c>
      <c r="C64" s="70" t="s">
        <v>37</v>
      </c>
      <c r="D64" s="70" t="s">
        <v>38</v>
      </c>
      <c r="E64" s="70" t="s">
        <v>140</v>
      </c>
      <c r="F64" s="70" t="s">
        <v>117</v>
      </c>
      <c r="G64" s="70" t="s">
        <v>118</v>
      </c>
      <c r="H64" s="70" t="s">
        <v>42</v>
      </c>
      <c r="I64" s="70" t="s">
        <v>557</v>
      </c>
      <c r="J64" s="70" t="s">
        <v>45</v>
      </c>
      <c r="K64" s="310" t="s">
        <v>509</v>
      </c>
      <c r="L64" s="70" t="s">
        <v>46</v>
      </c>
      <c r="M64" s="227" t="s">
        <v>214</v>
      </c>
      <c r="N64" s="70" t="s">
        <v>142</v>
      </c>
      <c r="O64" s="70" t="s">
        <v>558</v>
      </c>
      <c r="P64" s="70" t="s">
        <v>559</v>
      </c>
      <c r="Q64" s="232">
        <v>4</v>
      </c>
      <c r="R64" s="222">
        <v>4</v>
      </c>
      <c r="S64" s="222">
        <v>1</v>
      </c>
      <c r="T64" s="222">
        <v>1</v>
      </c>
      <c r="U64" s="222">
        <v>1</v>
      </c>
      <c r="V64" s="238">
        <f>SUBTOTAL(9,R64:U64)</f>
        <v>7</v>
      </c>
      <c r="W64" s="70" t="s">
        <v>560</v>
      </c>
      <c r="X64" s="70" t="s">
        <v>228</v>
      </c>
      <c r="Y64" s="70" t="s">
        <v>228</v>
      </c>
      <c r="Z64" s="224" t="s">
        <v>561</v>
      </c>
      <c r="AA64" s="222">
        <f t="shared" si="0"/>
        <v>1</v>
      </c>
      <c r="AB64" s="18" t="s">
        <v>562</v>
      </c>
      <c r="AC64" s="309" t="s">
        <v>563</v>
      </c>
      <c r="AD64" s="283" t="s">
        <v>540</v>
      </c>
      <c r="AE64" s="18">
        <v>0</v>
      </c>
      <c r="AF64" s="103">
        <v>0</v>
      </c>
      <c r="AG64" s="105" t="s">
        <v>564</v>
      </c>
      <c r="AH64" s="18">
        <v>0</v>
      </c>
      <c r="AI64" s="105" t="s">
        <v>565</v>
      </c>
      <c r="AJ64" s="18"/>
      <c r="AK64" s="18"/>
      <c r="AL64" s="106" t="s">
        <v>1419</v>
      </c>
      <c r="AM64" s="106"/>
      <c r="AN64" s="106"/>
      <c r="AO64" s="176">
        <v>1</v>
      </c>
      <c r="AP64" s="176">
        <f t="shared" si="1"/>
        <v>1</v>
      </c>
      <c r="AQ64" s="176" t="s">
        <v>1420</v>
      </c>
      <c r="AR64" s="176">
        <v>0</v>
      </c>
      <c r="AS64" s="176" t="s">
        <v>1421</v>
      </c>
      <c r="AT64" s="176"/>
      <c r="AU64" s="366" t="s">
        <v>1422</v>
      </c>
    </row>
    <row r="65" spans="2:47" s="2" customFormat="1" ht="204" x14ac:dyDescent="0.2">
      <c r="B65" s="279" t="s">
        <v>508</v>
      </c>
      <c r="C65" s="70" t="s">
        <v>37</v>
      </c>
      <c r="D65" s="70" t="s">
        <v>38</v>
      </c>
      <c r="E65" s="70" t="s">
        <v>140</v>
      </c>
      <c r="F65" s="70" t="s">
        <v>117</v>
      </c>
      <c r="G65" s="70" t="s">
        <v>118</v>
      </c>
      <c r="H65" s="70" t="s">
        <v>42</v>
      </c>
      <c r="I65" s="70" t="s">
        <v>557</v>
      </c>
      <c r="J65" s="70" t="s">
        <v>45</v>
      </c>
      <c r="K65" s="310" t="s">
        <v>509</v>
      </c>
      <c r="L65" s="70" t="s">
        <v>46</v>
      </c>
      <c r="M65" s="227" t="s">
        <v>214</v>
      </c>
      <c r="N65" s="70" t="s">
        <v>142</v>
      </c>
      <c r="O65" s="70" t="s">
        <v>558</v>
      </c>
      <c r="P65" s="70" t="s">
        <v>559</v>
      </c>
      <c r="Q65" s="236">
        <v>0</v>
      </c>
      <c r="R65" s="222">
        <v>0</v>
      </c>
      <c r="S65" s="236">
        <v>0.5714285714285714</v>
      </c>
      <c r="T65" s="236">
        <v>0.42857142857142855</v>
      </c>
      <c r="U65" s="222" t="s">
        <v>566</v>
      </c>
      <c r="V65" s="236">
        <v>1</v>
      </c>
      <c r="W65" s="70" t="s">
        <v>567</v>
      </c>
      <c r="X65" s="70"/>
      <c r="Y65" s="70" t="s">
        <v>228</v>
      </c>
      <c r="Z65" s="224" t="s">
        <v>568</v>
      </c>
      <c r="AA65" s="222">
        <f t="shared" si="0"/>
        <v>0.42857142857142855</v>
      </c>
      <c r="AB65" s="18" t="s">
        <v>535</v>
      </c>
      <c r="AC65" s="299" t="s">
        <v>569</v>
      </c>
      <c r="AD65" s="18"/>
      <c r="AE65" s="18">
        <v>0.35</v>
      </c>
      <c r="AF65" s="103">
        <v>0.35</v>
      </c>
      <c r="AG65" s="105" t="s">
        <v>570</v>
      </c>
      <c r="AH65" s="18" t="s">
        <v>535</v>
      </c>
      <c r="AI65" s="18" t="s">
        <v>535</v>
      </c>
      <c r="AJ65" s="18" t="s">
        <v>571</v>
      </c>
      <c r="AK65" s="18"/>
      <c r="AL65" s="106" t="s">
        <v>1423</v>
      </c>
      <c r="AM65" s="106" t="s">
        <v>540</v>
      </c>
      <c r="AN65" s="106"/>
      <c r="AO65" s="360">
        <v>7.8571428571429E-2</v>
      </c>
      <c r="AP65" s="176">
        <f t="shared" si="1"/>
        <v>0.18333333333333435</v>
      </c>
      <c r="AQ65" s="176" t="s">
        <v>1424</v>
      </c>
      <c r="AR65" s="176" t="s">
        <v>958</v>
      </c>
      <c r="AS65" s="176" t="s">
        <v>958</v>
      </c>
      <c r="AT65" s="176" t="s">
        <v>1425</v>
      </c>
      <c r="AU65" s="366" t="s">
        <v>1426</v>
      </c>
    </row>
    <row r="66" spans="2:47" s="2" customFormat="1" ht="409.5" x14ac:dyDescent="0.2">
      <c r="B66" s="279" t="s">
        <v>508</v>
      </c>
      <c r="C66" s="70" t="s">
        <v>37</v>
      </c>
      <c r="D66" s="70" t="s">
        <v>38</v>
      </c>
      <c r="E66" s="70" t="s">
        <v>116</v>
      </c>
      <c r="F66" s="70" t="s">
        <v>117</v>
      </c>
      <c r="G66" s="70" t="s">
        <v>118</v>
      </c>
      <c r="H66" s="70" t="s">
        <v>42</v>
      </c>
      <c r="I66" s="70" t="s">
        <v>43</v>
      </c>
      <c r="J66" s="70" t="s">
        <v>45</v>
      </c>
      <c r="K66" s="70" t="s">
        <v>509</v>
      </c>
      <c r="L66" s="70" t="s">
        <v>46</v>
      </c>
      <c r="M66" s="227" t="s">
        <v>187</v>
      </c>
      <c r="N66" s="70" t="s">
        <v>120</v>
      </c>
      <c r="O66" s="70" t="s">
        <v>510</v>
      </c>
      <c r="P66" s="70" t="s">
        <v>511</v>
      </c>
      <c r="Q66" s="222">
        <v>0</v>
      </c>
      <c r="R66" s="222">
        <v>0</v>
      </c>
      <c r="S66" s="222">
        <v>1390</v>
      </c>
      <c r="T66" s="222">
        <v>410</v>
      </c>
      <c r="U66" s="222">
        <v>0</v>
      </c>
      <c r="V66" s="70">
        <f>SUM(R66:U66)</f>
        <v>1800</v>
      </c>
      <c r="W66" s="70" t="s">
        <v>572</v>
      </c>
      <c r="X66" s="70" t="s">
        <v>228</v>
      </c>
      <c r="Y66" s="70" t="s">
        <v>228</v>
      </c>
      <c r="Z66" s="224" t="s">
        <v>573</v>
      </c>
      <c r="AA66" s="222">
        <v>410</v>
      </c>
      <c r="AB66" s="18" t="s">
        <v>532</v>
      </c>
      <c r="AC66" s="299" t="s">
        <v>574</v>
      </c>
      <c r="AD66" s="18"/>
      <c r="AE66" s="18">
        <v>98</v>
      </c>
      <c r="AF66" s="103">
        <f>AE66/AA66</f>
        <v>0.23902439024390243</v>
      </c>
      <c r="AG66" s="105" t="s">
        <v>575</v>
      </c>
      <c r="AH66" s="18" t="s">
        <v>535</v>
      </c>
      <c r="AI66" s="18" t="s">
        <v>535</v>
      </c>
      <c r="AJ66" s="18"/>
      <c r="AK66" s="18"/>
      <c r="AL66" s="106" t="s">
        <v>1427</v>
      </c>
      <c r="AM66" s="106" t="s">
        <v>1428</v>
      </c>
      <c r="AN66" s="106"/>
      <c r="AO66" s="176">
        <v>89</v>
      </c>
      <c r="AP66" s="176">
        <f>AO66/T66</f>
        <v>0.21707317073170732</v>
      </c>
      <c r="AQ66" s="176" t="s">
        <v>1429</v>
      </c>
      <c r="AR66" s="176" t="s">
        <v>958</v>
      </c>
      <c r="AS66" s="176" t="s">
        <v>958</v>
      </c>
      <c r="AT66" s="176" t="s">
        <v>1430</v>
      </c>
      <c r="AU66" s="366" t="s">
        <v>1431</v>
      </c>
    </row>
    <row r="67" spans="2:47" s="2" customFormat="1" ht="178.5" x14ac:dyDescent="0.2">
      <c r="B67" s="279" t="s">
        <v>508</v>
      </c>
      <c r="C67" s="70" t="s">
        <v>37</v>
      </c>
      <c r="D67" s="70" t="s">
        <v>38</v>
      </c>
      <c r="E67" s="70" t="s">
        <v>116</v>
      </c>
      <c r="F67" s="70" t="s">
        <v>117</v>
      </c>
      <c r="G67" s="70" t="s">
        <v>118</v>
      </c>
      <c r="H67" s="70" t="s">
        <v>42</v>
      </c>
      <c r="I67" s="70" t="s">
        <v>43</v>
      </c>
      <c r="J67" s="70" t="s">
        <v>45</v>
      </c>
      <c r="K67" s="70" t="s">
        <v>509</v>
      </c>
      <c r="L67" s="70" t="s">
        <v>46</v>
      </c>
      <c r="M67" s="227" t="s">
        <v>187</v>
      </c>
      <c r="N67" s="70" t="s">
        <v>120</v>
      </c>
      <c r="O67" s="70" t="s">
        <v>510</v>
      </c>
      <c r="P67" s="70" t="s">
        <v>511</v>
      </c>
      <c r="Q67" s="222">
        <v>0</v>
      </c>
      <c r="R67" s="222">
        <v>0</v>
      </c>
      <c r="S67" s="222">
        <v>600</v>
      </c>
      <c r="T67" s="222">
        <v>30</v>
      </c>
      <c r="U67" s="222">
        <v>0</v>
      </c>
      <c r="V67" s="70">
        <f>SUM(R67:U67)</f>
        <v>630</v>
      </c>
      <c r="W67" s="224" t="s">
        <v>576</v>
      </c>
      <c r="X67" s="70" t="s">
        <v>228</v>
      </c>
      <c r="Y67" s="70" t="s">
        <v>228</v>
      </c>
      <c r="Z67" s="224" t="s">
        <v>577</v>
      </c>
      <c r="AA67" s="222">
        <v>300</v>
      </c>
      <c r="AB67" s="18" t="s">
        <v>578</v>
      </c>
      <c r="AC67" s="299" t="s">
        <v>579</v>
      </c>
      <c r="AD67" s="18"/>
      <c r="AE67" s="18">
        <v>29</v>
      </c>
      <c r="AF67" s="103">
        <f>AE67/AA67</f>
        <v>9.6666666666666665E-2</v>
      </c>
      <c r="AG67" s="105" t="s">
        <v>580</v>
      </c>
      <c r="AH67" s="18">
        <v>0</v>
      </c>
      <c r="AI67" s="18" t="s">
        <v>581</v>
      </c>
      <c r="AJ67" s="18" t="s">
        <v>582</v>
      </c>
      <c r="AK67" s="18"/>
      <c r="AL67" s="106" t="s">
        <v>1432</v>
      </c>
      <c r="AM67" s="106" t="s">
        <v>1433</v>
      </c>
      <c r="AN67" s="106"/>
      <c r="AO67" s="176">
        <v>3</v>
      </c>
      <c r="AP67" s="176">
        <f>AO67/T67</f>
        <v>0.1</v>
      </c>
      <c r="AQ67" s="176" t="s">
        <v>1434</v>
      </c>
      <c r="AR67" s="176">
        <v>0</v>
      </c>
      <c r="AS67" s="176" t="s">
        <v>1435</v>
      </c>
      <c r="AT67" s="176" t="s">
        <v>1436</v>
      </c>
      <c r="AU67" s="366" t="s">
        <v>1437</v>
      </c>
    </row>
    <row r="68" spans="2:47" s="2" customFormat="1" ht="178.5" x14ac:dyDescent="0.2">
      <c r="B68" s="279" t="s">
        <v>508</v>
      </c>
      <c r="C68" s="70" t="s">
        <v>37</v>
      </c>
      <c r="D68" s="70" t="s">
        <v>38</v>
      </c>
      <c r="E68" s="70" t="s">
        <v>116</v>
      </c>
      <c r="F68" s="70" t="s">
        <v>117</v>
      </c>
      <c r="G68" s="70" t="s">
        <v>118</v>
      </c>
      <c r="H68" s="70" t="s">
        <v>42</v>
      </c>
      <c r="I68" s="70" t="s">
        <v>43</v>
      </c>
      <c r="J68" s="70" t="s">
        <v>45</v>
      </c>
      <c r="K68" s="70" t="s">
        <v>509</v>
      </c>
      <c r="L68" s="70" t="s">
        <v>46</v>
      </c>
      <c r="M68" s="227" t="s">
        <v>187</v>
      </c>
      <c r="N68" s="70" t="s">
        <v>120</v>
      </c>
      <c r="O68" s="70" t="s">
        <v>510</v>
      </c>
      <c r="P68" s="70" t="s">
        <v>511</v>
      </c>
      <c r="Q68" s="222">
        <v>0</v>
      </c>
      <c r="R68" s="222">
        <v>0</v>
      </c>
      <c r="S68" s="222">
        <v>250</v>
      </c>
      <c r="T68" s="222">
        <v>12</v>
      </c>
      <c r="U68" s="222">
        <v>0</v>
      </c>
      <c r="V68" s="70">
        <f>SUM(R68:U68)</f>
        <v>262</v>
      </c>
      <c r="W68" s="223" t="s">
        <v>583</v>
      </c>
      <c r="X68" s="280" t="s">
        <v>228</v>
      </c>
      <c r="Y68" s="70" t="s">
        <v>228</v>
      </c>
      <c r="Z68" s="224" t="s">
        <v>584</v>
      </c>
      <c r="AA68" s="222">
        <v>50</v>
      </c>
      <c r="AB68" s="18" t="s">
        <v>532</v>
      </c>
      <c r="AC68" s="299" t="s">
        <v>585</v>
      </c>
      <c r="AD68" s="18"/>
      <c r="AE68" s="18">
        <v>6</v>
      </c>
      <c r="AF68" s="103">
        <f>AE68/AA68</f>
        <v>0.12</v>
      </c>
      <c r="AG68" s="105" t="s">
        <v>586</v>
      </c>
      <c r="AH68" s="18" t="s">
        <v>535</v>
      </c>
      <c r="AI68" s="18" t="s">
        <v>535</v>
      </c>
      <c r="AJ68" s="18" t="s">
        <v>587</v>
      </c>
      <c r="AK68" s="18"/>
      <c r="AL68" s="106" t="s">
        <v>1438</v>
      </c>
      <c r="AM68" s="106" t="s">
        <v>1439</v>
      </c>
      <c r="AN68" s="106"/>
      <c r="AO68" s="176">
        <v>1</v>
      </c>
      <c r="AP68" s="176">
        <f>AO68/T68</f>
        <v>8.3333333333333329E-2</v>
      </c>
      <c r="AQ68" s="176" t="s">
        <v>1440</v>
      </c>
      <c r="AR68" s="176" t="s">
        <v>958</v>
      </c>
      <c r="AS68" s="176" t="s">
        <v>958</v>
      </c>
      <c r="AT68" s="176" t="s">
        <v>1436</v>
      </c>
      <c r="AU68" s="366" t="s">
        <v>1441</v>
      </c>
    </row>
    <row r="69" spans="2:47" s="2" customFormat="1" ht="140.25" x14ac:dyDescent="0.25">
      <c r="B69" s="311" t="s">
        <v>588</v>
      </c>
      <c r="C69" s="287" t="s">
        <v>37</v>
      </c>
      <c r="D69" s="287" t="s">
        <v>38</v>
      </c>
      <c r="E69" s="287" t="s">
        <v>105</v>
      </c>
      <c r="F69" s="287" t="s">
        <v>45</v>
      </c>
      <c r="G69" s="287" t="s">
        <v>45</v>
      </c>
      <c r="H69" s="287" t="s">
        <v>42</v>
      </c>
      <c r="I69" s="287" t="s">
        <v>45</v>
      </c>
      <c r="J69" s="287" t="s">
        <v>45</v>
      </c>
      <c r="K69" s="287" t="s">
        <v>45</v>
      </c>
      <c r="L69" s="287" t="s">
        <v>202</v>
      </c>
      <c r="M69" s="287" t="s">
        <v>589</v>
      </c>
      <c r="N69" s="287" t="s">
        <v>107</v>
      </c>
      <c r="O69" s="287" t="s">
        <v>590</v>
      </c>
      <c r="P69" s="287" t="s">
        <v>591</v>
      </c>
      <c r="Q69" s="312" t="s">
        <v>50</v>
      </c>
      <c r="R69" s="246"/>
      <c r="S69" s="246" t="s">
        <v>603</v>
      </c>
      <c r="T69" s="246"/>
      <c r="U69" s="246"/>
      <c r="V69" s="287"/>
      <c r="W69" s="287" t="s">
        <v>604</v>
      </c>
      <c r="X69" s="287"/>
      <c r="Y69" s="288" t="s">
        <v>57</v>
      </c>
      <c r="Z69" s="245" t="s">
        <v>605</v>
      </c>
      <c r="AA69" s="246"/>
      <c r="AB69" s="290">
        <v>0.2</v>
      </c>
      <c r="AC69" s="291" t="s">
        <v>606</v>
      </c>
      <c r="AD69" s="292"/>
      <c r="AE69" s="292"/>
      <c r="AF69" s="292">
        <v>80</v>
      </c>
      <c r="AG69" s="292" t="s">
        <v>1442</v>
      </c>
      <c r="AH69" s="292"/>
      <c r="AI69" s="292"/>
      <c r="AJ69" s="292"/>
      <c r="AK69" s="292"/>
      <c r="AL69" s="318" t="s">
        <v>1443</v>
      </c>
      <c r="AM69" s="318" t="s">
        <v>1444</v>
      </c>
      <c r="AN69" s="318"/>
      <c r="AO69" s="371">
        <v>100</v>
      </c>
      <c r="AP69" s="371">
        <v>100</v>
      </c>
      <c r="AQ69" s="266" t="s">
        <v>1445</v>
      </c>
      <c r="AR69" s="266"/>
      <c r="AS69" s="266"/>
      <c r="AT69" s="266"/>
      <c r="AU69" s="266" t="s">
        <v>1446</v>
      </c>
    </row>
    <row r="70" spans="2:47" s="2" customFormat="1" ht="216" x14ac:dyDescent="0.2">
      <c r="B70" s="311" t="s">
        <v>588</v>
      </c>
      <c r="C70" s="287" t="s">
        <v>37</v>
      </c>
      <c r="D70" s="287" t="s">
        <v>38</v>
      </c>
      <c r="E70" s="287" t="s">
        <v>105</v>
      </c>
      <c r="F70" s="287" t="s">
        <v>45</v>
      </c>
      <c r="G70" s="287" t="s">
        <v>45</v>
      </c>
      <c r="H70" s="287" t="s">
        <v>42</v>
      </c>
      <c r="I70" s="287" t="s">
        <v>45</v>
      </c>
      <c r="J70" s="287" t="s">
        <v>45</v>
      </c>
      <c r="K70" s="287" t="s">
        <v>45</v>
      </c>
      <c r="L70" s="287" t="s">
        <v>202</v>
      </c>
      <c r="M70" s="287" t="s">
        <v>589</v>
      </c>
      <c r="N70" s="287" t="s">
        <v>107</v>
      </c>
      <c r="O70" s="287" t="s">
        <v>590</v>
      </c>
      <c r="P70" s="287" t="s">
        <v>591</v>
      </c>
      <c r="Q70" s="312" t="s">
        <v>50</v>
      </c>
      <c r="R70" s="246">
        <v>0.1</v>
      </c>
      <c r="S70" s="246">
        <v>0.9</v>
      </c>
      <c r="T70" s="246"/>
      <c r="U70" s="246"/>
      <c r="V70" s="287" t="s">
        <v>609</v>
      </c>
      <c r="W70" s="287" t="s">
        <v>610</v>
      </c>
      <c r="X70" s="287" t="s">
        <v>57</v>
      </c>
      <c r="Y70" s="288" t="s">
        <v>57</v>
      </c>
      <c r="Z70" s="245" t="s">
        <v>611</v>
      </c>
      <c r="AA70" s="246"/>
      <c r="AB70" s="290">
        <v>0.4</v>
      </c>
      <c r="AC70" s="291" t="s">
        <v>612</v>
      </c>
      <c r="AD70" s="313" t="s">
        <v>613</v>
      </c>
      <c r="AE70" s="292">
        <v>1</v>
      </c>
      <c r="AF70" s="256">
        <v>1</v>
      </c>
      <c r="AG70" s="292" t="s">
        <v>1447</v>
      </c>
      <c r="AH70" s="292"/>
      <c r="AI70" s="292"/>
      <c r="AJ70" s="292"/>
      <c r="AK70" s="292"/>
      <c r="AL70" s="318" t="s">
        <v>1448</v>
      </c>
      <c r="AM70" s="318" t="s">
        <v>1449</v>
      </c>
      <c r="AN70" s="318"/>
      <c r="AO70" s="371">
        <v>100</v>
      </c>
      <c r="AP70" s="371">
        <v>100</v>
      </c>
      <c r="AQ70" s="266" t="s">
        <v>1450</v>
      </c>
      <c r="AR70" s="266"/>
      <c r="AS70" s="266"/>
      <c r="AT70" s="266"/>
      <c r="AU70" s="266" t="s">
        <v>1451</v>
      </c>
    </row>
    <row r="71" spans="2:47" s="2" customFormat="1" ht="102" x14ac:dyDescent="0.2">
      <c r="B71" s="311" t="s">
        <v>588</v>
      </c>
      <c r="C71" s="287" t="s">
        <v>37</v>
      </c>
      <c r="D71" s="287" t="s">
        <v>38</v>
      </c>
      <c r="E71" s="287" t="s">
        <v>105</v>
      </c>
      <c r="F71" s="287" t="s">
        <v>45</v>
      </c>
      <c r="G71" s="287" t="s">
        <v>45</v>
      </c>
      <c r="H71" s="287" t="s">
        <v>42</v>
      </c>
      <c r="I71" s="287" t="s">
        <v>45</v>
      </c>
      <c r="J71" s="287" t="s">
        <v>45</v>
      </c>
      <c r="K71" s="287" t="s">
        <v>45</v>
      </c>
      <c r="L71" s="287" t="s">
        <v>202</v>
      </c>
      <c r="M71" s="287" t="s">
        <v>589</v>
      </c>
      <c r="N71" s="287" t="s">
        <v>107</v>
      </c>
      <c r="O71" s="287" t="s">
        <v>590</v>
      </c>
      <c r="P71" s="287" t="s">
        <v>591</v>
      </c>
      <c r="Q71" s="312" t="s">
        <v>50</v>
      </c>
      <c r="R71" s="246">
        <v>2</v>
      </c>
      <c r="S71" s="246">
        <v>2</v>
      </c>
      <c r="T71" s="246">
        <v>2</v>
      </c>
      <c r="U71" s="246">
        <v>2</v>
      </c>
      <c r="V71" s="287" t="s">
        <v>616</v>
      </c>
      <c r="W71" s="287" t="s">
        <v>617</v>
      </c>
      <c r="X71" s="287" t="s">
        <v>57</v>
      </c>
      <c r="Y71" s="288" t="s">
        <v>57</v>
      </c>
      <c r="Z71" s="245" t="s">
        <v>618</v>
      </c>
      <c r="AA71" s="246">
        <f t="shared" ref="AA71:AA134" si="2">+T71</f>
        <v>2</v>
      </c>
      <c r="AB71" s="294"/>
      <c r="AC71" s="291" t="s">
        <v>619</v>
      </c>
      <c r="AD71" s="314" t="s">
        <v>620</v>
      </c>
      <c r="AE71" s="292">
        <v>2</v>
      </c>
      <c r="AF71" s="290">
        <v>1</v>
      </c>
      <c r="AG71" s="292" t="s">
        <v>1452</v>
      </c>
      <c r="AH71" s="292"/>
      <c r="AI71" s="292"/>
      <c r="AJ71" s="292"/>
      <c r="AK71" s="292"/>
      <c r="AL71" s="318" t="s">
        <v>1453</v>
      </c>
      <c r="AM71" s="318"/>
      <c r="AN71" s="318"/>
      <c r="AO71" s="372">
        <v>0.5</v>
      </c>
      <c r="AP71" s="372">
        <v>0.5</v>
      </c>
      <c r="AQ71" s="266" t="s">
        <v>1454</v>
      </c>
      <c r="AR71" s="359">
        <v>0.5</v>
      </c>
      <c r="AS71" s="266" t="s">
        <v>1455</v>
      </c>
      <c r="AT71" s="266"/>
      <c r="AU71" s="266" t="s">
        <v>1456</v>
      </c>
    </row>
    <row r="72" spans="2:47" s="2" customFormat="1" ht="76.5" x14ac:dyDescent="0.25">
      <c r="B72" s="311" t="s">
        <v>588</v>
      </c>
      <c r="C72" s="287" t="s">
        <v>37</v>
      </c>
      <c r="D72" s="287" t="s">
        <v>38</v>
      </c>
      <c r="E72" s="287" t="s">
        <v>105</v>
      </c>
      <c r="F72" s="287" t="s">
        <v>45</v>
      </c>
      <c r="G72" s="287" t="s">
        <v>45</v>
      </c>
      <c r="H72" s="287" t="s">
        <v>42</v>
      </c>
      <c r="I72" s="287" t="s">
        <v>45</v>
      </c>
      <c r="J72" s="287" t="s">
        <v>45</v>
      </c>
      <c r="K72" s="287" t="s">
        <v>45</v>
      </c>
      <c r="L72" s="287" t="s">
        <v>202</v>
      </c>
      <c r="M72" s="287" t="s">
        <v>589</v>
      </c>
      <c r="N72" s="287" t="s">
        <v>107</v>
      </c>
      <c r="O72" s="287" t="s">
        <v>590</v>
      </c>
      <c r="P72" s="287" t="s">
        <v>591</v>
      </c>
      <c r="Q72" s="312" t="s">
        <v>50</v>
      </c>
      <c r="R72" s="246">
        <v>0.1</v>
      </c>
      <c r="S72" s="246">
        <v>0.9</v>
      </c>
      <c r="T72" s="246"/>
      <c r="U72" s="246"/>
      <c r="V72" s="287" t="s">
        <v>609</v>
      </c>
      <c r="W72" s="287" t="s">
        <v>625</v>
      </c>
      <c r="X72" s="287"/>
      <c r="Y72" s="288" t="s">
        <v>57</v>
      </c>
      <c r="Z72" s="245" t="s">
        <v>626</v>
      </c>
      <c r="AA72" s="246">
        <f t="shared" si="2"/>
        <v>0</v>
      </c>
      <c r="AB72" s="245" t="s">
        <v>627</v>
      </c>
      <c r="AC72" s="291" t="s">
        <v>606</v>
      </c>
      <c r="AD72" s="315"/>
      <c r="AE72" s="292"/>
      <c r="AF72" s="292"/>
      <c r="AG72" s="292" t="s">
        <v>628</v>
      </c>
      <c r="AH72" s="292"/>
      <c r="AI72" s="292"/>
      <c r="AJ72" s="292"/>
      <c r="AK72" s="292"/>
      <c r="AL72" s="318" t="s">
        <v>1457</v>
      </c>
      <c r="AM72" s="318"/>
      <c r="AN72" s="318"/>
      <c r="AO72" s="372">
        <v>0.8</v>
      </c>
      <c r="AP72" s="372">
        <v>0.8</v>
      </c>
      <c r="AQ72" s="266" t="s">
        <v>1458</v>
      </c>
      <c r="AR72" s="266"/>
      <c r="AS72" s="266" t="s">
        <v>1455</v>
      </c>
      <c r="AT72" s="266"/>
      <c r="AU72" s="266" t="s">
        <v>1459</v>
      </c>
    </row>
    <row r="73" spans="2:47" s="2" customFormat="1" ht="153" x14ac:dyDescent="0.2">
      <c r="B73" s="311" t="s">
        <v>588</v>
      </c>
      <c r="C73" s="287" t="s">
        <v>37</v>
      </c>
      <c r="D73" s="287" t="s">
        <v>38</v>
      </c>
      <c r="E73" s="287" t="s">
        <v>105</v>
      </c>
      <c r="F73" s="287" t="s">
        <v>45</v>
      </c>
      <c r="G73" s="287" t="s">
        <v>45</v>
      </c>
      <c r="H73" s="287" t="s">
        <v>42</v>
      </c>
      <c r="I73" s="287" t="s">
        <v>45</v>
      </c>
      <c r="J73" s="287" t="s">
        <v>45</v>
      </c>
      <c r="K73" s="287" t="s">
        <v>45</v>
      </c>
      <c r="L73" s="287" t="s">
        <v>202</v>
      </c>
      <c r="M73" s="287" t="s">
        <v>589</v>
      </c>
      <c r="N73" s="287" t="s">
        <v>107</v>
      </c>
      <c r="O73" s="287" t="s">
        <v>590</v>
      </c>
      <c r="P73" s="287" t="s">
        <v>591</v>
      </c>
      <c r="Q73" s="312" t="s">
        <v>50</v>
      </c>
      <c r="R73" s="246">
        <v>0.1</v>
      </c>
      <c r="S73" s="246">
        <v>0.9</v>
      </c>
      <c r="T73" s="246"/>
      <c r="U73" s="246"/>
      <c r="V73" s="287" t="s">
        <v>609</v>
      </c>
      <c r="W73" s="287" t="s">
        <v>629</v>
      </c>
      <c r="X73" s="287" t="s">
        <v>57</v>
      </c>
      <c r="Y73" s="288" t="s">
        <v>57</v>
      </c>
      <c r="Z73" s="245" t="s">
        <v>630</v>
      </c>
      <c r="AA73" s="246">
        <f t="shared" si="2"/>
        <v>0</v>
      </c>
      <c r="AB73" s="245">
        <v>0.8</v>
      </c>
      <c r="AC73" s="291" t="s">
        <v>631</v>
      </c>
      <c r="AD73" s="316"/>
      <c r="AE73" s="292">
        <v>1</v>
      </c>
      <c r="AF73" s="256">
        <v>1</v>
      </c>
      <c r="AG73" s="292" t="s">
        <v>1460</v>
      </c>
      <c r="AH73" s="292"/>
      <c r="AI73" s="292"/>
      <c r="AJ73" s="292"/>
      <c r="AK73" s="292"/>
      <c r="AL73" s="318" t="s">
        <v>1461</v>
      </c>
      <c r="AM73" s="318"/>
      <c r="AN73" s="318"/>
      <c r="AO73" s="372">
        <v>1</v>
      </c>
      <c r="AP73" s="372">
        <v>1</v>
      </c>
      <c r="AQ73" s="266" t="s">
        <v>1462</v>
      </c>
      <c r="AR73" s="266"/>
      <c r="AS73" s="266"/>
      <c r="AT73" s="266"/>
      <c r="AU73" s="266" t="s">
        <v>1463</v>
      </c>
    </row>
    <row r="74" spans="2:47" s="2" customFormat="1" ht="409.5" x14ac:dyDescent="0.2">
      <c r="B74" s="311" t="s">
        <v>588</v>
      </c>
      <c r="C74" s="287" t="s">
        <v>634</v>
      </c>
      <c r="D74" s="287" t="s">
        <v>635</v>
      </c>
      <c r="E74" s="287" t="s">
        <v>636</v>
      </c>
      <c r="F74" s="287" t="s">
        <v>45</v>
      </c>
      <c r="G74" s="287" t="s">
        <v>45</v>
      </c>
      <c r="H74" s="287" t="s">
        <v>42</v>
      </c>
      <c r="I74" s="287" t="s">
        <v>519</v>
      </c>
      <c r="J74" s="287" t="s">
        <v>45</v>
      </c>
      <c r="K74" s="287" t="s">
        <v>45</v>
      </c>
      <c r="L74" s="287" t="s">
        <v>45</v>
      </c>
      <c r="M74" s="287" t="s">
        <v>45</v>
      </c>
      <c r="N74" s="287" t="s">
        <v>142</v>
      </c>
      <c r="O74" s="287" t="s">
        <v>590</v>
      </c>
      <c r="P74" s="287" t="s">
        <v>637</v>
      </c>
      <c r="Q74" s="252">
        <v>0</v>
      </c>
      <c r="R74" s="246">
        <v>32</v>
      </c>
      <c r="S74" s="246">
        <v>70</v>
      </c>
      <c r="T74" s="246">
        <v>82</v>
      </c>
      <c r="U74" s="246">
        <v>100</v>
      </c>
      <c r="V74" s="287">
        <v>100</v>
      </c>
      <c r="W74" s="287" t="s">
        <v>638</v>
      </c>
      <c r="X74" s="287" t="s">
        <v>57</v>
      </c>
      <c r="Y74" s="288" t="s">
        <v>57</v>
      </c>
      <c r="Z74" s="245" t="s">
        <v>639</v>
      </c>
      <c r="AA74" s="246">
        <f t="shared" si="2"/>
        <v>82</v>
      </c>
      <c r="AB74" s="292"/>
      <c r="AC74" s="291" t="s">
        <v>640</v>
      </c>
      <c r="AD74" s="291" t="s">
        <v>641</v>
      </c>
      <c r="AE74" s="292"/>
      <c r="AF74" s="292"/>
      <c r="AG74" s="292" t="s">
        <v>1464</v>
      </c>
      <c r="AH74" s="292"/>
      <c r="AI74" s="292"/>
      <c r="AJ74" s="292" t="s">
        <v>1465</v>
      </c>
      <c r="AK74" s="292" t="s">
        <v>1465</v>
      </c>
      <c r="AL74" s="318"/>
      <c r="AM74" s="318"/>
      <c r="AN74" s="318"/>
      <c r="AO74" s="373" t="s">
        <v>1466</v>
      </c>
      <c r="AP74" s="374" t="s">
        <v>1467</v>
      </c>
      <c r="AQ74" s="375" t="s">
        <v>1468</v>
      </c>
      <c r="AR74" s="375" t="s">
        <v>1469</v>
      </c>
      <c r="AS74" s="375" t="s">
        <v>1470</v>
      </c>
      <c r="AT74" s="375" t="s">
        <v>1471</v>
      </c>
      <c r="AU74" s="375" t="s">
        <v>622</v>
      </c>
    </row>
    <row r="75" spans="2:47" s="2" customFormat="1" ht="409.5" x14ac:dyDescent="0.2">
      <c r="B75" s="311" t="s">
        <v>588</v>
      </c>
      <c r="C75" s="287" t="s">
        <v>37</v>
      </c>
      <c r="D75" s="287" t="s">
        <v>38</v>
      </c>
      <c r="E75" s="287" t="s">
        <v>116</v>
      </c>
      <c r="F75" s="287" t="s">
        <v>45</v>
      </c>
      <c r="G75" s="287" t="s">
        <v>45</v>
      </c>
      <c r="H75" s="287" t="s">
        <v>642</v>
      </c>
      <c r="I75" s="287" t="s">
        <v>43</v>
      </c>
      <c r="J75" s="287" t="s">
        <v>45</v>
      </c>
      <c r="K75" s="287" t="s">
        <v>45</v>
      </c>
      <c r="L75" s="287" t="s">
        <v>45</v>
      </c>
      <c r="M75" s="287" t="s">
        <v>45</v>
      </c>
      <c r="N75" s="287" t="s">
        <v>120</v>
      </c>
      <c r="O75" s="287" t="s">
        <v>643</v>
      </c>
      <c r="P75" s="287" t="s">
        <v>644</v>
      </c>
      <c r="Q75" s="252">
        <v>81.11</v>
      </c>
      <c r="R75" s="246"/>
      <c r="S75" s="246" t="s">
        <v>645</v>
      </c>
      <c r="T75" s="246">
        <v>78.64</v>
      </c>
      <c r="U75" s="246">
        <v>70.5</v>
      </c>
      <c r="V75" s="287" t="s">
        <v>646</v>
      </c>
      <c r="W75" s="287" t="s">
        <v>647</v>
      </c>
      <c r="X75" s="287" t="s">
        <v>228</v>
      </c>
      <c r="Y75" s="288" t="s">
        <v>57</v>
      </c>
      <c r="Z75" s="245" t="s">
        <v>648</v>
      </c>
      <c r="AA75" s="246">
        <v>78.64</v>
      </c>
      <c r="AB75" s="292"/>
      <c r="AC75" s="317" t="s">
        <v>649</v>
      </c>
      <c r="AD75" s="316"/>
      <c r="AE75" s="292"/>
      <c r="AF75" s="292"/>
      <c r="AG75" s="292" t="s">
        <v>1472</v>
      </c>
      <c r="AH75" s="292"/>
      <c r="AI75" s="292"/>
      <c r="AJ75" s="292" t="s">
        <v>1465</v>
      </c>
      <c r="AK75" s="292" t="s">
        <v>1465</v>
      </c>
      <c r="AL75" s="318" t="s">
        <v>1473</v>
      </c>
      <c r="AM75" s="318"/>
      <c r="AN75" s="318"/>
      <c r="AO75" s="371"/>
      <c r="AP75" s="371"/>
      <c r="AQ75" s="266"/>
      <c r="AR75" s="266"/>
      <c r="AS75" s="266"/>
      <c r="AT75" s="266"/>
      <c r="AU75" s="266"/>
    </row>
    <row r="76" spans="2:47" s="2" customFormat="1" ht="409.5" x14ac:dyDescent="0.2">
      <c r="B76" s="311" t="s">
        <v>588</v>
      </c>
      <c r="C76" s="287" t="s">
        <v>37</v>
      </c>
      <c r="D76" s="287" t="s">
        <v>38</v>
      </c>
      <c r="E76" s="287" t="s">
        <v>105</v>
      </c>
      <c r="F76" s="287" t="s">
        <v>45</v>
      </c>
      <c r="G76" s="287" t="s">
        <v>45</v>
      </c>
      <c r="H76" s="287" t="s">
        <v>642</v>
      </c>
      <c r="I76" s="287" t="s">
        <v>43</v>
      </c>
      <c r="J76" s="287" t="s">
        <v>45</v>
      </c>
      <c r="K76" s="287" t="s">
        <v>45</v>
      </c>
      <c r="L76" s="287" t="s">
        <v>45</v>
      </c>
      <c r="M76" s="287" t="s">
        <v>45</v>
      </c>
      <c r="N76" s="287" t="s">
        <v>107</v>
      </c>
      <c r="O76" s="287" t="s">
        <v>643</v>
      </c>
      <c r="P76" s="287" t="s">
        <v>644</v>
      </c>
      <c r="Q76" s="319">
        <v>0.42699999999999999</v>
      </c>
      <c r="R76" s="246">
        <v>63</v>
      </c>
      <c r="S76" s="246" t="s">
        <v>650</v>
      </c>
      <c r="T76" s="246">
        <v>68</v>
      </c>
      <c r="U76" s="246">
        <v>70</v>
      </c>
      <c r="V76" s="253">
        <v>0.7</v>
      </c>
      <c r="W76" s="287" t="s">
        <v>651</v>
      </c>
      <c r="X76" s="287" t="s">
        <v>57</v>
      </c>
      <c r="Y76" s="288" t="s">
        <v>57</v>
      </c>
      <c r="Z76" s="245" t="s">
        <v>652</v>
      </c>
      <c r="AA76" s="246">
        <f t="shared" si="2"/>
        <v>68</v>
      </c>
      <c r="AB76" s="290">
        <v>0.19</v>
      </c>
      <c r="AC76" s="317" t="s">
        <v>653</v>
      </c>
      <c r="AD76" s="316"/>
      <c r="AE76" s="292">
        <v>72.2</v>
      </c>
      <c r="AF76" s="292"/>
      <c r="AG76" s="292" t="s">
        <v>1474</v>
      </c>
      <c r="AH76" s="292"/>
      <c r="AI76" s="292"/>
      <c r="AJ76" s="292" t="s">
        <v>1465</v>
      </c>
      <c r="AK76" s="292" t="s">
        <v>1465</v>
      </c>
      <c r="AL76" s="318" t="s">
        <v>1475</v>
      </c>
      <c r="AM76" s="318"/>
      <c r="AN76" s="318"/>
      <c r="AO76" s="371"/>
      <c r="AP76" s="371"/>
      <c r="AQ76" s="266"/>
      <c r="AR76" s="266"/>
      <c r="AS76" s="266"/>
      <c r="AT76" s="266"/>
      <c r="AU76" s="266"/>
    </row>
    <row r="77" spans="2:47" s="2" customFormat="1" ht="357" x14ac:dyDescent="0.2">
      <c r="B77" s="311" t="s">
        <v>588</v>
      </c>
      <c r="C77" s="287" t="s">
        <v>37</v>
      </c>
      <c r="D77" s="287" t="s">
        <v>38</v>
      </c>
      <c r="E77" s="287" t="s">
        <v>116</v>
      </c>
      <c r="F77" s="287" t="s">
        <v>45</v>
      </c>
      <c r="G77" s="287" t="s">
        <v>45</v>
      </c>
      <c r="H77" s="287" t="s">
        <v>642</v>
      </c>
      <c r="I77" s="287" t="s">
        <v>43</v>
      </c>
      <c r="J77" s="287" t="s">
        <v>45</v>
      </c>
      <c r="K77" s="287" t="s">
        <v>45</v>
      </c>
      <c r="L77" s="287" t="s">
        <v>45</v>
      </c>
      <c r="M77" s="287" t="s">
        <v>45</v>
      </c>
      <c r="N77" s="287" t="s">
        <v>120</v>
      </c>
      <c r="O77" s="287" t="s">
        <v>654</v>
      </c>
      <c r="P77" s="287" t="s">
        <v>655</v>
      </c>
      <c r="Q77" s="319" t="s">
        <v>656</v>
      </c>
      <c r="R77" s="246">
        <v>55.7</v>
      </c>
      <c r="S77" s="246">
        <v>60.2</v>
      </c>
      <c r="T77" s="246">
        <v>64.599999999999994</v>
      </c>
      <c r="U77" s="246">
        <v>69</v>
      </c>
      <c r="V77" s="253">
        <v>0.69</v>
      </c>
      <c r="W77" s="287" t="s">
        <v>657</v>
      </c>
      <c r="X77" s="287"/>
      <c r="Y77" s="288" t="s">
        <v>57</v>
      </c>
      <c r="Z77" s="245" t="s">
        <v>658</v>
      </c>
      <c r="AA77" s="246">
        <f t="shared" si="2"/>
        <v>64.599999999999994</v>
      </c>
      <c r="AB77" s="292"/>
      <c r="AC77" s="317" t="s">
        <v>659</v>
      </c>
      <c r="AD77" s="316"/>
      <c r="AE77" s="292"/>
      <c r="AF77" s="292"/>
      <c r="AG77" s="292" t="s">
        <v>660</v>
      </c>
      <c r="AH77" s="292">
        <v>49.38</v>
      </c>
      <c r="AI77" s="292"/>
      <c r="AJ77" s="292"/>
      <c r="AK77" s="292" t="s">
        <v>1476</v>
      </c>
      <c r="AL77" s="318" t="s">
        <v>1477</v>
      </c>
      <c r="AM77" s="318"/>
      <c r="AN77" s="318"/>
      <c r="AO77" s="371"/>
      <c r="AP77" s="371"/>
      <c r="AQ77" s="266"/>
      <c r="AR77" s="266"/>
      <c r="AS77" s="266"/>
      <c r="AT77" s="266"/>
      <c r="AU77" s="266"/>
    </row>
    <row r="78" spans="2:47" s="2" customFormat="1" ht="409.5" x14ac:dyDescent="0.2">
      <c r="B78" s="311" t="s">
        <v>588</v>
      </c>
      <c r="C78" s="287" t="s">
        <v>37</v>
      </c>
      <c r="D78" s="287" t="s">
        <v>38</v>
      </c>
      <c r="E78" s="287" t="s">
        <v>140</v>
      </c>
      <c r="F78" s="287" t="s">
        <v>45</v>
      </c>
      <c r="G78" s="287" t="s">
        <v>45</v>
      </c>
      <c r="H78" s="287" t="s">
        <v>642</v>
      </c>
      <c r="I78" s="287" t="s">
        <v>43</v>
      </c>
      <c r="J78" s="287" t="s">
        <v>45</v>
      </c>
      <c r="K78" s="287" t="s">
        <v>45</v>
      </c>
      <c r="L78" s="287" t="s">
        <v>45</v>
      </c>
      <c r="M78" s="287" t="s">
        <v>45</v>
      </c>
      <c r="N78" s="287" t="s">
        <v>142</v>
      </c>
      <c r="O78" s="287" t="s">
        <v>643</v>
      </c>
      <c r="P78" s="287" t="s">
        <v>661</v>
      </c>
      <c r="Q78" s="319">
        <v>0.434</v>
      </c>
      <c r="R78" s="246">
        <v>44.2</v>
      </c>
      <c r="S78" s="246">
        <v>46.5</v>
      </c>
      <c r="T78" s="246">
        <v>48.7</v>
      </c>
      <c r="U78" s="246">
        <v>51</v>
      </c>
      <c r="V78" s="253">
        <v>0.51</v>
      </c>
      <c r="W78" s="287" t="s">
        <v>662</v>
      </c>
      <c r="X78" s="287"/>
      <c r="Y78" s="288"/>
      <c r="Z78" s="245" t="s">
        <v>663</v>
      </c>
      <c r="AA78" s="246">
        <f t="shared" si="2"/>
        <v>48.7</v>
      </c>
      <c r="AB78" s="292"/>
      <c r="AC78" s="317" t="s">
        <v>664</v>
      </c>
      <c r="AD78" s="320"/>
      <c r="AE78" s="292"/>
      <c r="AF78" s="292"/>
      <c r="AG78" s="292" t="s">
        <v>1478</v>
      </c>
      <c r="AH78" s="292"/>
      <c r="AI78" s="292"/>
      <c r="AJ78" s="292" t="s">
        <v>1465</v>
      </c>
      <c r="AK78" s="292" t="s">
        <v>1465</v>
      </c>
      <c r="AL78" s="318" t="s">
        <v>1479</v>
      </c>
      <c r="AM78" s="318"/>
      <c r="AN78" s="318"/>
      <c r="AO78" s="371"/>
      <c r="AP78" s="371"/>
      <c r="AQ78" s="266"/>
      <c r="AR78" s="266"/>
      <c r="AS78" s="266"/>
      <c r="AT78" s="266"/>
      <c r="AU78" s="266"/>
    </row>
    <row r="79" spans="2:47" s="2" customFormat="1" ht="369.75" x14ac:dyDescent="0.2">
      <c r="B79" s="311" t="s">
        <v>588</v>
      </c>
      <c r="C79" s="287" t="s">
        <v>37</v>
      </c>
      <c r="D79" s="287" t="s">
        <v>38</v>
      </c>
      <c r="E79" s="287" t="s">
        <v>116</v>
      </c>
      <c r="F79" s="287" t="s">
        <v>45</v>
      </c>
      <c r="G79" s="287" t="s">
        <v>45</v>
      </c>
      <c r="H79" s="287" t="s">
        <v>642</v>
      </c>
      <c r="I79" s="287" t="s">
        <v>43</v>
      </c>
      <c r="J79" s="287" t="s">
        <v>45</v>
      </c>
      <c r="K79" s="287" t="s">
        <v>45</v>
      </c>
      <c r="L79" s="287" t="s">
        <v>45</v>
      </c>
      <c r="M79" s="287" t="s">
        <v>45</v>
      </c>
      <c r="N79" s="287" t="s">
        <v>120</v>
      </c>
      <c r="O79" s="287" t="s">
        <v>654</v>
      </c>
      <c r="P79" s="287" t="s">
        <v>655</v>
      </c>
      <c r="Q79" s="319">
        <v>0.72</v>
      </c>
      <c r="R79" s="246">
        <v>75.8</v>
      </c>
      <c r="S79" s="246">
        <v>77.2</v>
      </c>
      <c r="T79" s="246">
        <v>78.599999999999994</v>
      </c>
      <c r="U79" s="246">
        <v>80</v>
      </c>
      <c r="V79" s="253">
        <v>0.8</v>
      </c>
      <c r="W79" s="287" t="s">
        <v>665</v>
      </c>
      <c r="X79" s="287"/>
      <c r="Y79" s="288" t="s">
        <v>57</v>
      </c>
      <c r="Z79" s="245" t="s">
        <v>666</v>
      </c>
      <c r="AA79" s="246">
        <f t="shared" si="2"/>
        <v>78.599999999999994</v>
      </c>
      <c r="AB79" s="292"/>
      <c r="AC79" s="317" t="s">
        <v>667</v>
      </c>
      <c r="AD79" s="292"/>
      <c r="AE79" s="292"/>
      <c r="AF79" s="292"/>
      <c r="AG79" s="292" t="s">
        <v>668</v>
      </c>
      <c r="AH79" s="292">
        <v>72.099999999999994</v>
      </c>
      <c r="AI79" s="292"/>
      <c r="AJ79" s="292"/>
      <c r="AK79" s="292" t="s">
        <v>1476</v>
      </c>
      <c r="AL79" s="318" t="s">
        <v>1480</v>
      </c>
      <c r="AM79" s="318"/>
      <c r="AN79" s="318"/>
      <c r="AO79" s="371"/>
      <c r="AP79" s="371"/>
      <c r="AQ79" s="266"/>
      <c r="AR79" s="266"/>
      <c r="AS79" s="266"/>
      <c r="AT79" s="266"/>
      <c r="AU79" s="266"/>
    </row>
    <row r="80" spans="2:47" s="2" customFormat="1" ht="318.75" x14ac:dyDescent="0.2">
      <c r="B80" s="311" t="s">
        <v>588</v>
      </c>
      <c r="C80" s="287" t="s">
        <v>37</v>
      </c>
      <c r="D80" s="287" t="s">
        <v>38</v>
      </c>
      <c r="E80" s="287" t="s">
        <v>116</v>
      </c>
      <c r="F80" s="287" t="s">
        <v>45</v>
      </c>
      <c r="G80" s="287" t="s">
        <v>45</v>
      </c>
      <c r="H80" s="287" t="s">
        <v>642</v>
      </c>
      <c r="I80" s="287" t="s">
        <v>43</v>
      </c>
      <c r="J80" s="287" t="s">
        <v>45</v>
      </c>
      <c r="K80" s="287" t="s">
        <v>45</v>
      </c>
      <c r="L80" s="287" t="s">
        <v>45</v>
      </c>
      <c r="M80" s="287" t="s">
        <v>45</v>
      </c>
      <c r="N80" s="287" t="s">
        <v>120</v>
      </c>
      <c r="O80" s="287" t="s">
        <v>654</v>
      </c>
      <c r="P80" s="287" t="s">
        <v>655</v>
      </c>
      <c r="Q80" s="319" t="s">
        <v>669</v>
      </c>
      <c r="R80" s="246">
        <v>32.4</v>
      </c>
      <c r="S80" s="246">
        <v>41.6</v>
      </c>
      <c r="T80" s="246">
        <v>50.8</v>
      </c>
      <c r="U80" s="246">
        <v>60</v>
      </c>
      <c r="V80" s="253">
        <v>0.6</v>
      </c>
      <c r="W80" s="287" t="s">
        <v>670</v>
      </c>
      <c r="X80" s="287"/>
      <c r="Y80" s="288" t="s">
        <v>57</v>
      </c>
      <c r="Z80" s="245" t="s">
        <v>671</v>
      </c>
      <c r="AA80" s="246">
        <f t="shared" si="2"/>
        <v>50.8</v>
      </c>
      <c r="AB80" s="292"/>
      <c r="AC80" s="317" t="s">
        <v>672</v>
      </c>
      <c r="AD80" s="292"/>
      <c r="AE80" s="292"/>
      <c r="AF80" s="292"/>
      <c r="AG80" s="292" t="s">
        <v>673</v>
      </c>
      <c r="AH80" s="292">
        <v>35.39</v>
      </c>
      <c r="AI80" s="292"/>
      <c r="AJ80" s="292"/>
      <c r="AK80" s="292" t="s">
        <v>1476</v>
      </c>
      <c r="AL80" s="318" t="s">
        <v>1481</v>
      </c>
      <c r="AM80" s="318"/>
      <c r="AN80" s="318"/>
      <c r="AO80" s="371"/>
      <c r="AP80" s="371"/>
      <c r="AQ80" s="266"/>
      <c r="AR80" s="266"/>
      <c r="AS80" s="266"/>
      <c r="AT80" s="266"/>
      <c r="AU80" s="266"/>
    </row>
    <row r="81" spans="2:47" s="2" customFormat="1" ht="114.75" x14ac:dyDescent="0.2">
      <c r="B81" s="311" t="s">
        <v>588</v>
      </c>
      <c r="C81" s="287" t="s">
        <v>37</v>
      </c>
      <c r="D81" s="287" t="s">
        <v>38</v>
      </c>
      <c r="E81" s="287" t="s">
        <v>116</v>
      </c>
      <c r="F81" s="287" t="s">
        <v>45</v>
      </c>
      <c r="G81" s="287" t="s">
        <v>45</v>
      </c>
      <c r="H81" s="287" t="s">
        <v>642</v>
      </c>
      <c r="I81" s="287" t="s">
        <v>43</v>
      </c>
      <c r="J81" s="287" t="s">
        <v>45</v>
      </c>
      <c r="K81" s="287" t="s">
        <v>45</v>
      </c>
      <c r="L81" s="287" t="s">
        <v>45</v>
      </c>
      <c r="M81" s="287" t="s">
        <v>45</v>
      </c>
      <c r="N81" s="287" t="s">
        <v>120</v>
      </c>
      <c r="O81" s="287" t="s">
        <v>654</v>
      </c>
      <c r="P81" s="287" t="s">
        <v>655</v>
      </c>
      <c r="Q81" s="319" t="s">
        <v>674</v>
      </c>
      <c r="R81" s="246">
        <v>69.099999999999994</v>
      </c>
      <c r="S81" s="246">
        <v>69.400000000000006</v>
      </c>
      <c r="T81" s="246">
        <v>69.7</v>
      </c>
      <c r="U81" s="246">
        <v>70</v>
      </c>
      <c r="V81" s="253">
        <v>0.7</v>
      </c>
      <c r="W81" s="287" t="s">
        <v>675</v>
      </c>
      <c r="X81" s="287"/>
      <c r="Y81" s="288" t="s">
        <v>57</v>
      </c>
      <c r="Z81" s="245" t="s">
        <v>676</v>
      </c>
      <c r="AA81" s="246">
        <f t="shared" si="2"/>
        <v>69.7</v>
      </c>
      <c r="AB81" s="292"/>
      <c r="AC81" s="317" t="s">
        <v>677</v>
      </c>
      <c r="AD81" s="292"/>
      <c r="AE81" s="292"/>
      <c r="AF81" s="292"/>
      <c r="AG81" s="292" t="s">
        <v>678</v>
      </c>
      <c r="AH81" s="292">
        <v>67.459999999999994</v>
      </c>
      <c r="AI81" s="292"/>
      <c r="AJ81" s="292"/>
      <c r="AK81" s="292" t="s">
        <v>1476</v>
      </c>
      <c r="AL81" s="318" t="s">
        <v>1482</v>
      </c>
      <c r="AM81" s="318"/>
      <c r="AN81" s="318"/>
      <c r="AO81" s="371"/>
      <c r="AP81" s="371"/>
      <c r="AQ81" s="266"/>
      <c r="AR81" s="266"/>
      <c r="AS81" s="266"/>
      <c r="AT81" s="266"/>
      <c r="AU81" s="266"/>
    </row>
    <row r="82" spans="2:47" s="2" customFormat="1" ht="409.5" x14ac:dyDescent="0.2">
      <c r="B82" s="311" t="s">
        <v>588</v>
      </c>
      <c r="C82" s="287" t="s">
        <v>37</v>
      </c>
      <c r="D82" s="287" t="s">
        <v>38</v>
      </c>
      <c r="E82" s="287" t="s">
        <v>116</v>
      </c>
      <c r="F82" s="287" t="s">
        <v>45</v>
      </c>
      <c r="G82" s="287" t="s">
        <v>45</v>
      </c>
      <c r="H82" s="287" t="s">
        <v>642</v>
      </c>
      <c r="I82" s="287" t="s">
        <v>43</v>
      </c>
      <c r="J82" s="287" t="s">
        <v>45</v>
      </c>
      <c r="K82" s="287" t="s">
        <v>45</v>
      </c>
      <c r="L82" s="287" t="s">
        <v>45</v>
      </c>
      <c r="M82" s="287" t="s">
        <v>45</v>
      </c>
      <c r="N82" s="287" t="s">
        <v>120</v>
      </c>
      <c r="O82" s="287" t="s">
        <v>654</v>
      </c>
      <c r="P82" s="287" t="s">
        <v>655</v>
      </c>
      <c r="Q82" s="246" t="s">
        <v>679</v>
      </c>
      <c r="R82" s="246">
        <v>15.7</v>
      </c>
      <c r="S82" s="246">
        <v>12.1</v>
      </c>
      <c r="T82" s="246">
        <v>8.5</v>
      </c>
      <c r="U82" s="246">
        <v>5</v>
      </c>
      <c r="V82" s="287" t="s">
        <v>680</v>
      </c>
      <c r="W82" s="287" t="s">
        <v>681</v>
      </c>
      <c r="X82" s="287"/>
      <c r="Y82" s="288" t="s">
        <v>57</v>
      </c>
      <c r="Z82" s="245" t="s">
        <v>682</v>
      </c>
      <c r="AA82" s="246">
        <f t="shared" si="2"/>
        <v>8.5</v>
      </c>
      <c r="AB82" s="292"/>
      <c r="AC82" s="317" t="s">
        <v>683</v>
      </c>
      <c r="AD82" s="292"/>
      <c r="AE82" s="292"/>
      <c r="AF82" s="292"/>
      <c r="AG82" s="292" t="s">
        <v>684</v>
      </c>
      <c r="AH82" s="292">
        <v>11.86</v>
      </c>
      <c r="AI82" s="292"/>
      <c r="AJ82" s="292"/>
      <c r="AK82" s="292" t="s">
        <v>1476</v>
      </c>
      <c r="AL82" s="318" t="s">
        <v>1483</v>
      </c>
      <c r="AM82" s="318"/>
      <c r="AN82" s="318"/>
      <c r="AO82" s="371"/>
      <c r="AP82" s="371"/>
      <c r="AQ82" s="266"/>
      <c r="AR82" s="266"/>
      <c r="AS82" s="266"/>
      <c r="AT82" s="266"/>
      <c r="AU82" s="266"/>
    </row>
    <row r="83" spans="2:47" s="2" customFormat="1" ht="382.5" x14ac:dyDescent="0.2">
      <c r="B83" s="311" t="s">
        <v>588</v>
      </c>
      <c r="C83" s="287" t="s">
        <v>37</v>
      </c>
      <c r="D83" s="287" t="s">
        <v>38</v>
      </c>
      <c r="E83" s="287" t="s">
        <v>140</v>
      </c>
      <c r="F83" s="287" t="s">
        <v>45</v>
      </c>
      <c r="G83" s="287" t="s">
        <v>45</v>
      </c>
      <c r="H83" s="287" t="s">
        <v>42</v>
      </c>
      <c r="I83" s="287" t="s">
        <v>43</v>
      </c>
      <c r="J83" s="287" t="s">
        <v>45</v>
      </c>
      <c r="K83" s="287" t="s">
        <v>45</v>
      </c>
      <c r="L83" s="287" t="s">
        <v>45</v>
      </c>
      <c r="M83" s="287" t="s">
        <v>45</v>
      </c>
      <c r="N83" s="287" t="s">
        <v>142</v>
      </c>
      <c r="O83" s="287" t="s">
        <v>643</v>
      </c>
      <c r="P83" s="287" t="s">
        <v>644</v>
      </c>
      <c r="Q83" s="253">
        <v>0.8</v>
      </c>
      <c r="R83" s="253">
        <v>0.55000000000000004</v>
      </c>
      <c r="S83" s="253">
        <v>0.6</v>
      </c>
      <c r="T83" s="253">
        <v>0.65</v>
      </c>
      <c r="U83" s="253">
        <v>1</v>
      </c>
      <c r="V83" s="253">
        <v>1</v>
      </c>
      <c r="W83" s="287" t="s">
        <v>685</v>
      </c>
      <c r="X83" s="287" t="s">
        <v>57</v>
      </c>
      <c r="Y83" s="288" t="s">
        <v>57</v>
      </c>
      <c r="Z83" s="245" t="s">
        <v>686</v>
      </c>
      <c r="AA83" s="253">
        <v>0.65</v>
      </c>
      <c r="AB83" s="292"/>
      <c r="AC83" s="317" t="s">
        <v>687</v>
      </c>
      <c r="AD83" s="292"/>
      <c r="AE83" s="292"/>
      <c r="AF83" s="292"/>
      <c r="AG83" s="292" t="s">
        <v>1484</v>
      </c>
      <c r="AH83" s="292"/>
      <c r="AI83" s="292"/>
      <c r="AJ83" s="292" t="s">
        <v>1465</v>
      </c>
      <c r="AK83" s="292" t="s">
        <v>1465</v>
      </c>
      <c r="AL83" s="318" t="s">
        <v>1485</v>
      </c>
      <c r="AM83" s="318"/>
      <c r="AN83" s="318"/>
      <c r="AO83" s="371"/>
      <c r="AP83" s="371"/>
      <c r="AQ83" s="266"/>
      <c r="AR83" s="266"/>
      <c r="AS83" s="266"/>
      <c r="AT83" s="266"/>
      <c r="AU83" s="266"/>
    </row>
    <row r="84" spans="2:47" s="2" customFormat="1" ht="409.5" x14ac:dyDescent="0.2">
      <c r="B84" s="311" t="s">
        <v>588</v>
      </c>
      <c r="C84" s="287" t="s">
        <v>37</v>
      </c>
      <c r="D84" s="287" t="s">
        <v>38</v>
      </c>
      <c r="E84" s="287" t="s">
        <v>116</v>
      </c>
      <c r="F84" s="287" t="s">
        <v>45</v>
      </c>
      <c r="G84" s="287" t="s">
        <v>45</v>
      </c>
      <c r="H84" s="287" t="s">
        <v>42</v>
      </c>
      <c r="I84" s="287" t="s">
        <v>43</v>
      </c>
      <c r="J84" s="287" t="s">
        <v>45</v>
      </c>
      <c r="K84" s="287" t="s">
        <v>45</v>
      </c>
      <c r="L84" s="287" t="s">
        <v>45</v>
      </c>
      <c r="M84" s="287" t="s">
        <v>45</v>
      </c>
      <c r="N84" s="287" t="s">
        <v>120</v>
      </c>
      <c r="O84" s="287" t="s">
        <v>643</v>
      </c>
      <c r="P84" s="287" t="s">
        <v>644</v>
      </c>
      <c r="Q84" s="246">
        <v>51.27</v>
      </c>
      <c r="R84" s="246">
        <v>49.31</v>
      </c>
      <c r="S84" s="246">
        <v>48.12</v>
      </c>
      <c r="T84" s="246">
        <v>46.93</v>
      </c>
      <c r="U84" s="246">
        <v>45</v>
      </c>
      <c r="V84" s="287">
        <v>45</v>
      </c>
      <c r="W84" s="287" t="s">
        <v>688</v>
      </c>
      <c r="X84" s="287"/>
      <c r="Y84" s="288" t="s">
        <v>57</v>
      </c>
      <c r="Z84" s="254" t="s">
        <v>689</v>
      </c>
      <c r="AA84" s="246">
        <f t="shared" si="2"/>
        <v>46.93</v>
      </c>
      <c r="AB84" s="292"/>
      <c r="AC84" s="317" t="s">
        <v>649</v>
      </c>
      <c r="AD84" s="292"/>
      <c r="AE84" s="292"/>
      <c r="AF84" s="292"/>
      <c r="AG84" s="292" t="s">
        <v>1472</v>
      </c>
      <c r="AH84" s="292"/>
      <c r="AI84" s="292"/>
      <c r="AJ84" s="292" t="s">
        <v>1465</v>
      </c>
      <c r="AK84" s="292" t="s">
        <v>1465</v>
      </c>
      <c r="AL84" s="318" t="s">
        <v>1486</v>
      </c>
      <c r="AM84" s="318"/>
      <c r="AN84" s="318"/>
      <c r="AO84" s="371"/>
      <c r="AP84" s="371"/>
      <c r="AQ84" s="266"/>
      <c r="AR84" s="266"/>
      <c r="AS84" s="266"/>
      <c r="AT84" s="266"/>
      <c r="AU84" s="266"/>
    </row>
    <row r="85" spans="2:47" s="2" customFormat="1" ht="409.5" x14ac:dyDescent="0.2">
      <c r="B85" s="311" t="s">
        <v>588</v>
      </c>
      <c r="C85" s="287" t="s">
        <v>37</v>
      </c>
      <c r="D85" s="287" t="s">
        <v>38</v>
      </c>
      <c r="E85" s="287" t="s">
        <v>116</v>
      </c>
      <c r="F85" s="287" t="s">
        <v>45</v>
      </c>
      <c r="G85" s="287" t="s">
        <v>45</v>
      </c>
      <c r="H85" s="287" t="s">
        <v>42</v>
      </c>
      <c r="I85" s="287" t="s">
        <v>43</v>
      </c>
      <c r="J85" s="287" t="s">
        <v>45</v>
      </c>
      <c r="K85" s="287" t="s">
        <v>45</v>
      </c>
      <c r="L85" s="287" t="s">
        <v>45</v>
      </c>
      <c r="M85" s="287" t="s">
        <v>45</v>
      </c>
      <c r="N85" s="287" t="s">
        <v>120</v>
      </c>
      <c r="O85" s="287" t="s">
        <v>643</v>
      </c>
      <c r="P85" s="287" t="s">
        <v>644</v>
      </c>
      <c r="Q85" s="246">
        <v>16.5</v>
      </c>
      <c r="R85" s="246">
        <v>15.5</v>
      </c>
      <c r="S85" s="246">
        <v>15</v>
      </c>
      <c r="T85" s="246">
        <v>14.5</v>
      </c>
      <c r="U85" s="246">
        <v>14</v>
      </c>
      <c r="V85" s="287">
        <v>14</v>
      </c>
      <c r="W85" s="287" t="s">
        <v>690</v>
      </c>
      <c r="X85" s="287"/>
      <c r="Y85" s="288" t="s">
        <v>57</v>
      </c>
      <c r="Z85" s="245" t="s">
        <v>691</v>
      </c>
      <c r="AA85" s="246">
        <f t="shared" si="2"/>
        <v>14.5</v>
      </c>
      <c r="AB85" s="292"/>
      <c r="AC85" s="317" t="s">
        <v>692</v>
      </c>
      <c r="AD85" s="292"/>
      <c r="AE85" s="292"/>
      <c r="AF85" s="292"/>
      <c r="AG85" s="321" t="s">
        <v>693</v>
      </c>
      <c r="AH85" s="292"/>
      <c r="AI85" s="292"/>
      <c r="AJ85" s="292"/>
      <c r="AK85" s="292" t="s">
        <v>1487</v>
      </c>
      <c r="AL85" s="318" t="s">
        <v>1488</v>
      </c>
      <c r="AM85" s="318"/>
      <c r="AN85" s="318"/>
      <c r="AO85" s="371"/>
      <c r="AP85" s="371"/>
      <c r="AQ85" s="266"/>
      <c r="AR85" s="266"/>
      <c r="AS85" s="266"/>
      <c r="AT85" s="266"/>
      <c r="AU85" s="266"/>
    </row>
    <row r="86" spans="2:47" s="2" customFormat="1" ht="409.5" x14ac:dyDescent="0.25">
      <c r="B86" s="311" t="s">
        <v>588</v>
      </c>
      <c r="C86" s="287" t="s">
        <v>37</v>
      </c>
      <c r="D86" s="287" t="s">
        <v>38</v>
      </c>
      <c r="E86" s="287" t="s">
        <v>116</v>
      </c>
      <c r="F86" s="287" t="s">
        <v>45</v>
      </c>
      <c r="G86" s="287" t="s">
        <v>45</v>
      </c>
      <c r="H86" s="287" t="s">
        <v>42</v>
      </c>
      <c r="I86" s="287" t="s">
        <v>43</v>
      </c>
      <c r="J86" s="287" t="s">
        <v>45</v>
      </c>
      <c r="K86" s="287" t="s">
        <v>45</v>
      </c>
      <c r="L86" s="287" t="s">
        <v>45</v>
      </c>
      <c r="M86" s="287" t="s">
        <v>45</v>
      </c>
      <c r="N86" s="287" t="s">
        <v>120</v>
      </c>
      <c r="O86" s="287" t="s">
        <v>643</v>
      </c>
      <c r="P86" s="287" t="s">
        <v>644</v>
      </c>
      <c r="Q86" s="246">
        <v>12.3</v>
      </c>
      <c r="R86" s="246"/>
      <c r="S86" s="246"/>
      <c r="T86" s="246"/>
      <c r="U86" s="246"/>
      <c r="V86" s="287" t="s">
        <v>1489</v>
      </c>
      <c r="W86" s="287" t="s">
        <v>695</v>
      </c>
      <c r="X86" s="287"/>
      <c r="Y86" s="288"/>
      <c r="Z86" s="255" t="s">
        <v>696</v>
      </c>
      <c r="AA86" s="246">
        <f t="shared" si="2"/>
        <v>0</v>
      </c>
      <c r="AB86" s="292"/>
      <c r="AC86" s="291" t="s">
        <v>697</v>
      </c>
      <c r="AD86" s="292"/>
      <c r="AE86" s="292"/>
      <c r="AF86" s="292"/>
      <c r="AG86" s="321" t="s">
        <v>693</v>
      </c>
      <c r="AH86" s="292"/>
      <c r="AI86" s="292"/>
      <c r="AJ86" s="292"/>
      <c r="AK86" s="292" t="s">
        <v>1487</v>
      </c>
      <c r="AL86" s="318" t="s">
        <v>1490</v>
      </c>
      <c r="AM86" s="318"/>
      <c r="AN86" s="318"/>
      <c r="AO86" s="371"/>
      <c r="AP86" s="371"/>
      <c r="AQ86" s="266"/>
      <c r="AR86" s="266"/>
      <c r="AS86" s="266"/>
      <c r="AT86" s="266"/>
      <c r="AU86" s="266"/>
    </row>
    <row r="87" spans="2:47" s="2" customFormat="1" ht="409.5" x14ac:dyDescent="0.25">
      <c r="B87" s="311" t="s">
        <v>588</v>
      </c>
      <c r="C87" s="287" t="s">
        <v>37</v>
      </c>
      <c r="D87" s="287" t="s">
        <v>38</v>
      </c>
      <c r="E87" s="287" t="s">
        <v>116</v>
      </c>
      <c r="F87" s="287" t="s">
        <v>45</v>
      </c>
      <c r="G87" s="287" t="s">
        <v>45</v>
      </c>
      <c r="H87" s="287" t="s">
        <v>42</v>
      </c>
      <c r="I87" s="287" t="s">
        <v>43</v>
      </c>
      <c r="J87" s="287" t="s">
        <v>45</v>
      </c>
      <c r="K87" s="287" t="s">
        <v>45</v>
      </c>
      <c r="L87" s="287" t="s">
        <v>45</v>
      </c>
      <c r="M87" s="287" t="s">
        <v>45</v>
      </c>
      <c r="N87" s="287" t="s">
        <v>120</v>
      </c>
      <c r="O87" s="287" t="s">
        <v>590</v>
      </c>
      <c r="P87" s="287" t="s">
        <v>698</v>
      </c>
      <c r="Q87" s="246">
        <v>1</v>
      </c>
      <c r="R87" s="246">
        <v>1</v>
      </c>
      <c r="S87" s="246">
        <v>2</v>
      </c>
      <c r="T87" s="246">
        <v>3</v>
      </c>
      <c r="U87" s="246">
        <v>4</v>
      </c>
      <c r="V87" s="287">
        <v>4</v>
      </c>
      <c r="W87" s="287" t="s">
        <v>699</v>
      </c>
      <c r="X87" s="287" t="s">
        <v>57</v>
      </c>
      <c r="Y87" s="288" t="s">
        <v>57</v>
      </c>
      <c r="Z87" s="245" t="s">
        <v>700</v>
      </c>
      <c r="AA87" s="246">
        <f t="shared" si="2"/>
        <v>3</v>
      </c>
      <c r="AB87" s="292"/>
      <c r="AC87" s="291" t="s">
        <v>701</v>
      </c>
      <c r="AD87" s="292"/>
      <c r="AE87" s="292">
        <v>2</v>
      </c>
      <c r="AF87" s="256">
        <f>AE87/AA87</f>
        <v>0.66666666666666663</v>
      </c>
      <c r="AG87" s="321" t="s">
        <v>702</v>
      </c>
      <c r="AH87" s="292"/>
      <c r="AI87" s="292"/>
      <c r="AJ87" s="292"/>
      <c r="AK87" s="292"/>
      <c r="AL87" s="351" t="s">
        <v>1491</v>
      </c>
      <c r="AM87" s="318"/>
      <c r="AN87" s="318"/>
      <c r="AO87" s="371">
        <v>2</v>
      </c>
      <c r="AP87" s="371">
        <f>2/3 %</f>
        <v>66.666666666666671</v>
      </c>
      <c r="AQ87" s="266" t="s">
        <v>1492</v>
      </c>
      <c r="AR87" s="266"/>
      <c r="AS87" s="266" t="s">
        <v>1493</v>
      </c>
      <c r="AT87" s="266"/>
      <c r="AU87" s="266" t="s">
        <v>1494</v>
      </c>
    </row>
    <row r="88" spans="2:47" s="2" customFormat="1" ht="409.5" x14ac:dyDescent="0.2">
      <c r="B88" s="311" t="s">
        <v>588</v>
      </c>
      <c r="C88" s="287" t="s">
        <v>37</v>
      </c>
      <c r="D88" s="287" t="s">
        <v>38</v>
      </c>
      <c r="E88" s="287" t="s">
        <v>116</v>
      </c>
      <c r="F88" s="287" t="s">
        <v>117</v>
      </c>
      <c r="G88" s="287" t="s">
        <v>118</v>
      </c>
      <c r="H88" s="287" t="s">
        <v>42</v>
      </c>
      <c r="I88" s="287" t="s">
        <v>43</v>
      </c>
      <c r="J88" s="287" t="s">
        <v>45</v>
      </c>
      <c r="K88" s="287" t="s">
        <v>45</v>
      </c>
      <c r="L88" s="287" t="s">
        <v>45</v>
      </c>
      <c r="M88" s="287" t="s">
        <v>45</v>
      </c>
      <c r="N88" s="287" t="s">
        <v>120</v>
      </c>
      <c r="O88" s="287" t="s">
        <v>643</v>
      </c>
      <c r="P88" s="287" t="s">
        <v>644</v>
      </c>
      <c r="Q88" s="246">
        <v>13.73</v>
      </c>
      <c r="R88" s="246">
        <v>13.58</v>
      </c>
      <c r="S88" s="246">
        <v>13.41</v>
      </c>
      <c r="T88" s="246">
        <v>13.25</v>
      </c>
      <c r="U88" s="246">
        <v>13.08</v>
      </c>
      <c r="V88" s="287">
        <v>13.08</v>
      </c>
      <c r="W88" s="287" t="s">
        <v>703</v>
      </c>
      <c r="X88" s="287"/>
      <c r="Y88" s="288" t="s">
        <v>57</v>
      </c>
      <c r="Z88" s="245" t="s">
        <v>704</v>
      </c>
      <c r="AA88" s="246">
        <f t="shared" si="2"/>
        <v>13.25</v>
      </c>
      <c r="AB88" s="292"/>
      <c r="AC88" s="317" t="s">
        <v>692</v>
      </c>
      <c r="AD88" s="292"/>
      <c r="AE88" s="292"/>
      <c r="AF88" s="292"/>
      <c r="AG88" s="321" t="s">
        <v>693</v>
      </c>
      <c r="AH88" s="292"/>
      <c r="AI88" s="292"/>
      <c r="AJ88" s="292"/>
      <c r="AK88" s="292" t="s">
        <v>1487</v>
      </c>
      <c r="AL88" s="318" t="s">
        <v>1488</v>
      </c>
      <c r="AM88" s="318"/>
      <c r="AN88" s="318"/>
      <c r="AO88" s="371"/>
      <c r="AP88" s="371"/>
      <c r="AQ88" s="266"/>
      <c r="AR88" s="266"/>
      <c r="AS88" s="266"/>
      <c r="AT88" s="266"/>
      <c r="AU88" s="266"/>
    </row>
    <row r="89" spans="2:47" s="2" customFormat="1" ht="409.5" x14ac:dyDescent="0.2">
      <c r="B89" s="311" t="s">
        <v>588</v>
      </c>
      <c r="C89" s="287" t="s">
        <v>37</v>
      </c>
      <c r="D89" s="287" t="s">
        <v>38</v>
      </c>
      <c r="E89" s="287" t="s">
        <v>116</v>
      </c>
      <c r="F89" s="287" t="s">
        <v>117</v>
      </c>
      <c r="G89" s="287" t="s">
        <v>45</v>
      </c>
      <c r="H89" s="287" t="s">
        <v>42</v>
      </c>
      <c r="I89" s="287" t="s">
        <v>43</v>
      </c>
      <c r="J89" s="287" t="s">
        <v>45</v>
      </c>
      <c r="K89" s="287" t="s">
        <v>45</v>
      </c>
      <c r="L89" s="287" t="s">
        <v>45</v>
      </c>
      <c r="M89" s="287" t="s">
        <v>45</v>
      </c>
      <c r="N89" s="287" t="s">
        <v>120</v>
      </c>
      <c r="O89" s="287" t="s">
        <v>643</v>
      </c>
      <c r="P89" s="287" t="s">
        <v>644</v>
      </c>
      <c r="Q89" s="246" t="s">
        <v>705</v>
      </c>
      <c r="R89" s="246">
        <v>2.91</v>
      </c>
      <c r="S89" s="246">
        <v>2.8</v>
      </c>
      <c r="T89" s="246">
        <v>2.6</v>
      </c>
      <c r="U89" s="246">
        <v>2.39</v>
      </c>
      <c r="V89" s="287">
        <v>2.39</v>
      </c>
      <c r="W89" s="287" t="s">
        <v>706</v>
      </c>
      <c r="X89" s="287"/>
      <c r="Y89" s="288" t="s">
        <v>228</v>
      </c>
      <c r="Z89" s="245" t="s">
        <v>707</v>
      </c>
      <c r="AA89" s="246">
        <f t="shared" si="2"/>
        <v>2.6</v>
      </c>
      <c r="AB89" s="292"/>
      <c r="AC89" s="317" t="s">
        <v>708</v>
      </c>
      <c r="AD89" s="292"/>
      <c r="AE89" s="292" t="s">
        <v>709</v>
      </c>
      <c r="AF89" s="292"/>
      <c r="AG89" s="292" t="s">
        <v>710</v>
      </c>
      <c r="AH89" s="292"/>
      <c r="AI89" s="292"/>
      <c r="AJ89" s="292"/>
      <c r="AK89" s="292" t="s">
        <v>1487</v>
      </c>
      <c r="AL89" s="318" t="s">
        <v>1495</v>
      </c>
      <c r="AM89" s="318"/>
      <c r="AN89" s="318"/>
      <c r="AO89" s="371"/>
      <c r="AP89" s="371"/>
      <c r="AQ89" s="266"/>
      <c r="AR89" s="266"/>
      <c r="AS89" s="266"/>
      <c r="AT89" s="266"/>
      <c r="AU89" s="266"/>
    </row>
    <row r="90" spans="2:47" s="2" customFormat="1" ht="409.5" x14ac:dyDescent="0.2">
      <c r="B90" s="311" t="s">
        <v>588</v>
      </c>
      <c r="C90" s="287" t="s">
        <v>37</v>
      </c>
      <c r="D90" s="287" t="s">
        <v>38</v>
      </c>
      <c r="E90" s="287" t="s">
        <v>116</v>
      </c>
      <c r="F90" s="287" t="s">
        <v>117</v>
      </c>
      <c r="G90" s="287" t="s">
        <v>45</v>
      </c>
      <c r="H90" s="287" t="s">
        <v>42</v>
      </c>
      <c r="I90" s="287" t="s">
        <v>43</v>
      </c>
      <c r="J90" s="287" t="s">
        <v>45</v>
      </c>
      <c r="K90" s="287" t="s">
        <v>45</v>
      </c>
      <c r="L90" s="287" t="s">
        <v>45</v>
      </c>
      <c r="M90" s="287" t="s">
        <v>45</v>
      </c>
      <c r="N90" s="287" t="s">
        <v>120</v>
      </c>
      <c r="O90" s="287" t="s">
        <v>643</v>
      </c>
      <c r="P90" s="287" t="s">
        <v>644</v>
      </c>
      <c r="Q90" s="246">
        <v>6</v>
      </c>
      <c r="R90" s="246"/>
      <c r="S90" s="246"/>
      <c r="T90" s="246"/>
      <c r="U90" s="246"/>
      <c r="V90" s="287" t="s">
        <v>1496</v>
      </c>
      <c r="W90" s="287" t="s">
        <v>712</v>
      </c>
      <c r="X90" s="287"/>
      <c r="Y90" s="288"/>
      <c r="Z90" s="245" t="s">
        <v>713</v>
      </c>
      <c r="AA90" s="246">
        <f t="shared" si="2"/>
        <v>0</v>
      </c>
      <c r="AB90" s="292"/>
      <c r="AC90" s="317" t="s">
        <v>708</v>
      </c>
      <c r="AD90" s="292"/>
      <c r="AE90" s="292" t="s">
        <v>714</v>
      </c>
      <c r="AF90" s="292"/>
      <c r="AG90" s="292" t="s">
        <v>710</v>
      </c>
      <c r="AH90" s="292"/>
      <c r="AI90" s="292"/>
      <c r="AJ90" s="292"/>
      <c r="AK90" s="292" t="s">
        <v>1487</v>
      </c>
      <c r="AL90" s="318" t="s">
        <v>1490</v>
      </c>
      <c r="AM90" s="318"/>
      <c r="AN90" s="318"/>
      <c r="AO90" s="371"/>
      <c r="AP90" s="371"/>
      <c r="AQ90" s="266"/>
      <c r="AR90" s="266"/>
      <c r="AS90" s="266"/>
      <c r="AT90" s="266"/>
      <c r="AU90" s="266"/>
    </row>
    <row r="91" spans="2:47" s="2" customFormat="1" ht="409.5" x14ac:dyDescent="0.2">
      <c r="B91" s="311" t="s">
        <v>588</v>
      </c>
      <c r="C91" s="287" t="s">
        <v>37</v>
      </c>
      <c r="D91" s="287" t="s">
        <v>38</v>
      </c>
      <c r="E91" s="287" t="s">
        <v>116</v>
      </c>
      <c r="F91" s="287" t="s">
        <v>117</v>
      </c>
      <c r="G91" s="287" t="s">
        <v>45</v>
      </c>
      <c r="H91" s="287" t="s">
        <v>42</v>
      </c>
      <c r="I91" s="287" t="s">
        <v>43</v>
      </c>
      <c r="J91" s="287" t="s">
        <v>45</v>
      </c>
      <c r="K91" s="287" t="s">
        <v>45</v>
      </c>
      <c r="L91" s="287" t="s">
        <v>45</v>
      </c>
      <c r="M91" s="287" t="s">
        <v>45</v>
      </c>
      <c r="N91" s="287" t="s">
        <v>120</v>
      </c>
      <c r="O91" s="287" t="s">
        <v>643</v>
      </c>
      <c r="P91" s="287" t="s">
        <v>644</v>
      </c>
      <c r="Q91" s="246">
        <v>13.84</v>
      </c>
      <c r="R91" s="246">
        <v>12.3</v>
      </c>
      <c r="S91" s="246">
        <v>11.2</v>
      </c>
      <c r="T91" s="246">
        <v>10</v>
      </c>
      <c r="U91" s="246">
        <v>8.9</v>
      </c>
      <c r="V91" s="287">
        <v>8.9</v>
      </c>
      <c r="W91" s="287" t="s">
        <v>715</v>
      </c>
      <c r="X91" s="287"/>
      <c r="Y91" s="288" t="s">
        <v>57</v>
      </c>
      <c r="Z91" s="245" t="s">
        <v>716</v>
      </c>
      <c r="AA91" s="246">
        <f t="shared" si="2"/>
        <v>10</v>
      </c>
      <c r="AB91" s="292"/>
      <c r="AC91" s="317" t="s">
        <v>717</v>
      </c>
      <c r="AD91" s="292"/>
      <c r="AE91" s="292"/>
      <c r="AF91" s="292"/>
      <c r="AG91" s="292" t="s">
        <v>1497</v>
      </c>
      <c r="AH91" s="292"/>
      <c r="AI91" s="292"/>
      <c r="AJ91" s="292" t="s">
        <v>1465</v>
      </c>
      <c r="AK91" s="292" t="s">
        <v>1465</v>
      </c>
      <c r="AL91" s="318" t="s">
        <v>1498</v>
      </c>
      <c r="AM91" s="318"/>
      <c r="AN91" s="318"/>
      <c r="AO91" s="371"/>
      <c r="AP91" s="371"/>
      <c r="AQ91" s="266"/>
      <c r="AR91" s="266"/>
      <c r="AS91" s="266"/>
      <c r="AT91" s="266"/>
      <c r="AU91" s="266"/>
    </row>
    <row r="92" spans="2:47" s="2" customFormat="1" ht="89.25" x14ac:dyDescent="0.25">
      <c r="B92" s="311" t="s">
        <v>588</v>
      </c>
      <c r="C92" s="287" t="s">
        <v>37</v>
      </c>
      <c r="D92" s="287" t="s">
        <v>38</v>
      </c>
      <c r="E92" s="287" t="s">
        <v>116</v>
      </c>
      <c r="F92" s="287" t="s">
        <v>117</v>
      </c>
      <c r="G92" s="287" t="s">
        <v>45</v>
      </c>
      <c r="H92" s="287" t="s">
        <v>42</v>
      </c>
      <c r="I92" s="287" t="s">
        <v>43</v>
      </c>
      <c r="J92" s="287" t="s">
        <v>45</v>
      </c>
      <c r="K92" s="287" t="s">
        <v>45</v>
      </c>
      <c r="L92" s="287" t="s">
        <v>45</v>
      </c>
      <c r="M92" s="287" t="s">
        <v>45</v>
      </c>
      <c r="N92" s="287" t="s">
        <v>120</v>
      </c>
      <c r="O92" s="287" t="s">
        <v>643</v>
      </c>
      <c r="P92" s="287" t="s">
        <v>644</v>
      </c>
      <c r="Q92" s="246">
        <v>19.7</v>
      </c>
      <c r="R92" s="246"/>
      <c r="S92" s="246"/>
      <c r="T92" s="246"/>
      <c r="U92" s="246"/>
      <c r="V92" s="287" t="s">
        <v>1499</v>
      </c>
      <c r="W92" s="287" t="s">
        <v>719</v>
      </c>
      <c r="X92" s="287"/>
      <c r="Y92" s="288"/>
      <c r="Z92" s="245" t="s">
        <v>720</v>
      </c>
      <c r="AA92" s="246">
        <f t="shared" si="2"/>
        <v>0</v>
      </c>
      <c r="AB92" s="292"/>
      <c r="AC92" s="291" t="s">
        <v>697</v>
      </c>
      <c r="AD92" s="292"/>
      <c r="AE92" s="292"/>
      <c r="AF92" s="292"/>
      <c r="AG92" s="292"/>
      <c r="AH92" s="292"/>
      <c r="AI92" s="292"/>
      <c r="AJ92" s="292"/>
      <c r="AK92" s="292" t="s">
        <v>1500</v>
      </c>
      <c r="AL92" s="318" t="s">
        <v>1490</v>
      </c>
      <c r="AM92" s="318"/>
      <c r="AN92" s="318"/>
      <c r="AO92" s="371"/>
      <c r="AP92" s="371"/>
      <c r="AQ92" s="266"/>
      <c r="AR92" s="266"/>
      <c r="AS92" s="266"/>
      <c r="AT92" s="266"/>
      <c r="AU92" s="266"/>
    </row>
    <row r="93" spans="2:47" s="2" customFormat="1" ht="409.5" x14ac:dyDescent="0.2">
      <c r="B93" s="311" t="s">
        <v>588</v>
      </c>
      <c r="C93" s="287" t="s">
        <v>37</v>
      </c>
      <c r="D93" s="287" t="s">
        <v>38</v>
      </c>
      <c r="E93" s="287" t="s">
        <v>116</v>
      </c>
      <c r="F93" s="287" t="s">
        <v>117</v>
      </c>
      <c r="G93" s="287" t="s">
        <v>45</v>
      </c>
      <c r="H93" s="287" t="s">
        <v>42</v>
      </c>
      <c r="I93" s="287" t="s">
        <v>43</v>
      </c>
      <c r="J93" s="287" t="s">
        <v>45</v>
      </c>
      <c r="K93" s="287" t="s">
        <v>45</v>
      </c>
      <c r="L93" s="287" t="s">
        <v>45</v>
      </c>
      <c r="M93" s="287" t="s">
        <v>45</v>
      </c>
      <c r="N93" s="287" t="s">
        <v>120</v>
      </c>
      <c r="O93" s="287" t="s">
        <v>643</v>
      </c>
      <c r="P93" s="287" t="s">
        <v>644</v>
      </c>
      <c r="Q93" s="246" t="s">
        <v>721</v>
      </c>
      <c r="R93" s="246">
        <v>88.74</v>
      </c>
      <c r="S93" s="246">
        <v>89.05</v>
      </c>
      <c r="T93" s="246">
        <v>89.37</v>
      </c>
      <c r="U93" s="246">
        <v>90</v>
      </c>
      <c r="V93" s="253">
        <v>0.9</v>
      </c>
      <c r="W93" s="287" t="s">
        <v>722</v>
      </c>
      <c r="X93" s="287"/>
      <c r="Y93" s="288" t="s">
        <v>57</v>
      </c>
      <c r="Z93" s="245" t="s">
        <v>723</v>
      </c>
      <c r="AA93" s="246">
        <f t="shared" si="2"/>
        <v>89.37</v>
      </c>
      <c r="AB93" s="292"/>
      <c r="AC93" s="317" t="s">
        <v>649</v>
      </c>
      <c r="AD93" s="292"/>
      <c r="AE93" s="292"/>
      <c r="AF93" s="292"/>
      <c r="AG93" s="292" t="s">
        <v>1472</v>
      </c>
      <c r="AH93" s="292"/>
      <c r="AI93" s="292"/>
      <c r="AJ93" s="292"/>
      <c r="AK93" s="292" t="s">
        <v>1501</v>
      </c>
      <c r="AL93" s="318" t="s">
        <v>1473</v>
      </c>
      <c r="AM93" s="318"/>
      <c r="AN93" s="318"/>
      <c r="AO93" s="371"/>
      <c r="AP93" s="371"/>
      <c r="AQ93" s="266"/>
      <c r="AR93" s="266"/>
      <c r="AS93" s="266"/>
      <c r="AT93" s="266"/>
      <c r="AU93" s="266"/>
    </row>
    <row r="94" spans="2:47" s="2" customFormat="1" ht="255" x14ac:dyDescent="0.25">
      <c r="B94" s="311" t="s">
        <v>588</v>
      </c>
      <c r="C94" s="287" t="s">
        <v>37</v>
      </c>
      <c r="D94" s="287" t="s">
        <v>38</v>
      </c>
      <c r="E94" s="287" t="s">
        <v>164</v>
      </c>
      <c r="F94" s="287" t="s">
        <v>45</v>
      </c>
      <c r="G94" s="287" t="s">
        <v>106</v>
      </c>
      <c r="H94" s="287" t="s">
        <v>42</v>
      </c>
      <c r="I94" s="287" t="s">
        <v>43</v>
      </c>
      <c r="J94" s="287" t="s">
        <v>45</v>
      </c>
      <c r="K94" s="287" t="s">
        <v>45</v>
      </c>
      <c r="L94" s="287" t="s">
        <v>45</v>
      </c>
      <c r="M94" s="287" t="s">
        <v>45</v>
      </c>
      <c r="N94" s="295" t="s">
        <v>165</v>
      </c>
      <c r="O94" s="287" t="s">
        <v>590</v>
      </c>
      <c r="P94" s="287" t="s">
        <v>724</v>
      </c>
      <c r="Q94" s="257">
        <v>1</v>
      </c>
      <c r="R94" s="246">
        <v>1</v>
      </c>
      <c r="S94" s="246">
        <v>1.2</v>
      </c>
      <c r="T94" s="246">
        <v>1.4</v>
      </c>
      <c r="U94" s="246">
        <v>1.7</v>
      </c>
      <c r="V94" s="287">
        <v>1.7</v>
      </c>
      <c r="W94" s="287" t="s">
        <v>725</v>
      </c>
      <c r="X94" s="287"/>
      <c r="Y94" s="288" t="s">
        <v>57</v>
      </c>
      <c r="Z94" s="245" t="s">
        <v>726</v>
      </c>
      <c r="AA94" s="246">
        <f t="shared" si="2"/>
        <v>1.4</v>
      </c>
      <c r="AB94" s="290">
        <v>0.14000000000000001</v>
      </c>
      <c r="AC94" s="291" t="s">
        <v>727</v>
      </c>
      <c r="AD94" s="292"/>
      <c r="AE94" s="292">
        <v>1.84</v>
      </c>
      <c r="AF94" s="290">
        <v>1.17</v>
      </c>
      <c r="AG94" s="292" t="s">
        <v>728</v>
      </c>
      <c r="AH94" s="290">
        <v>0.14000000000000001</v>
      </c>
      <c r="AI94" s="292" t="s">
        <v>729</v>
      </c>
      <c r="AJ94" s="292" t="s">
        <v>730</v>
      </c>
      <c r="AK94" s="292"/>
      <c r="AL94" s="318" t="s">
        <v>1502</v>
      </c>
      <c r="AM94" s="318"/>
      <c r="AN94" s="318"/>
      <c r="AO94" s="371"/>
      <c r="AP94" s="371"/>
      <c r="AQ94" s="266" t="s">
        <v>1503</v>
      </c>
      <c r="AR94" s="266"/>
      <c r="AS94" s="266"/>
      <c r="AT94" s="266" t="s">
        <v>1504</v>
      </c>
      <c r="AU94" s="266"/>
    </row>
    <row r="95" spans="2:47" s="2" customFormat="1" ht="409.5" x14ac:dyDescent="0.2">
      <c r="B95" s="311" t="s">
        <v>588</v>
      </c>
      <c r="C95" s="287" t="s">
        <v>37</v>
      </c>
      <c r="D95" s="287" t="s">
        <v>38</v>
      </c>
      <c r="E95" s="287" t="s">
        <v>116</v>
      </c>
      <c r="F95" s="287" t="s">
        <v>117</v>
      </c>
      <c r="G95" s="287" t="s">
        <v>45</v>
      </c>
      <c r="H95" s="287" t="s">
        <v>42</v>
      </c>
      <c r="I95" s="287" t="s">
        <v>43</v>
      </c>
      <c r="J95" s="287" t="s">
        <v>45</v>
      </c>
      <c r="K95" s="287" t="s">
        <v>45</v>
      </c>
      <c r="L95" s="287" t="s">
        <v>45</v>
      </c>
      <c r="M95" s="287" t="s">
        <v>45</v>
      </c>
      <c r="N95" s="287" t="s">
        <v>120</v>
      </c>
      <c r="O95" s="287" t="s">
        <v>643</v>
      </c>
      <c r="P95" s="287" t="s">
        <v>731</v>
      </c>
      <c r="Q95" s="258">
        <v>0.22800000000000001</v>
      </c>
      <c r="R95" s="246">
        <v>25</v>
      </c>
      <c r="S95" s="246">
        <v>26</v>
      </c>
      <c r="T95" s="246">
        <v>27</v>
      </c>
      <c r="U95" s="246">
        <v>28</v>
      </c>
      <c r="V95" s="253">
        <v>0.28000000000000003</v>
      </c>
      <c r="W95" s="287" t="s">
        <v>732</v>
      </c>
      <c r="X95" s="287"/>
      <c r="Y95" s="288" t="s">
        <v>57</v>
      </c>
      <c r="Z95" s="245" t="s">
        <v>733</v>
      </c>
      <c r="AA95" s="246">
        <f t="shared" si="2"/>
        <v>27</v>
      </c>
      <c r="AB95" s="292"/>
      <c r="AC95" s="317" t="s">
        <v>734</v>
      </c>
      <c r="AD95" s="292"/>
      <c r="AE95" s="292"/>
      <c r="AF95" s="292"/>
      <c r="AG95" s="292" t="s">
        <v>1505</v>
      </c>
      <c r="AH95" s="292"/>
      <c r="AI95" s="292"/>
      <c r="AJ95" s="292" t="s">
        <v>1501</v>
      </c>
      <c r="AK95" s="292" t="s">
        <v>1501</v>
      </c>
      <c r="AL95" s="318" t="s">
        <v>1506</v>
      </c>
      <c r="AM95" s="318"/>
      <c r="AN95" s="318"/>
      <c r="AO95" s="371"/>
      <c r="AP95" s="371"/>
      <c r="AQ95" s="266"/>
      <c r="AR95" s="266"/>
      <c r="AS95" s="376"/>
      <c r="AT95" s="266"/>
      <c r="AU95" s="266"/>
    </row>
    <row r="96" spans="2:47" s="2" customFormat="1" ht="409.5" x14ac:dyDescent="0.2">
      <c r="B96" s="311" t="s">
        <v>588</v>
      </c>
      <c r="C96" s="287" t="s">
        <v>37</v>
      </c>
      <c r="D96" s="287" t="s">
        <v>38</v>
      </c>
      <c r="E96" s="287" t="s">
        <v>116</v>
      </c>
      <c r="F96" s="287" t="s">
        <v>45</v>
      </c>
      <c r="G96" s="287" t="s">
        <v>45</v>
      </c>
      <c r="H96" s="287" t="s">
        <v>42</v>
      </c>
      <c r="I96" s="287" t="s">
        <v>43</v>
      </c>
      <c r="J96" s="287" t="s">
        <v>45</v>
      </c>
      <c r="K96" s="287" t="s">
        <v>45</v>
      </c>
      <c r="L96" s="287" t="s">
        <v>45</v>
      </c>
      <c r="M96" s="287" t="s">
        <v>45</v>
      </c>
      <c r="N96" s="287" t="s">
        <v>120</v>
      </c>
      <c r="O96" s="287" t="s">
        <v>643</v>
      </c>
      <c r="P96" s="287" t="s">
        <v>644</v>
      </c>
      <c r="Q96" s="257">
        <v>230.57</v>
      </c>
      <c r="R96" s="246">
        <v>227.77</v>
      </c>
      <c r="S96" s="246">
        <v>226.84</v>
      </c>
      <c r="T96" s="246">
        <v>225.9</v>
      </c>
      <c r="U96" s="246">
        <v>224.97</v>
      </c>
      <c r="V96" s="287">
        <v>224.97</v>
      </c>
      <c r="W96" s="287" t="s">
        <v>735</v>
      </c>
      <c r="X96" s="287"/>
      <c r="Y96" s="288" t="s">
        <v>57</v>
      </c>
      <c r="Z96" s="245" t="s">
        <v>736</v>
      </c>
      <c r="AA96" s="246">
        <f t="shared" si="2"/>
        <v>225.9</v>
      </c>
      <c r="AB96" s="292"/>
      <c r="AC96" s="317" t="s">
        <v>737</v>
      </c>
      <c r="AD96" s="292"/>
      <c r="AE96" s="292"/>
      <c r="AF96" s="292"/>
      <c r="AG96" s="292" t="s">
        <v>738</v>
      </c>
      <c r="AH96" s="292">
        <v>224.36</v>
      </c>
      <c r="AI96" s="292"/>
      <c r="AJ96" s="292"/>
      <c r="AK96" s="292" t="s">
        <v>1507</v>
      </c>
      <c r="AL96" s="318" t="s">
        <v>1508</v>
      </c>
      <c r="AM96" s="318"/>
      <c r="AN96" s="318"/>
      <c r="AO96" s="371"/>
      <c r="AP96" s="371"/>
      <c r="AQ96" s="266"/>
      <c r="AR96" s="266"/>
      <c r="AS96" s="266"/>
      <c r="AT96" s="266"/>
      <c r="AU96" s="266"/>
    </row>
    <row r="97" spans="2:47" s="2" customFormat="1" ht="102" x14ac:dyDescent="0.25">
      <c r="B97" s="311" t="s">
        <v>588</v>
      </c>
      <c r="C97" s="287" t="s">
        <v>37</v>
      </c>
      <c r="D97" s="287" t="s">
        <v>38</v>
      </c>
      <c r="E97" s="287" t="s">
        <v>39</v>
      </c>
      <c r="F97" s="287" t="s">
        <v>40</v>
      </c>
      <c r="G97" s="287" t="s">
        <v>41</v>
      </c>
      <c r="H97" s="287" t="s">
        <v>42</v>
      </c>
      <c r="I97" s="287" t="s">
        <v>43</v>
      </c>
      <c r="J97" s="287" t="s">
        <v>45</v>
      </c>
      <c r="K97" s="287" t="s">
        <v>45</v>
      </c>
      <c r="L97" s="287" t="s">
        <v>45</v>
      </c>
      <c r="M97" s="287" t="s">
        <v>45</v>
      </c>
      <c r="N97" s="287" t="s">
        <v>142</v>
      </c>
      <c r="O97" s="287" t="s">
        <v>643</v>
      </c>
      <c r="P97" s="287" t="s">
        <v>739</v>
      </c>
      <c r="Q97" s="246">
        <v>0</v>
      </c>
      <c r="R97" s="246">
        <v>0</v>
      </c>
      <c r="S97" s="246">
        <v>50</v>
      </c>
      <c r="T97" s="246">
        <v>90</v>
      </c>
      <c r="U97" s="246">
        <v>100</v>
      </c>
      <c r="V97" s="253">
        <v>1</v>
      </c>
      <c r="W97" s="287" t="s">
        <v>740</v>
      </c>
      <c r="X97" s="287" t="s">
        <v>57</v>
      </c>
      <c r="Y97" s="288" t="s">
        <v>57</v>
      </c>
      <c r="Z97" s="245" t="s">
        <v>741</v>
      </c>
      <c r="AA97" s="246">
        <v>90</v>
      </c>
      <c r="AB97" s="292"/>
      <c r="AC97" s="291" t="s">
        <v>742</v>
      </c>
      <c r="AD97" s="292"/>
      <c r="AE97" s="259">
        <f>918/931</f>
        <v>0.9860365198711063</v>
      </c>
      <c r="AF97" s="256">
        <v>0.98</v>
      </c>
      <c r="AG97" s="292" t="s">
        <v>743</v>
      </c>
      <c r="AH97" s="292"/>
      <c r="AI97" s="292"/>
      <c r="AJ97" s="292"/>
      <c r="AK97" s="292"/>
      <c r="AL97" s="318" t="s">
        <v>1509</v>
      </c>
      <c r="AM97" s="318"/>
      <c r="AN97" s="318"/>
      <c r="AO97" s="371">
        <v>99.8</v>
      </c>
      <c r="AP97" s="371">
        <f>99.8/90%</f>
        <v>110.88888888888889</v>
      </c>
      <c r="AQ97" s="266" t="s">
        <v>1510</v>
      </c>
      <c r="AR97" s="266"/>
      <c r="AS97" s="266" t="s">
        <v>1511</v>
      </c>
      <c r="AT97" s="266"/>
      <c r="AU97" s="266" t="s">
        <v>1512</v>
      </c>
    </row>
    <row r="98" spans="2:47" s="2" customFormat="1" ht="102" x14ac:dyDescent="0.25">
      <c r="B98" s="311" t="s">
        <v>588</v>
      </c>
      <c r="C98" s="287" t="s">
        <v>37</v>
      </c>
      <c r="D98" s="287" t="s">
        <v>38</v>
      </c>
      <c r="E98" s="287" t="s">
        <v>446</v>
      </c>
      <c r="F98" s="287" t="s">
        <v>117</v>
      </c>
      <c r="G98" s="287" t="s">
        <v>150</v>
      </c>
      <c r="H98" s="287" t="s">
        <v>42</v>
      </c>
      <c r="I98" s="287" t="s">
        <v>43</v>
      </c>
      <c r="J98" s="287" t="s">
        <v>45</v>
      </c>
      <c r="K98" s="287" t="s">
        <v>45</v>
      </c>
      <c r="L98" s="287" t="s">
        <v>45</v>
      </c>
      <c r="M98" s="287" t="s">
        <v>45</v>
      </c>
      <c r="N98" s="287" t="s">
        <v>447</v>
      </c>
      <c r="O98" s="287" t="s">
        <v>643</v>
      </c>
      <c r="P98" s="287" t="s">
        <v>739</v>
      </c>
      <c r="Q98" s="246" t="s">
        <v>744</v>
      </c>
      <c r="R98" s="246">
        <v>6.72</v>
      </c>
      <c r="S98" s="246">
        <v>6.9</v>
      </c>
      <c r="T98" s="246">
        <v>7.11</v>
      </c>
      <c r="U98" s="246">
        <v>7.34</v>
      </c>
      <c r="V98" s="253">
        <v>7.3400000000000007E-2</v>
      </c>
      <c r="W98" s="287" t="s">
        <v>745</v>
      </c>
      <c r="X98" s="287" t="s">
        <v>57</v>
      </c>
      <c r="Y98" s="288" t="s">
        <v>57</v>
      </c>
      <c r="Z98" s="245" t="s">
        <v>746</v>
      </c>
      <c r="AA98" s="246">
        <f t="shared" si="2"/>
        <v>7.11</v>
      </c>
      <c r="AB98" s="292"/>
      <c r="AC98" s="322" t="s">
        <v>747</v>
      </c>
      <c r="AD98" s="292"/>
      <c r="AE98" s="292" t="s">
        <v>748</v>
      </c>
      <c r="AF98" s="256">
        <v>1.2</v>
      </c>
      <c r="AG98" s="323" t="s">
        <v>749</v>
      </c>
      <c r="AH98" s="292"/>
      <c r="AI98" s="292"/>
      <c r="AJ98" s="292"/>
      <c r="AK98" s="292"/>
      <c r="AL98" s="323" t="s">
        <v>1513</v>
      </c>
      <c r="AM98" s="318"/>
      <c r="AN98" s="318"/>
      <c r="AO98" s="371" t="s">
        <v>1514</v>
      </c>
      <c r="AP98" s="371">
        <f>8.58/7.34 %</f>
        <v>116.89373297002726</v>
      </c>
      <c r="AQ98" s="266" t="s">
        <v>1515</v>
      </c>
      <c r="AR98" s="266"/>
      <c r="AS98" s="266" t="s">
        <v>1511</v>
      </c>
      <c r="AT98" s="266"/>
      <c r="AU98" s="266" t="s">
        <v>1516</v>
      </c>
    </row>
    <row r="99" spans="2:47" s="2" customFormat="1" ht="216.75" x14ac:dyDescent="0.2">
      <c r="B99" s="311" t="s">
        <v>588</v>
      </c>
      <c r="C99" s="287" t="s">
        <v>37</v>
      </c>
      <c r="D99" s="287" t="s">
        <v>750</v>
      </c>
      <c r="E99" s="287" t="s">
        <v>751</v>
      </c>
      <c r="F99" s="287" t="s">
        <v>117</v>
      </c>
      <c r="G99" s="287" t="s">
        <v>118</v>
      </c>
      <c r="H99" s="287" t="s">
        <v>42</v>
      </c>
      <c r="I99" s="287" t="s">
        <v>752</v>
      </c>
      <c r="J99" s="287" t="s">
        <v>45</v>
      </c>
      <c r="K99" s="287" t="s">
        <v>45</v>
      </c>
      <c r="L99" s="287" t="s">
        <v>45</v>
      </c>
      <c r="M99" s="287" t="s">
        <v>45</v>
      </c>
      <c r="N99" s="287" t="s">
        <v>120</v>
      </c>
      <c r="O99" s="287" t="s">
        <v>643</v>
      </c>
      <c r="P99" s="287" t="s">
        <v>644</v>
      </c>
      <c r="Q99" s="257" t="s">
        <v>753</v>
      </c>
      <c r="R99" s="246"/>
      <c r="S99" s="246"/>
      <c r="T99" s="246"/>
      <c r="U99" s="246"/>
      <c r="V99" s="287" t="s">
        <v>1517</v>
      </c>
      <c r="W99" s="287" t="s">
        <v>755</v>
      </c>
      <c r="X99" s="287"/>
      <c r="Y99" s="288" t="s">
        <v>57</v>
      </c>
      <c r="Z99" s="245" t="s">
        <v>756</v>
      </c>
      <c r="AA99" s="246">
        <f t="shared" si="2"/>
        <v>0</v>
      </c>
      <c r="AB99" s="292"/>
      <c r="AC99" s="317" t="s">
        <v>757</v>
      </c>
      <c r="AD99" s="292"/>
      <c r="AE99" s="292"/>
      <c r="AF99" s="292"/>
      <c r="AG99" s="292" t="s">
        <v>1518</v>
      </c>
      <c r="AH99" s="292"/>
      <c r="AI99" s="292"/>
      <c r="AJ99" s="292" t="s">
        <v>1465</v>
      </c>
      <c r="AK99" s="292" t="s">
        <v>1465</v>
      </c>
      <c r="AL99" s="318" t="s">
        <v>1519</v>
      </c>
      <c r="AM99" s="318"/>
      <c r="AN99" s="318"/>
      <c r="AO99" s="371"/>
      <c r="AP99" s="371"/>
      <c r="AQ99" s="266"/>
      <c r="AR99" s="266"/>
      <c r="AS99" s="266"/>
      <c r="AT99" s="266"/>
      <c r="AU99" s="266"/>
    </row>
    <row r="100" spans="2:47" s="2" customFormat="1" ht="180" x14ac:dyDescent="0.2">
      <c r="B100" s="311" t="s">
        <v>588</v>
      </c>
      <c r="C100" s="287" t="s">
        <v>37</v>
      </c>
      <c r="D100" s="287" t="s">
        <v>750</v>
      </c>
      <c r="E100" s="287" t="s">
        <v>751</v>
      </c>
      <c r="F100" s="287" t="s">
        <v>117</v>
      </c>
      <c r="G100" s="287" t="s">
        <v>118</v>
      </c>
      <c r="H100" s="287" t="s">
        <v>42</v>
      </c>
      <c r="I100" s="287" t="s">
        <v>752</v>
      </c>
      <c r="J100" s="287" t="s">
        <v>45</v>
      </c>
      <c r="K100" s="287" t="s">
        <v>45</v>
      </c>
      <c r="L100" s="287" t="s">
        <v>45</v>
      </c>
      <c r="M100" s="287" t="s">
        <v>45</v>
      </c>
      <c r="N100" s="287" t="s">
        <v>120</v>
      </c>
      <c r="O100" s="287" t="s">
        <v>643</v>
      </c>
      <c r="P100" s="287" t="s">
        <v>644</v>
      </c>
      <c r="Q100" s="257" t="s">
        <v>758</v>
      </c>
      <c r="R100" s="246"/>
      <c r="S100" s="246"/>
      <c r="T100" s="246"/>
      <c r="U100" s="246"/>
      <c r="V100" s="287" t="s">
        <v>1520</v>
      </c>
      <c r="W100" s="287" t="s">
        <v>760</v>
      </c>
      <c r="X100" s="287"/>
      <c r="Y100" s="288" t="s">
        <v>57</v>
      </c>
      <c r="Z100" s="245" t="s">
        <v>761</v>
      </c>
      <c r="AA100" s="246">
        <f t="shared" si="2"/>
        <v>0</v>
      </c>
      <c r="AB100" s="292"/>
      <c r="AC100" s="317" t="s">
        <v>762</v>
      </c>
      <c r="AD100" s="292"/>
      <c r="AE100" s="292"/>
      <c r="AF100" s="292"/>
      <c r="AG100" s="292" t="s">
        <v>1521</v>
      </c>
      <c r="AH100" s="292"/>
      <c r="AI100" s="292"/>
      <c r="AJ100" s="292" t="s">
        <v>1465</v>
      </c>
      <c r="AK100" s="292" t="s">
        <v>1465</v>
      </c>
      <c r="AL100" s="318" t="s">
        <v>1522</v>
      </c>
      <c r="AM100" s="318"/>
      <c r="AN100" s="318"/>
      <c r="AO100" s="371"/>
      <c r="AP100" s="371"/>
      <c r="AQ100" s="266"/>
      <c r="AR100" s="266"/>
      <c r="AS100" s="266"/>
      <c r="AT100" s="266"/>
      <c r="AU100" s="266"/>
    </row>
    <row r="101" spans="2:47" s="2" customFormat="1" ht="293.25" x14ac:dyDescent="0.2">
      <c r="B101" s="311" t="s">
        <v>588</v>
      </c>
      <c r="C101" s="287" t="s">
        <v>37</v>
      </c>
      <c r="D101" s="287" t="s">
        <v>750</v>
      </c>
      <c r="E101" s="287" t="s">
        <v>751</v>
      </c>
      <c r="F101" s="287" t="s">
        <v>117</v>
      </c>
      <c r="G101" s="287" t="s">
        <v>118</v>
      </c>
      <c r="H101" s="287" t="s">
        <v>42</v>
      </c>
      <c r="I101" s="287" t="s">
        <v>752</v>
      </c>
      <c r="J101" s="287" t="s">
        <v>45</v>
      </c>
      <c r="K101" s="287" t="s">
        <v>45</v>
      </c>
      <c r="L101" s="287" t="s">
        <v>45</v>
      </c>
      <c r="M101" s="287" t="s">
        <v>45</v>
      </c>
      <c r="N101" s="287" t="s">
        <v>120</v>
      </c>
      <c r="O101" s="287" t="s">
        <v>643</v>
      </c>
      <c r="P101" s="287" t="s">
        <v>644</v>
      </c>
      <c r="Q101" s="257" t="s">
        <v>763</v>
      </c>
      <c r="R101" s="246">
        <v>50</v>
      </c>
      <c r="S101" s="246">
        <v>50</v>
      </c>
      <c r="T101" s="246">
        <v>50</v>
      </c>
      <c r="U101" s="246">
        <v>50</v>
      </c>
      <c r="V101" s="287" t="s">
        <v>1523</v>
      </c>
      <c r="W101" s="287" t="s">
        <v>764</v>
      </c>
      <c r="X101" s="287"/>
      <c r="Y101" s="288" t="s">
        <v>57</v>
      </c>
      <c r="Z101" s="260" t="s">
        <v>765</v>
      </c>
      <c r="AA101" s="246">
        <v>0</v>
      </c>
      <c r="AB101" s="292"/>
      <c r="AC101" s="317" t="s">
        <v>766</v>
      </c>
      <c r="AD101" s="292"/>
      <c r="AE101" s="292"/>
      <c r="AF101" s="292"/>
      <c r="AG101" s="292" t="s">
        <v>1524</v>
      </c>
      <c r="AH101" s="292"/>
      <c r="AI101" s="292"/>
      <c r="AJ101" s="292" t="s">
        <v>1465</v>
      </c>
      <c r="AK101" s="292" t="s">
        <v>1465</v>
      </c>
      <c r="AL101" s="318" t="s">
        <v>1525</v>
      </c>
      <c r="AM101" s="318"/>
      <c r="AN101" s="318"/>
      <c r="AO101" s="371"/>
      <c r="AP101" s="371"/>
      <c r="AQ101" s="266"/>
      <c r="AR101" s="266"/>
      <c r="AS101" s="266"/>
      <c r="AT101" s="266"/>
      <c r="AU101" s="266"/>
    </row>
    <row r="102" spans="2:47" s="2" customFormat="1" ht="409.5" x14ac:dyDescent="0.2">
      <c r="B102" s="311" t="s">
        <v>588</v>
      </c>
      <c r="C102" s="287" t="s">
        <v>37</v>
      </c>
      <c r="D102" s="287" t="s">
        <v>750</v>
      </c>
      <c r="E102" s="287" t="s">
        <v>751</v>
      </c>
      <c r="F102" s="287" t="s">
        <v>117</v>
      </c>
      <c r="G102" s="287" t="s">
        <v>118</v>
      </c>
      <c r="H102" s="287" t="s">
        <v>42</v>
      </c>
      <c r="I102" s="287" t="s">
        <v>752</v>
      </c>
      <c r="J102" s="287" t="s">
        <v>45</v>
      </c>
      <c r="K102" s="287" t="s">
        <v>45</v>
      </c>
      <c r="L102" s="287" t="s">
        <v>45</v>
      </c>
      <c r="M102" s="287" t="s">
        <v>45</v>
      </c>
      <c r="N102" s="287" t="s">
        <v>120</v>
      </c>
      <c r="O102" s="287" t="s">
        <v>643</v>
      </c>
      <c r="P102" s="287" t="s">
        <v>644</v>
      </c>
      <c r="Q102" s="258" t="s">
        <v>767</v>
      </c>
      <c r="R102" s="246">
        <v>6.5</v>
      </c>
      <c r="S102" s="246">
        <v>6.2</v>
      </c>
      <c r="T102" s="246">
        <v>5.9</v>
      </c>
      <c r="U102" s="246">
        <v>5.5</v>
      </c>
      <c r="V102" s="258">
        <v>5.5E-2</v>
      </c>
      <c r="W102" s="287" t="s">
        <v>768</v>
      </c>
      <c r="X102" s="287"/>
      <c r="Y102" s="288" t="s">
        <v>57</v>
      </c>
      <c r="Z102" s="245" t="s">
        <v>769</v>
      </c>
      <c r="AA102" s="246">
        <f t="shared" si="2"/>
        <v>5.9</v>
      </c>
      <c r="AB102" s="292"/>
      <c r="AC102" s="317" t="s">
        <v>770</v>
      </c>
      <c r="AD102" s="292"/>
      <c r="AE102" s="292"/>
      <c r="AF102" s="292"/>
      <c r="AG102" s="292" t="s">
        <v>1524</v>
      </c>
      <c r="AH102" s="292"/>
      <c r="AI102" s="292"/>
      <c r="AJ102" s="292" t="s">
        <v>1465</v>
      </c>
      <c r="AK102" s="292" t="s">
        <v>1465</v>
      </c>
      <c r="AL102" s="318" t="s">
        <v>1526</v>
      </c>
      <c r="AM102" s="318"/>
      <c r="AN102" s="318"/>
      <c r="AO102" s="371"/>
      <c r="AP102" s="371"/>
      <c r="AQ102" s="266"/>
      <c r="AR102" s="266"/>
      <c r="AS102" s="266"/>
      <c r="AT102" s="266"/>
      <c r="AU102" s="266"/>
    </row>
    <row r="103" spans="2:47" s="2" customFormat="1" ht="409.5" x14ac:dyDescent="0.2">
      <c r="B103" s="311" t="s">
        <v>588</v>
      </c>
      <c r="C103" s="287" t="s">
        <v>37</v>
      </c>
      <c r="D103" s="287" t="s">
        <v>750</v>
      </c>
      <c r="E103" s="287" t="s">
        <v>751</v>
      </c>
      <c r="F103" s="287" t="s">
        <v>117</v>
      </c>
      <c r="G103" s="287" t="s">
        <v>118</v>
      </c>
      <c r="H103" s="287" t="s">
        <v>42</v>
      </c>
      <c r="I103" s="287" t="s">
        <v>752</v>
      </c>
      <c r="J103" s="287" t="s">
        <v>45</v>
      </c>
      <c r="K103" s="287" t="s">
        <v>45</v>
      </c>
      <c r="L103" s="287" t="s">
        <v>45</v>
      </c>
      <c r="M103" s="287" t="s">
        <v>45</v>
      </c>
      <c r="N103" s="287" t="s">
        <v>120</v>
      </c>
      <c r="O103" s="287" t="s">
        <v>643</v>
      </c>
      <c r="P103" s="287" t="s">
        <v>644</v>
      </c>
      <c r="Q103" s="246" t="s">
        <v>771</v>
      </c>
      <c r="R103" s="261">
        <v>3200000</v>
      </c>
      <c r="S103" s="261">
        <v>2800000</v>
      </c>
      <c r="T103" s="261">
        <v>2400000</v>
      </c>
      <c r="U103" s="261">
        <v>2000000</v>
      </c>
      <c r="V103" s="324">
        <v>2000000</v>
      </c>
      <c r="W103" s="287" t="s">
        <v>772</v>
      </c>
      <c r="X103" s="287"/>
      <c r="Y103" s="288" t="s">
        <v>57</v>
      </c>
      <c r="Z103" s="245" t="s">
        <v>773</v>
      </c>
      <c r="AA103" s="246">
        <f t="shared" si="2"/>
        <v>2400000</v>
      </c>
      <c r="AB103" s="292"/>
      <c r="AC103" s="317" t="s">
        <v>770</v>
      </c>
      <c r="AD103" s="292"/>
      <c r="AE103" s="292"/>
      <c r="AF103" s="292"/>
      <c r="AG103" s="292" t="s">
        <v>1527</v>
      </c>
      <c r="AH103" s="292"/>
      <c r="AI103" s="292"/>
      <c r="AJ103" s="292" t="s">
        <v>1465</v>
      </c>
      <c r="AK103" s="292" t="s">
        <v>1465</v>
      </c>
      <c r="AL103" s="318" t="s">
        <v>1526</v>
      </c>
      <c r="AM103" s="318"/>
      <c r="AN103" s="318"/>
      <c r="AO103" s="371"/>
      <c r="AP103" s="371"/>
      <c r="AQ103" s="266"/>
      <c r="AR103" s="266"/>
      <c r="AS103" s="266"/>
      <c r="AT103" s="266"/>
      <c r="AU103" s="266"/>
    </row>
    <row r="104" spans="2:47" s="2" customFormat="1" ht="409.5" x14ac:dyDescent="0.2">
      <c r="B104" s="311" t="s">
        <v>588</v>
      </c>
      <c r="C104" s="287" t="s">
        <v>37</v>
      </c>
      <c r="D104" s="287" t="s">
        <v>750</v>
      </c>
      <c r="E104" s="287" t="s">
        <v>751</v>
      </c>
      <c r="F104" s="287" t="s">
        <v>117</v>
      </c>
      <c r="G104" s="287" t="s">
        <v>118</v>
      </c>
      <c r="H104" s="287" t="s">
        <v>42</v>
      </c>
      <c r="I104" s="287" t="s">
        <v>752</v>
      </c>
      <c r="J104" s="287" t="s">
        <v>45</v>
      </c>
      <c r="K104" s="287" t="s">
        <v>45</v>
      </c>
      <c r="L104" s="287" t="s">
        <v>45</v>
      </c>
      <c r="M104" s="287" t="s">
        <v>45</v>
      </c>
      <c r="N104" s="287" t="s">
        <v>120</v>
      </c>
      <c r="O104" s="287" t="s">
        <v>654</v>
      </c>
      <c r="P104" s="287" t="s">
        <v>655</v>
      </c>
      <c r="Q104" s="258" t="s">
        <v>774</v>
      </c>
      <c r="R104" s="246"/>
      <c r="S104" s="246"/>
      <c r="T104" s="246"/>
      <c r="U104" s="246"/>
      <c r="V104" s="258" t="s">
        <v>1528</v>
      </c>
      <c r="W104" s="287" t="s">
        <v>776</v>
      </c>
      <c r="X104" s="287"/>
      <c r="Y104" s="288" t="s">
        <v>57</v>
      </c>
      <c r="Z104" s="245" t="s">
        <v>777</v>
      </c>
      <c r="AA104" s="246">
        <f t="shared" si="2"/>
        <v>0</v>
      </c>
      <c r="AB104" s="292"/>
      <c r="AC104" s="317" t="s">
        <v>778</v>
      </c>
      <c r="AD104" s="292"/>
      <c r="AE104" s="292"/>
      <c r="AF104" s="292"/>
      <c r="AG104" s="292" t="s">
        <v>1529</v>
      </c>
      <c r="AH104" s="292"/>
      <c r="AI104" s="292"/>
      <c r="AJ104" s="292" t="s">
        <v>1465</v>
      </c>
      <c r="AK104" s="292" t="s">
        <v>1465</v>
      </c>
      <c r="AL104" s="318" t="s">
        <v>1530</v>
      </c>
      <c r="AM104" s="318"/>
      <c r="AN104" s="318"/>
      <c r="AO104" s="371"/>
      <c r="AP104" s="371"/>
      <c r="AQ104" s="266"/>
      <c r="AR104" s="266"/>
      <c r="AS104" s="266"/>
      <c r="AT104" s="266"/>
      <c r="AU104" s="266"/>
    </row>
    <row r="105" spans="2:47" s="2" customFormat="1" ht="409.5" x14ac:dyDescent="0.2">
      <c r="B105" s="311" t="s">
        <v>588</v>
      </c>
      <c r="C105" s="287" t="s">
        <v>37</v>
      </c>
      <c r="D105" s="287" t="s">
        <v>750</v>
      </c>
      <c r="E105" s="287" t="s">
        <v>751</v>
      </c>
      <c r="F105" s="287" t="s">
        <v>117</v>
      </c>
      <c r="G105" s="287" t="s">
        <v>118</v>
      </c>
      <c r="H105" s="287" t="s">
        <v>42</v>
      </c>
      <c r="I105" s="287" t="s">
        <v>752</v>
      </c>
      <c r="J105" s="287" t="s">
        <v>45</v>
      </c>
      <c r="K105" s="287" t="s">
        <v>45</v>
      </c>
      <c r="L105" s="287" t="s">
        <v>45</v>
      </c>
      <c r="M105" s="287" t="s">
        <v>45</v>
      </c>
      <c r="N105" s="287" t="s">
        <v>120</v>
      </c>
      <c r="O105" s="287" t="s">
        <v>654</v>
      </c>
      <c r="P105" s="287" t="s">
        <v>655</v>
      </c>
      <c r="Q105" s="258" t="s">
        <v>779</v>
      </c>
      <c r="R105" s="246"/>
      <c r="S105" s="246"/>
      <c r="T105" s="246"/>
      <c r="U105" s="246"/>
      <c r="V105" s="258" t="s">
        <v>1531</v>
      </c>
      <c r="W105" s="287" t="s">
        <v>781</v>
      </c>
      <c r="X105" s="287"/>
      <c r="Y105" s="288" t="s">
        <v>57</v>
      </c>
      <c r="Z105" s="245" t="s">
        <v>782</v>
      </c>
      <c r="AA105" s="246">
        <f t="shared" si="2"/>
        <v>0</v>
      </c>
      <c r="AB105" s="292"/>
      <c r="AC105" s="317" t="s">
        <v>778</v>
      </c>
      <c r="AD105" s="292"/>
      <c r="AE105" s="292"/>
      <c r="AF105" s="292"/>
      <c r="AG105" s="292" t="s">
        <v>1529</v>
      </c>
      <c r="AH105" s="292"/>
      <c r="AI105" s="292"/>
      <c r="AJ105" s="292" t="s">
        <v>1465</v>
      </c>
      <c r="AK105" s="292" t="s">
        <v>1465</v>
      </c>
      <c r="AL105" s="318" t="s">
        <v>1532</v>
      </c>
      <c r="AM105" s="318"/>
      <c r="AN105" s="318"/>
      <c r="AO105" s="371"/>
      <c r="AP105" s="371"/>
      <c r="AQ105" s="266"/>
      <c r="AR105" s="266"/>
      <c r="AS105" s="266"/>
      <c r="AT105" s="266"/>
      <c r="AU105" s="266"/>
    </row>
    <row r="106" spans="2:47" s="2" customFormat="1" ht="409.5" x14ac:dyDescent="0.25">
      <c r="B106" s="311" t="s">
        <v>588</v>
      </c>
      <c r="C106" s="287" t="s">
        <v>37</v>
      </c>
      <c r="D106" s="287" t="s">
        <v>750</v>
      </c>
      <c r="E106" s="287" t="s">
        <v>751</v>
      </c>
      <c r="F106" s="287" t="s">
        <v>117</v>
      </c>
      <c r="G106" s="287" t="s">
        <v>118</v>
      </c>
      <c r="H106" s="287" t="s">
        <v>42</v>
      </c>
      <c r="I106" s="287" t="s">
        <v>43</v>
      </c>
      <c r="J106" s="287" t="s">
        <v>45</v>
      </c>
      <c r="K106" s="287" t="s">
        <v>45</v>
      </c>
      <c r="L106" s="287" t="s">
        <v>45</v>
      </c>
      <c r="M106" s="287" t="s">
        <v>45</v>
      </c>
      <c r="N106" s="287" t="s">
        <v>120</v>
      </c>
      <c r="O106" s="287" t="s">
        <v>654</v>
      </c>
      <c r="P106" s="287" t="s">
        <v>655</v>
      </c>
      <c r="Q106" s="258" t="s">
        <v>783</v>
      </c>
      <c r="R106" s="246">
        <v>8.66</v>
      </c>
      <c r="S106" s="246">
        <v>8.44</v>
      </c>
      <c r="T106" s="246">
        <v>8.2200000000000006</v>
      </c>
      <c r="U106" s="246">
        <v>8</v>
      </c>
      <c r="V106" s="258">
        <v>0.08</v>
      </c>
      <c r="W106" s="287" t="s">
        <v>784</v>
      </c>
      <c r="X106" s="287"/>
      <c r="Y106" s="288" t="s">
        <v>57</v>
      </c>
      <c r="Z106" s="245" t="s">
        <v>785</v>
      </c>
      <c r="AA106" s="246">
        <f t="shared" si="2"/>
        <v>8.2200000000000006</v>
      </c>
      <c r="AB106" s="292"/>
      <c r="AC106" s="325" t="s">
        <v>692</v>
      </c>
      <c r="AD106" s="292"/>
      <c r="AE106" s="292"/>
      <c r="AF106" s="292"/>
      <c r="AG106" s="321" t="s">
        <v>693</v>
      </c>
      <c r="AH106" s="292"/>
      <c r="AI106" s="292"/>
      <c r="AJ106" s="292"/>
      <c r="AK106" s="292" t="s">
        <v>1487</v>
      </c>
      <c r="AL106" s="318" t="s">
        <v>1488</v>
      </c>
      <c r="AM106" s="318"/>
      <c r="AN106" s="318"/>
      <c r="AO106" s="371"/>
      <c r="AP106" s="371"/>
      <c r="AQ106" s="266"/>
      <c r="AR106" s="266"/>
      <c r="AS106" s="266"/>
      <c r="AT106" s="266"/>
      <c r="AU106" s="266"/>
    </row>
    <row r="107" spans="2:47" s="2" customFormat="1" ht="409.5" x14ac:dyDescent="0.2">
      <c r="B107" s="311" t="s">
        <v>588</v>
      </c>
      <c r="C107" s="287" t="s">
        <v>37</v>
      </c>
      <c r="D107" s="287" t="s">
        <v>750</v>
      </c>
      <c r="E107" s="287" t="s">
        <v>751</v>
      </c>
      <c r="F107" s="287" t="s">
        <v>117</v>
      </c>
      <c r="G107" s="287" t="s">
        <v>118</v>
      </c>
      <c r="H107" s="287" t="s">
        <v>42</v>
      </c>
      <c r="I107" s="287" t="s">
        <v>43</v>
      </c>
      <c r="J107" s="287" t="s">
        <v>45</v>
      </c>
      <c r="K107" s="287" t="s">
        <v>45</v>
      </c>
      <c r="L107" s="287" t="s">
        <v>45</v>
      </c>
      <c r="M107" s="287" t="s">
        <v>45</v>
      </c>
      <c r="N107" s="287" t="s">
        <v>120</v>
      </c>
      <c r="O107" s="287" t="s">
        <v>654</v>
      </c>
      <c r="P107" s="287" t="s">
        <v>655</v>
      </c>
      <c r="Q107" s="258" t="s">
        <v>786</v>
      </c>
      <c r="R107" s="246">
        <v>9.77</v>
      </c>
      <c r="S107" s="246">
        <v>9.51</v>
      </c>
      <c r="T107" s="246">
        <v>9.25</v>
      </c>
      <c r="U107" s="246">
        <v>9</v>
      </c>
      <c r="V107" s="258">
        <v>0.09</v>
      </c>
      <c r="W107" s="287" t="s">
        <v>787</v>
      </c>
      <c r="X107" s="287"/>
      <c r="Y107" s="288" t="s">
        <v>57</v>
      </c>
      <c r="Z107" s="245" t="s">
        <v>788</v>
      </c>
      <c r="AA107" s="246">
        <f t="shared" si="2"/>
        <v>9.25</v>
      </c>
      <c r="AB107" s="292"/>
      <c r="AC107" s="317" t="s">
        <v>789</v>
      </c>
      <c r="AD107" s="292"/>
      <c r="AE107" s="292"/>
      <c r="AF107" s="292"/>
      <c r="AG107" s="321" t="s">
        <v>790</v>
      </c>
      <c r="AH107" s="292"/>
      <c r="AI107" s="292"/>
      <c r="AJ107" s="292"/>
      <c r="AK107" s="292" t="s">
        <v>1487</v>
      </c>
      <c r="AL107" s="318" t="s">
        <v>1533</v>
      </c>
      <c r="AM107" s="318"/>
      <c r="AN107" s="318"/>
      <c r="AO107" s="371"/>
      <c r="AP107" s="371"/>
      <c r="AQ107" s="266"/>
      <c r="AR107" s="266"/>
      <c r="AS107" s="266"/>
      <c r="AT107" s="266"/>
      <c r="AU107" s="266"/>
    </row>
    <row r="108" spans="2:47" s="2" customFormat="1" ht="409.5" x14ac:dyDescent="0.2">
      <c r="B108" s="311" t="s">
        <v>588</v>
      </c>
      <c r="C108" s="287" t="s">
        <v>37</v>
      </c>
      <c r="D108" s="287" t="s">
        <v>750</v>
      </c>
      <c r="E108" s="287" t="s">
        <v>751</v>
      </c>
      <c r="F108" s="287" t="s">
        <v>117</v>
      </c>
      <c r="G108" s="287" t="s">
        <v>118</v>
      </c>
      <c r="H108" s="287" t="s">
        <v>42</v>
      </c>
      <c r="I108" s="287" t="s">
        <v>43</v>
      </c>
      <c r="J108" s="287" t="s">
        <v>45</v>
      </c>
      <c r="K108" s="287" t="s">
        <v>45</v>
      </c>
      <c r="L108" s="287" t="s">
        <v>45</v>
      </c>
      <c r="M108" s="287" t="s">
        <v>45</v>
      </c>
      <c r="N108" s="287" t="s">
        <v>120</v>
      </c>
      <c r="O108" s="287" t="s">
        <v>654</v>
      </c>
      <c r="P108" s="287" t="s">
        <v>655</v>
      </c>
      <c r="Q108" s="258" t="s">
        <v>791</v>
      </c>
      <c r="R108" s="246">
        <v>8.68</v>
      </c>
      <c r="S108" s="246">
        <v>8.4499999999999993</v>
      </c>
      <c r="T108" s="246">
        <v>8.2200000000000006</v>
      </c>
      <c r="U108" s="246">
        <v>8</v>
      </c>
      <c r="V108" s="258">
        <v>0.08</v>
      </c>
      <c r="W108" s="287" t="s">
        <v>792</v>
      </c>
      <c r="X108" s="287"/>
      <c r="Y108" s="288" t="s">
        <v>57</v>
      </c>
      <c r="Z108" s="245" t="s">
        <v>793</v>
      </c>
      <c r="AA108" s="246">
        <f t="shared" si="2"/>
        <v>8.2200000000000006</v>
      </c>
      <c r="AB108" s="292"/>
      <c r="AC108" s="317" t="s">
        <v>789</v>
      </c>
      <c r="AD108" s="292"/>
      <c r="AE108" s="292"/>
      <c r="AF108" s="292"/>
      <c r="AG108" s="321" t="s">
        <v>794</v>
      </c>
      <c r="AH108" s="292"/>
      <c r="AI108" s="292"/>
      <c r="AJ108" s="292"/>
      <c r="AK108" s="292" t="s">
        <v>1487</v>
      </c>
      <c r="AL108" s="318" t="s">
        <v>1534</v>
      </c>
      <c r="AM108" s="318"/>
      <c r="AN108" s="318"/>
      <c r="AO108" s="371"/>
      <c r="AP108" s="371"/>
      <c r="AQ108" s="266"/>
      <c r="AR108" s="266"/>
      <c r="AS108" s="266"/>
      <c r="AT108" s="266"/>
      <c r="AU108" s="266"/>
    </row>
    <row r="109" spans="2:47" s="2" customFormat="1" ht="255" x14ac:dyDescent="0.2">
      <c r="B109" s="311" t="s">
        <v>588</v>
      </c>
      <c r="C109" s="287" t="s">
        <v>37</v>
      </c>
      <c r="D109" s="287" t="s">
        <v>750</v>
      </c>
      <c r="E109" s="287" t="s">
        <v>751</v>
      </c>
      <c r="F109" s="287" t="s">
        <v>117</v>
      </c>
      <c r="G109" s="287" t="s">
        <v>118</v>
      </c>
      <c r="H109" s="287" t="s">
        <v>42</v>
      </c>
      <c r="I109" s="287" t="s">
        <v>43</v>
      </c>
      <c r="J109" s="287" t="s">
        <v>45</v>
      </c>
      <c r="K109" s="287" t="s">
        <v>45</v>
      </c>
      <c r="L109" s="287" t="s">
        <v>45</v>
      </c>
      <c r="M109" s="287" t="s">
        <v>45</v>
      </c>
      <c r="N109" s="287" t="s">
        <v>120</v>
      </c>
      <c r="O109" s="287" t="s">
        <v>654</v>
      </c>
      <c r="P109" s="287" t="s">
        <v>795</v>
      </c>
      <c r="Q109" s="258" t="s">
        <v>796</v>
      </c>
      <c r="R109" s="246"/>
      <c r="S109" s="246">
        <v>1</v>
      </c>
      <c r="T109" s="246"/>
      <c r="U109" s="246"/>
      <c r="V109" s="258" t="s">
        <v>1535</v>
      </c>
      <c r="W109" s="287" t="s">
        <v>798</v>
      </c>
      <c r="X109" s="287"/>
      <c r="Y109" s="288"/>
      <c r="Z109" s="245" t="s">
        <v>799</v>
      </c>
      <c r="AA109" s="246">
        <f t="shared" si="2"/>
        <v>0</v>
      </c>
      <c r="AB109" s="292"/>
      <c r="AC109" s="317" t="s">
        <v>800</v>
      </c>
      <c r="AD109" s="292"/>
      <c r="AE109" s="292"/>
      <c r="AF109" s="292"/>
      <c r="AG109" s="292"/>
      <c r="AH109" s="292"/>
      <c r="AI109" s="292"/>
      <c r="AJ109" s="292" t="s">
        <v>1536</v>
      </c>
      <c r="AK109" s="292" t="s">
        <v>1536</v>
      </c>
      <c r="AL109" s="318" t="s">
        <v>1537</v>
      </c>
      <c r="AM109" s="318"/>
      <c r="AN109" s="318"/>
      <c r="AO109" s="371"/>
      <c r="AP109" s="371"/>
      <c r="AQ109" s="266"/>
      <c r="AR109" s="266"/>
      <c r="AS109" s="266"/>
      <c r="AT109" s="266"/>
      <c r="AU109" s="266"/>
    </row>
    <row r="110" spans="2:47" s="2" customFormat="1" ht="132" x14ac:dyDescent="0.2">
      <c r="B110" s="311" t="s">
        <v>588</v>
      </c>
      <c r="C110" s="287" t="s">
        <v>37</v>
      </c>
      <c r="D110" s="287" t="s">
        <v>750</v>
      </c>
      <c r="E110" s="287" t="s">
        <v>751</v>
      </c>
      <c r="F110" s="287" t="s">
        <v>117</v>
      </c>
      <c r="G110" s="287" t="s">
        <v>118</v>
      </c>
      <c r="H110" s="287" t="s">
        <v>42</v>
      </c>
      <c r="I110" s="287" t="s">
        <v>43</v>
      </c>
      <c r="J110" s="287" t="s">
        <v>45</v>
      </c>
      <c r="K110" s="287" t="s">
        <v>45</v>
      </c>
      <c r="L110" s="287" t="s">
        <v>45</v>
      </c>
      <c r="M110" s="287" t="s">
        <v>45</v>
      </c>
      <c r="N110" s="287" t="s">
        <v>120</v>
      </c>
      <c r="O110" s="287" t="s">
        <v>654</v>
      </c>
      <c r="P110" s="287" t="s">
        <v>795</v>
      </c>
      <c r="Q110" s="258" t="s">
        <v>801</v>
      </c>
      <c r="R110" s="246"/>
      <c r="S110" s="246">
        <v>8</v>
      </c>
      <c r="T110" s="246"/>
      <c r="U110" s="246"/>
      <c r="V110" s="258" t="s">
        <v>1538</v>
      </c>
      <c r="W110" s="287" t="s">
        <v>803</v>
      </c>
      <c r="X110" s="287"/>
      <c r="Y110" s="288"/>
      <c r="Z110" s="245" t="s">
        <v>804</v>
      </c>
      <c r="AA110" s="246">
        <f t="shared" si="2"/>
        <v>0</v>
      </c>
      <c r="AB110" s="292"/>
      <c r="AC110" s="317" t="s">
        <v>805</v>
      </c>
      <c r="AD110" s="292"/>
      <c r="AE110" s="292"/>
      <c r="AF110" s="292"/>
      <c r="AG110" s="292"/>
      <c r="AH110" s="292"/>
      <c r="AI110" s="292"/>
      <c r="AJ110" s="292" t="s">
        <v>1539</v>
      </c>
      <c r="AK110" s="292" t="s">
        <v>1539</v>
      </c>
      <c r="AL110" s="318" t="s">
        <v>1540</v>
      </c>
      <c r="AM110" s="318"/>
      <c r="AN110" s="318"/>
      <c r="AO110" s="371"/>
      <c r="AP110" s="371"/>
      <c r="AQ110" s="266"/>
      <c r="AR110" s="266"/>
      <c r="AS110" s="266"/>
      <c r="AT110" s="266"/>
      <c r="AU110" s="266"/>
    </row>
    <row r="111" spans="2:47" s="2" customFormat="1" ht="336" x14ac:dyDescent="0.2">
      <c r="B111" s="311" t="s">
        <v>588</v>
      </c>
      <c r="C111" s="287" t="s">
        <v>37</v>
      </c>
      <c r="D111" s="287" t="s">
        <v>750</v>
      </c>
      <c r="E111" s="287" t="s">
        <v>751</v>
      </c>
      <c r="F111" s="287" t="s">
        <v>117</v>
      </c>
      <c r="G111" s="287" t="s">
        <v>118</v>
      </c>
      <c r="H111" s="287" t="s">
        <v>42</v>
      </c>
      <c r="I111" s="287" t="s">
        <v>752</v>
      </c>
      <c r="J111" s="287" t="s">
        <v>45</v>
      </c>
      <c r="K111" s="287" t="s">
        <v>45</v>
      </c>
      <c r="L111" s="287" t="s">
        <v>45</v>
      </c>
      <c r="M111" s="287" t="s">
        <v>45</v>
      </c>
      <c r="N111" s="287" t="s">
        <v>120</v>
      </c>
      <c r="O111" s="287" t="s">
        <v>654</v>
      </c>
      <c r="P111" s="287" t="s">
        <v>655</v>
      </c>
      <c r="Q111" s="258" t="s">
        <v>806</v>
      </c>
      <c r="R111" s="246"/>
      <c r="S111" s="246">
        <v>6</v>
      </c>
      <c r="T111" s="246"/>
      <c r="U111" s="246"/>
      <c r="V111" s="258" t="s">
        <v>1541</v>
      </c>
      <c r="W111" s="287" t="s">
        <v>808</v>
      </c>
      <c r="X111" s="287"/>
      <c r="Y111" s="288"/>
      <c r="Z111" s="245" t="s">
        <v>809</v>
      </c>
      <c r="AA111" s="246">
        <f t="shared" si="2"/>
        <v>0</v>
      </c>
      <c r="AB111" s="292"/>
      <c r="AC111" s="317" t="s">
        <v>810</v>
      </c>
      <c r="AD111" s="292"/>
      <c r="AE111" s="292"/>
      <c r="AF111" s="292"/>
      <c r="AG111" s="292"/>
      <c r="AH111" s="292"/>
      <c r="AI111" s="292"/>
      <c r="AJ111" s="292" t="s">
        <v>1542</v>
      </c>
      <c r="AK111" s="292" t="s">
        <v>1542</v>
      </c>
      <c r="AL111" s="318" t="s">
        <v>1543</v>
      </c>
      <c r="AM111" s="318"/>
      <c r="AN111" s="318"/>
      <c r="AO111" s="371"/>
      <c r="AP111" s="371"/>
      <c r="AQ111" s="266"/>
      <c r="AR111" s="266"/>
      <c r="AS111" s="266"/>
      <c r="AT111" s="266"/>
      <c r="AU111" s="266"/>
    </row>
    <row r="112" spans="2:47" s="2" customFormat="1" ht="348" x14ac:dyDescent="0.2">
      <c r="B112" s="311" t="s">
        <v>588</v>
      </c>
      <c r="C112" s="287" t="s">
        <v>37</v>
      </c>
      <c r="D112" s="287" t="s">
        <v>750</v>
      </c>
      <c r="E112" s="287" t="s">
        <v>751</v>
      </c>
      <c r="F112" s="287" t="s">
        <v>117</v>
      </c>
      <c r="G112" s="287" t="s">
        <v>118</v>
      </c>
      <c r="H112" s="287" t="s">
        <v>42</v>
      </c>
      <c r="I112" s="287" t="s">
        <v>752</v>
      </c>
      <c r="J112" s="287" t="s">
        <v>45</v>
      </c>
      <c r="K112" s="287" t="s">
        <v>45</v>
      </c>
      <c r="L112" s="287" t="s">
        <v>45</v>
      </c>
      <c r="M112" s="287" t="s">
        <v>45</v>
      </c>
      <c r="N112" s="287" t="s">
        <v>120</v>
      </c>
      <c r="O112" s="287" t="s">
        <v>654</v>
      </c>
      <c r="P112" s="287" t="s">
        <v>655</v>
      </c>
      <c r="Q112" s="258" t="s">
        <v>811</v>
      </c>
      <c r="R112" s="246"/>
      <c r="S112" s="246"/>
      <c r="T112" s="246"/>
      <c r="U112" s="246"/>
      <c r="V112" s="258" t="s">
        <v>1544</v>
      </c>
      <c r="W112" s="287" t="s">
        <v>813</v>
      </c>
      <c r="X112" s="287"/>
      <c r="Y112" s="288"/>
      <c r="Z112" s="245" t="s">
        <v>814</v>
      </c>
      <c r="AA112" s="246">
        <f t="shared" si="2"/>
        <v>0</v>
      </c>
      <c r="AB112" s="292"/>
      <c r="AC112" s="317" t="s">
        <v>815</v>
      </c>
      <c r="AD112" s="292"/>
      <c r="AE112" s="292"/>
      <c r="AF112" s="292"/>
      <c r="AG112" s="292" t="s">
        <v>1545</v>
      </c>
      <c r="AH112" s="292"/>
      <c r="AI112" s="292"/>
      <c r="AJ112" s="292" t="s">
        <v>1546</v>
      </c>
      <c r="AK112" s="292" t="s">
        <v>1546</v>
      </c>
      <c r="AL112" s="318" t="s">
        <v>1547</v>
      </c>
      <c r="AM112" s="318"/>
      <c r="AN112" s="318"/>
      <c r="AO112" s="371"/>
      <c r="AP112" s="371"/>
      <c r="AQ112" s="266"/>
      <c r="AR112" s="266"/>
      <c r="AS112" s="266"/>
      <c r="AT112" s="266"/>
      <c r="AU112" s="266"/>
    </row>
    <row r="113" spans="2:47" s="2" customFormat="1" ht="336" x14ac:dyDescent="0.2">
      <c r="B113" s="311" t="s">
        <v>588</v>
      </c>
      <c r="C113" s="287" t="s">
        <v>37</v>
      </c>
      <c r="D113" s="287" t="s">
        <v>750</v>
      </c>
      <c r="E113" s="287" t="s">
        <v>751</v>
      </c>
      <c r="F113" s="287" t="s">
        <v>117</v>
      </c>
      <c r="G113" s="287" t="s">
        <v>118</v>
      </c>
      <c r="H113" s="287" t="s">
        <v>42</v>
      </c>
      <c r="I113" s="287" t="s">
        <v>752</v>
      </c>
      <c r="J113" s="287" t="s">
        <v>45</v>
      </c>
      <c r="K113" s="287" t="s">
        <v>45</v>
      </c>
      <c r="L113" s="287" t="s">
        <v>45</v>
      </c>
      <c r="M113" s="287" t="s">
        <v>45</v>
      </c>
      <c r="N113" s="287" t="s">
        <v>120</v>
      </c>
      <c r="O113" s="287" t="s">
        <v>654</v>
      </c>
      <c r="P113" s="287" t="s">
        <v>655</v>
      </c>
      <c r="Q113" s="258" t="s">
        <v>816</v>
      </c>
      <c r="R113" s="246"/>
      <c r="S113" s="246">
        <v>24.4</v>
      </c>
      <c r="T113" s="246"/>
      <c r="U113" s="246"/>
      <c r="V113" s="258" t="s">
        <v>1548</v>
      </c>
      <c r="W113" s="287" t="s">
        <v>818</v>
      </c>
      <c r="X113" s="287"/>
      <c r="Y113" s="288"/>
      <c r="Z113" s="245" t="s">
        <v>819</v>
      </c>
      <c r="AA113" s="246">
        <f t="shared" si="2"/>
        <v>0</v>
      </c>
      <c r="AB113" s="292"/>
      <c r="AC113" s="317" t="s">
        <v>810</v>
      </c>
      <c r="AD113" s="292"/>
      <c r="AE113" s="292"/>
      <c r="AF113" s="292"/>
      <c r="AG113" s="292"/>
      <c r="AH113" s="292"/>
      <c r="AI113" s="292"/>
      <c r="AJ113" s="292" t="s">
        <v>1549</v>
      </c>
      <c r="AK113" s="292" t="s">
        <v>1549</v>
      </c>
      <c r="AL113" s="318" t="s">
        <v>1550</v>
      </c>
      <c r="AM113" s="318"/>
      <c r="AN113" s="318"/>
      <c r="AO113" s="371"/>
      <c r="AP113" s="371"/>
      <c r="AQ113" s="266"/>
      <c r="AR113" s="266"/>
      <c r="AS113" s="266"/>
      <c r="AT113" s="266"/>
      <c r="AU113" s="266"/>
    </row>
    <row r="114" spans="2:47" s="2" customFormat="1" ht="409.5" x14ac:dyDescent="0.2">
      <c r="B114" s="311" t="s">
        <v>588</v>
      </c>
      <c r="C114" s="287" t="s">
        <v>37</v>
      </c>
      <c r="D114" s="287" t="s">
        <v>820</v>
      </c>
      <c r="E114" s="287" t="s">
        <v>821</v>
      </c>
      <c r="F114" s="287" t="s">
        <v>212</v>
      </c>
      <c r="G114" s="287" t="s">
        <v>118</v>
      </c>
      <c r="H114" s="287" t="s">
        <v>42</v>
      </c>
      <c r="I114" s="287" t="s">
        <v>43</v>
      </c>
      <c r="J114" s="287" t="s">
        <v>45</v>
      </c>
      <c r="K114" s="287" t="s">
        <v>45</v>
      </c>
      <c r="L114" s="287" t="s">
        <v>45</v>
      </c>
      <c r="M114" s="287" t="s">
        <v>45</v>
      </c>
      <c r="N114" s="287" t="s">
        <v>120</v>
      </c>
      <c r="O114" s="287" t="s">
        <v>654</v>
      </c>
      <c r="P114" s="287" t="s">
        <v>822</v>
      </c>
      <c r="Q114" s="262">
        <v>0.10970000000000001</v>
      </c>
      <c r="R114" s="246"/>
      <c r="S114" s="246"/>
      <c r="T114" s="246"/>
      <c r="U114" s="246"/>
      <c r="V114" s="258" t="s">
        <v>1551</v>
      </c>
      <c r="W114" s="287" t="s">
        <v>824</v>
      </c>
      <c r="X114" s="287"/>
      <c r="Y114" s="288"/>
      <c r="Z114" s="245" t="s">
        <v>825</v>
      </c>
      <c r="AA114" s="246">
        <f t="shared" si="2"/>
        <v>0</v>
      </c>
      <c r="AB114" s="292"/>
      <c r="AC114" s="317" t="s">
        <v>826</v>
      </c>
      <c r="AD114" s="292"/>
      <c r="AE114" s="292"/>
      <c r="AF114" s="292"/>
      <c r="AG114" s="292" t="s">
        <v>1552</v>
      </c>
      <c r="AH114" s="292"/>
      <c r="AI114" s="292"/>
      <c r="AJ114" s="292" t="s">
        <v>1465</v>
      </c>
      <c r="AK114" s="292" t="s">
        <v>1465</v>
      </c>
      <c r="AL114" s="318" t="s">
        <v>1553</v>
      </c>
      <c r="AM114" s="318"/>
      <c r="AN114" s="318"/>
      <c r="AO114" s="371"/>
      <c r="AP114" s="371"/>
      <c r="AQ114" s="266"/>
      <c r="AR114" s="266"/>
      <c r="AS114" s="266"/>
      <c r="AT114" s="266"/>
      <c r="AU114" s="266"/>
    </row>
    <row r="115" spans="2:47" s="2" customFormat="1" ht="382.5" x14ac:dyDescent="0.2">
      <c r="B115" s="311" t="s">
        <v>588</v>
      </c>
      <c r="C115" s="287" t="s">
        <v>37</v>
      </c>
      <c r="D115" s="287" t="s">
        <v>827</v>
      </c>
      <c r="E115" s="287" t="s">
        <v>828</v>
      </c>
      <c r="F115" s="287" t="s">
        <v>117</v>
      </c>
      <c r="G115" s="287" t="s">
        <v>118</v>
      </c>
      <c r="H115" s="287" t="s">
        <v>42</v>
      </c>
      <c r="I115" s="287" t="s">
        <v>43</v>
      </c>
      <c r="J115" s="287" t="s">
        <v>45</v>
      </c>
      <c r="K115" s="287" t="s">
        <v>45</v>
      </c>
      <c r="L115" s="287" t="s">
        <v>45</v>
      </c>
      <c r="M115" s="287" t="s">
        <v>45</v>
      </c>
      <c r="N115" s="287" t="s">
        <v>120</v>
      </c>
      <c r="O115" s="287" t="s">
        <v>654</v>
      </c>
      <c r="P115" s="287" t="s">
        <v>655</v>
      </c>
      <c r="Q115" s="258">
        <v>0.7</v>
      </c>
      <c r="R115" s="246">
        <v>72</v>
      </c>
      <c r="S115" s="246">
        <v>74</v>
      </c>
      <c r="T115" s="246">
        <v>77</v>
      </c>
      <c r="U115" s="246">
        <v>80</v>
      </c>
      <c r="V115" s="258">
        <v>0.8</v>
      </c>
      <c r="W115" s="287" t="s">
        <v>829</v>
      </c>
      <c r="X115" s="287"/>
      <c r="Y115" s="288" t="s">
        <v>57</v>
      </c>
      <c r="Z115" s="245" t="s">
        <v>830</v>
      </c>
      <c r="AA115" s="246">
        <f t="shared" si="2"/>
        <v>77</v>
      </c>
      <c r="AB115" s="292"/>
      <c r="AC115" s="317" t="s">
        <v>667</v>
      </c>
      <c r="AD115" s="292"/>
      <c r="AE115" s="292"/>
      <c r="AF115" s="292">
        <v>73.349999999999994</v>
      </c>
      <c r="AG115" s="292" t="s">
        <v>831</v>
      </c>
      <c r="AH115" s="292"/>
      <c r="AI115" s="292"/>
      <c r="AJ115" s="292"/>
      <c r="AK115" s="292" t="s">
        <v>1554</v>
      </c>
      <c r="AL115" s="318" t="s">
        <v>1480</v>
      </c>
      <c r="AM115" s="318"/>
      <c r="AN115" s="318"/>
      <c r="AO115" s="371"/>
      <c r="AP115" s="371"/>
      <c r="AQ115" s="266"/>
      <c r="AR115" s="266"/>
      <c r="AS115" s="266"/>
      <c r="AT115" s="266"/>
      <c r="AU115" s="266"/>
    </row>
    <row r="116" spans="2:47" s="2" customFormat="1" ht="395.25" x14ac:dyDescent="0.2">
      <c r="B116" s="311" t="s">
        <v>588</v>
      </c>
      <c r="C116" s="287" t="s">
        <v>832</v>
      </c>
      <c r="D116" s="287" t="s">
        <v>833</v>
      </c>
      <c r="E116" s="287" t="s">
        <v>834</v>
      </c>
      <c r="F116" s="287" t="s">
        <v>212</v>
      </c>
      <c r="G116" s="287" t="s">
        <v>118</v>
      </c>
      <c r="H116" s="287" t="s">
        <v>642</v>
      </c>
      <c r="I116" s="287" t="s">
        <v>253</v>
      </c>
      <c r="J116" s="287" t="s">
        <v>45</v>
      </c>
      <c r="K116" s="287" t="s">
        <v>45</v>
      </c>
      <c r="L116" s="287" t="s">
        <v>45</v>
      </c>
      <c r="M116" s="287" t="s">
        <v>45</v>
      </c>
      <c r="N116" s="287" t="s">
        <v>120</v>
      </c>
      <c r="O116" s="287" t="s">
        <v>590</v>
      </c>
      <c r="P116" s="287" t="s">
        <v>637</v>
      </c>
      <c r="Q116" s="326" t="s">
        <v>835</v>
      </c>
      <c r="R116" s="246">
        <v>792999</v>
      </c>
      <c r="S116" s="246">
        <v>912999</v>
      </c>
      <c r="T116" s="263">
        <v>1032999</v>
      </c>
      <c r="U116" s="263">
        <v>1152999</v>
      </c>
      <c r="V116" s="263">
        <v>1152999</v>
      </c>
      <c r="W116" s="287" t="s">
        <v>836</v>
      </c>
      <c r="X116" s="287" t="s">
        <v>57</v>
      </c>
      <c r="Y116" s="288" t="s">
        <v>57</v>
      </c>
      <c r="Z116" s="264" t="s">
        <v>837</v>
      </c>
      <c r="AA116" s="263">
        <f t="shared" si="2"/>
        <v>1032999</v>
      </c>
      <c r="AB116" s="292"/>
      <c r="AC116" s="317" t="s">
        <v>838</v>
      </c>
      <c r="AD116" s="292"/>
      <c r="AE116" s="292"/>
      <c r="AF116" s="292"/>
      <c r="AG116" s="292" t="s">
        <v>1555</v>
      </c>
      <c r="AH116" s="292"/>
      <c r="AI116" s="292"/>
      <c r="AJ116" s="292" t="s">
        <v>1465</v>
      </c>
      <c r="AK116" s="292" t="s">
        <v>1465</v>
      </c>
      <c r="AL116" s="318" t="s">
        <v>1556</v>
      </c>
      <c r="AM116" s="318"/>
      <c r="AN116" s="318"/>
      <c r="AO116" s="371" t="s">
        <v>1557</v>
      </c>
      <c r="AP116" s="371" t="s">
        <v>1558</v>
      </c>
      <c r="AQ116" s="266" t="s">
        <v>1559</v>
      </c>
      <c r="AR116" s="266"/>
      <c r="AS116" s="266"/>
      <c r="AT116" s="266"/>
      <c r="AU116" s="266"/>
    </row>
    <row r="117" spans="2:47" s="2" customFormat="1" ht="409.5" x14ac:dyDescent="0.2">
      <c r="B117" s="311" t="s">
        <v>588</v>
      </c>
      <c r="C117" s="287" t="s">
        <v>839</v>
      </c>
      <c r="D117" s="287" t="s">
        <v>840</v>
      </c>
      <c r="E117" s="287" t="s">
        <v>841</v>
      </c>
      <c r="F117" s="287" t="s">
        <v>45</v>
      </c>
      <c r="G117" s="287" t="s">
        <v>45</v>
      </c>
      <c r="H117" s="287" t="s">
        <v>642</v>
      </c>
      <c r="I117" s="287" t="s">
        <v>557</v>
      </c>
      <c r="J117" s="287" t="s">
        <v>45</v>
      </c>
      <c r="K117" s="287" t="s">
        <v>45</v>
      </c>
      <c r="L117" s="287" t="s">
        <v>45</v>
      </c>
      <c r="M117" s="287" t="s">
        <v>45</v>
      </c>
      <c r="N117" s="287" t="s">
        <v>120</v>
      </c>
      <c r="O117" s="287" t="s">
        <v>590</v>
      </c>
      <c r="P117" s="287" t="s">
        <v>637</v>
      </c>
      <c r="Q117" s="253" t="s">
        <v>842</v>
      </c>
      <c r="R117" s="246">
        <v>0.05</v>
      </c>
      <c r="S117" s="246">
        <v>4.95</v>
      </c>
      <c r="T117" s="246">
        <v>5</v>
      </c>
      <c r="U117" s="246">
        <v>5</v>
      </c>
      <c r="V117" s="253">
        <v>0.15</v>
      </c>
      <c r="W117" s="287" t="s">
        <v>843</v>
      </c>
      <c r="X117" s="287" t="s">
        <v>57</v>
      </c>
      <c r="Y117" s="288" t="s">
        <v>57</v>
      </c>
      <c r="Z117" s="245" t="s">
        <v>844</v>
      </c>
      <c r="AA117" s="246">
        <f t="shared" si="2"/>
        <v>5</v>
      </c>
      <c r="AB117" s="292"/>
      <c r="AC117" s="317" t="s">
        <v>845</v>
      </c>
      <c r="AD117" s="292"/>
      <c r="AE117" s="292"/>
      <c r="AF117" s="292"/>
      <c r="AG117" s="292" t="s">
        <v>1560</v>
      </c>
      <c r="AH117" s="292"/>
      <c r="AI117" s="292"/>
      <c r="AJ117" s="292" t="s">
        <v>1465</v>
      </c>
      <c r="AK117" s="292" t="s">
        <v>1465</v>
      </c>
      <c r="AL117" s="318" t="s">
        <v>1561</v>
      </c>
      <c r="AM117" s="318"/>
      <c r="AN117" s="318"/>
      <c r="AO117" s="371">
        <v>17.899999999999999</v>
      </c>
      <c r="AP117" s="371"/>
      <c r="AQ117" s="266" t="s">
        <v>1562</v>
      </c>
      <c r="AR117" s="266"/>
      <c r="AS117" s="266"/>
      <c r="AT117" s="266"/>
      <c r="AU117" s="266"/>
    </row>
    <row r="118" spans="2:47" s="2" customFormat="1" ht="409.5" x14ac:dyDescent="0.2">
      <c r="B118" s="311" t="s">
        <v>588</v>
      </c>
      <c r="C118" s="287" t="s">
        <v>846</v>
      </c>
      <c r="D118" s="287" t="s">
        <v>847</v>
      </c>
      <c r="E118" s="287" t="s">
        <v>848</v>
      </c>
      <c r="F118" s="287" t="s">
        <v>117</v>
      </c>
      <c r="G118" s="287" t="s">
        <v>118</v>
      </c>
      <c r="H118" s="287" t="s">
        <v>42</v>
      </c>
      <c r="I118" s="287" t="s">
        <v>549</v>
      </c>
      <c r="J118" s="287" t="s">
        <v>45</v>
      </c>
      <c r="K118" s="287" t="s">
        <v>45</v>
      </c>
      <c r="L118" s="287" t="s">
        <v>45</v>
      </c>
      <c r="M118" s="287" t="s">
        <v>45</v>
      </c>
      <c r="N118" s="287" t="s">
        <v>120</v>
      </c>
      <c r="O118" s="287" t="s">
        <v>654</v>
      </c>
      <c r="P118" s="287" t="s">
        <v>655</v>
      </c>
      <c r="Q118" s="253" t="s">
        <v>849</v>
      </c>
      <c r="R118" s="246">
        <v>17.399999999999999</v>
      </c>
      <c r="S118" s="246">
        <v>15.2</v>
      </c>
      <c r="T118" s="246">
        <v>15.2</v>
      </c>
      <c r="U118" s="246">
        <v>15.2</v>
      </c>
      <c r="V118" s="258" t="s">
        <v>1563</v>
      </c>
      <c r="W118" s="287" t="s">
        <v>850</v>
      </c>
      <c r="X118" s="287"/>
      <c r="Y118" s="288" t="s">
        <v>57</v>
      </c>
      <c r="Z118" s="245" t="s">
        <v>851</v>
      </c>
      <c r="AA118" s="246">
        <f t="shared" si="2"/>
        <v>15.2</v>
      </c>
      <c r="AB118" s="292"/>
      <c r="AC118" s="317" t="s">
        <v>852</v>
      </c>
      <c r="AD118" s="292" t="s">
        <v>853</v>
      </c>
      <c r="AE118" s="292" t="s">
        <v>854</v>
      </c>
      <c r="AF118" s="292" t="s">
        <v>855</v>
      </c>
      <c r="AG118" s="292" t="s">
        <v>856</v>
      </c>
      <c r="AH118" s="292"/>
      <c r="AI118" s="292" t="s">
        <v>857</v>
      </c>
      <c r="AJ118" s="292"/>
      <c r="AK118" s="292" t="s">
        <v>1564</v>
      </c>
      <c r="AL118" s="318" t="s">
        <v>852</v>
      </c>
      <c r="AM118" s="318"/>
      <c r="AN118" s="318"/>
      <c r="AO118" s="371"/>
      <c r="AP118" s="371"/>
      <c r="AQ118" s="266"/>
      <c r="AR118" s="266"/>
      <c r="AS118" s="266"/>
      <c r="AT118" s="266"/>
      <c r="AU118" s="266"/>
    </row>
    <row r="119" spans="2:47" s="2" customFormat="1" ht="300" x14ac:dyDescent="0.2">
      <c r="B119" s="311" t="s">
        <v>588</v>
      </c>
      <c r="C119" s="287" t="s">
        <v>846</v>
      </c>
      <c r="D119" s="287" t="s">
        <v>847</v>
      </c>
      <c r="E119" s="287" t="s">
        <v>848</v>
      </c>
      <c r="F119" s="287" t="s">
        <v>117</v>
      </c>
      <c r="G119" s="287" t="s">
        <v>118</v>
      </c>
      <c r="H119" s="287" t="s">
        <v>42</v>
      </c>
      <c r="I119" s="287" t="s">
        <v>549</v>
      </c>
      <c r="J119" s="287" t="s">
        <v>45</v>
      </c>
      <c r="K119" s="287" t="s">
        <v>45</v>
      </c>
      <c r="L119" s="287" t="s">
        <v>45</v>
      </c>
      <c r="M119" s="287" t="s">
        <v>45</v>
      </c>
      <c r="N119" s="287" t="s">
        <v>120</v>
      </c>
      <c r="O119" s="287" t="s">
        <v>654</v>
      </c>
      <c r="P119" s="287" t="s">
        <v>655</v>
      </c>
      <c r="Q119" s="246">
        <v>61</v>
      </c>
      <c r="R119" s="246">
        <v>59</v>
      </c>
      <c r="S119" s="246">
        <v>58</v>
      </c>
      <c r="T119" s="246">
        <v>57</v>
      </c>
      <c r="U119" s="246">
        <v>56</v>
      </c>
      <c r="V119" s="324">
        <v>56</v>
      </c>
      <c r="W119" s="287" t="s">
        <v>858</v>
      </c>
      <c r="X119" s="287"/>
      <c r="Y119" s="288" t="s">
        <v>57</v>
      </c>
      <c r="Z119" s="245" t="s">
        <v>859</v>
      </c>
      <c r="AA119" s="246">
        <f t="shared" si="2"/>
        <v>57</v>
      </c>
      <c r="AB119" s="292"/>
      <c r="AC119" s="317" t="s">
        <v>860</v>
      </c>
      <c r="AD119" s="292" t="s">
        <v>861</v>
      </c>
      <c r="AE119" s="292" t="s">
        <v>862</v>
      </c>
      <c r="AF119" s="290">
        <v>1</v>
      </c>
      <c r="AG119" s="292" t="s">
        <v>863</v>
      </c>
      <c r="AH119" s="292" t="s">
        <v>864</v>
      </c>
      <c r="AI119" s="292" t="s">
        <v>865</v>
      </c>
      <c r="AJ119" s="292"/>
      <c r="AK119" s="292" t="s">
        <v>1565</v>
      </c>
      <c r="AL119" s="318" t="s">
        <v>1566</v>
      </c>
      <c r="AM119" s="318"/>
      <c r="AN119" s="318"/>
      <c r="AO119" s="371"/>
      <c r="AP119" s="371"/>
      <c r="AQ119" s="266"/>
      <c r="AR119" s="266"/>
      <c r="AS119" s="266"/>
      <c r="AT119" s="266"/>
      <c r="AU119" s="266"/>
    </row>
    <row r="120" spans="2:47" s="2" customFormat="1" ht="318.75" x14ac:dyDescent="0.2">
      <c r="B120" s="311" t="s">
        <v>588</v>
      </c>
      <c r="C120" s="287" t="s">
        <v>846</v>
      </c>
      <c r="D120" s="287" t="s">
        <v>847</v>
      </c>
      <c r="E120" s="287" t="s">
        <v>848</v>
      </c>
      <c r="F120" s="287" t="s">
        <v>117</v>
      </c>
      <c r="G120" s="287" t="s">
        <v>118</v>
      </c>
      <c r="H120" s="287" t="s">
        <v>42</v>
      </c>
      <c r="I120" s="287" t="s">
        <v>549</v>
      </c>
      <c r="J120" s="287" t="s">
        <v>45</v>
      </c>
      <c r="K120" s="287" t="s">
        <v>45</v>
      </c>
      <c r="L120" s="287" t="s">
        <v>45</v>
      </c>
      <c r="M120" s="287" t="s">
        <v>45</v>
      </c>
      <c r="N120" s="287" t="s">
        <v>120</v>
      </c>
      <c r="O120" s="287" t="s">
        <v>654</v>
      </c>
      <c r="P120" s="287" t="s">
        <v>655</v>
      </c>
      <c r="Q120" s="246" t="s">
        <v>866</v>
      </c>
      <c r="R120" s="246">
        <v>2.5</v>
      </c>
      <c r="S120" s="246">
        <v>2.2999999999999998</v>
      </c>
      <c r="T120" s="246">
        <v>2.1</v>
      </c>
      <c r="U120" s="246">
        <v>2</v>
      </c>
      <c r="V120" s="324">
        <v>2</v>
      </c>
      <c r="W120" s="287" t="s">
        <v>867</v>
      </c>
      <c r="X120" s="287"/>
      <c r="Y120" s="288" t="s">
        <v>57</v>
      </c>
      <c r="Z120" s="245" t="s">
        <v>868</v>
      </c>
      <c r="AA120" s="246">
        <f t="shared" si="2"/>
        <v>2.1</v>
      </c>
      <c r="AB120" s="292"/>
      <c r="AC120" s="317" t="s">
        <v>869</v>
      </c>
      <c r="AD120" s="292" t="s">
        <v>861</v>
      </c>
      <c r="AE120" s="292" t="s">
        <v>870</v>
      </c>
      <c r="AF120" s="290">
        <v>1</v>
      </c>
      <c r="AG120" s="292" t="s">
        <v>871</v>
      </c>
      <c r="AH120" s="292">
        <v>2.1800000000000002</v>
      </c>
      <c r="AI120" s="292" t="s">
        <v>872</v>
      </c>
      <c r="AJ120" s="292"/>
      <c r="AK120" s="292"/>
      <c r="AL120" s="318" t="s">
        <v>1567</v>
      </c>
      <c r="AM120" s="318"/>
      <c r="AN120" s="318"/>
      <c r="AO120" s="371"/>
      <c r="AP120" s="371"/>
      <c r="AQ120" s="266"/>
      <c r="AR120" s="266"/>
      <c r="AS120" s="266"/>
      <c r="AT120" s="266"/>
      <c r="AU120" s="266"/>
    </row>
    <row r="121" spans="2:47" s="2" customFormat="1" ht="409.5" x14ac:dyDescent="0.2">
      <c r="B121" s="311" t="s">
        <v>588</v>
      </c>
      <c r="C121" s="287" t="s">
        <v>846</v>
      </c>
      <c r="D121" s="287" t="s">
        <v>847</v>
      </c>
      <c r="E121" s="287" t="s">
        <v>848</v>
      </c>
      <c r="F121" s="287" t="s">
        <v>117</v>
      </c>
      <c r="G121" s="287" t="s">
        <v>118</v>
      </c>
      <c r="H121" s="287" t="s">
        <v>42</v>
      </c>
      <c r="I121" s="287" t="s">
        <v>549</v>
      </c>
      <c r="J121" s="287" t="s">
        <v>45</v>
      </c>
      <c r="K121" s="287" t="s">
        <v>45</v>
      </c>
      <c r="L121" s="287" t="s">
        <v>45</v>
      </c>
      <c r="M121" s="287" t="s">
        <v>45</v>
      </c>
      <c r="N121" s="287" t="s">
        <v>120</v>
      </c>
      <c r="O121" s="287" t="s">
        <v>654</v>
      </c>
      <c r="P121" s="287" t="s">
        <v>655</v>
      </c>
      <c r="Q121" s="253" t="s">
        <v>873</v>
      </c>
      <c r="R121" s="265">
        <v>17</v>
      </c>
      <c r="S121" s="265">
        <v>16</v>
      </c>
      <c r="T121" s="265">
        <v>15</v>
      </c>
      <c r="U121" s="265">
        <v>14</v>
      </c>
      <c r="V121" s="253">
        <v>0.14000000000000001</v>
      </c>
      <c r="W121" s="287" t="s">
        <v>874</v>
      </c>
      <c r="X121" s="287"/>
      <c r="Y121" s="288" t="s">
        <v>57</v>
      </c>
      <c r="Z121" s="245" t="s">
        <v>875</v>
      </c>
      <c r="AA121" s="246">
        <f t="shared" si="2"/>
        <v>15</v>
      </c>
      <c r="AB121" s="292"/>
      <c r="AC121" s="317" t="s">
        <v>876</v>
      </c>
      <c r="AD121" s="292" t="s">
        <v>861</v>
      </c>
      <c r="AE121" s="292" t="s">
        <v>877</v>
      </c>
      <c r="AF121" s="292">
        <v>0</v>
      </c>
      <c r="AG121" s="292" t="s">
        <v>878</v>
      </c>
      <c r="AH121" s="292" t="s">
        <v>879</v>
      </c>
      <c r="AI121" s="292" t="s">
        <v>880</v>
      </c>
      <c r="AJ121" s="292"/>
      <c r="AK121" s="292"/>
      <c r="AL121" s="318" t="s">
        <v>1568</v>
      </c>
      <c r="AM121" s="318"/>
      <c r="AN121" s="318"/>
      <c r="AO121" s="371"/>
      <c r="AP121" s="371"/>
      <c r="AQ121" s="266"/>
      <c r="AR121" s="266"/>
      <c r="AS121" s="266"/>
      <c r="AT121" s="266"/>
      <c r="AU121" s="266"/>
    </row>
    <row r="122" spans="2:47" s="2" customFormat="1" ht="216" x14ac:dyDescent="0.2">
      <c r="B122" s="311" t="s">
        <v>588</v>
      </c>
      <c r="C122" s="287" t="s">
        <v>846</v>
      </c>
      <c r="D122" s="287" t="s">
        <v>847</v>
      </c>
      <c r="E122" s="287" t="s">
        <v>848</v>
      </c>
      <c r="F122" s="287" t="s">
        <v>117</v>
      </c>
      <c r="G122" s="287" t="s">
        <v>118</v>
      </c>
      <c r="H122" s="287" t="s">
        <v>42</v>
      </c>
      <c r="I122" s="287" t="s">
        <v>549</v>
      </c>
      <c r="J122" s="287" t="s">
        <v>45</v>
      </c>
      <c r="K122" s="287" t="s">
        <v>45</v>
      </c>
      <c r="L122" s="287" t="s">
        <v>45</v>
      </c>
      <c r="M122" s="287" t="s">
        <v>45</v>
      </c>
      <c r="N122" s="287" t="s">
        <v>120</v>
      </c>
      <c r="O122" s="287" t="s">
        <v>654</v>
      </c>
      <c r="P122" s="287" t="s">
        <v>655</v>
      </c>
      <c r="Q122" s="253" t="s">
        <v>881</v>
      </c>
      <c r="R122" s="253"/>
      <c r="S122" s="258">
        <v>0.126</v>
      </c>
      <c r="T122" s="253"/>
      <c r="U122" s="253"/>
      <c r="V122" s="258" t="s">
        <v>1569</v>
      </c>
      <c r="W122" s="287" t="s">
        <v>883</v>
      </c>
      <c r="X122" s="287" t="s">
        <v>57</v>
      </c>
      <c r="Y122" s="288" t="s">
        <v>57</v>
      </c>
      <c r="Z122" s="245" t="s">
        <v>884</v>
      </c>
      <c r="AA122" s="246">
        <f t="shared" si="2"/>
        <v>0</v>
      </c>
      <c r="AB122" s="292" t="s">
        <v>885</v>
      </c>
      <c r="AC122" s="327" t="s">
        <v>886</v>
      </c>
      <c r="AD122" s="292" t="s">
        <v>887</v>
      </c>
      <c r="AE122" s="292"/>
      <c r="AF122" s="292"/>
      <c r="AG122" s="292" t="s">
        <v>888</v>
      </c>
      <c r="AH122" s="292" t="s">
        <v>889</v>
      </c>
      <c r="AI122" s="292" t="s">
        <v>890</v>
      </c>
      <c r="AJ122" s="292" t="s">
        <v>891</v>
      </c>
      <c r="AK122" s="292"/>
      <c r="AL122" s="318" t="s">
        <v>852</v>
      </c>
      <c r="AM122" s="318"/>
      <c r="AN122" s="318"/>
      <c r="AO122" s="371"/>
      <c r="AP122" s="371"/>
      <c r="AQ122" s="266"/>
      <c r="AR122" s="266"/>
      <c r="AS122" s="266"/>
      <c r="AT122" s="266"/>
      <c r="AU122" s="266"/>
    </row>
    <row r="123" spans="2:47" s="2" customFormat="1" ht="242.25" x14ac:dyDescent="0.2">
      <c r="B123" s="311" t="s">
        <v>588</v>
      </c>
      <c r="C123" s="287" t="s">
        <v>846</v>
      </c>
      <c r="D123" s="287" t="s">
        <v>892</v>
      </c>
      <c r="E123" s="287" t="s">
        <v>893</v>
      </c>
      <c r="F123" s="287" t="s">
        <v>117</v>
      </c>
      <c r="G123" s="287" t="s">
        <v>118</v>
      </c>
      <c r="H123" s="287" t="s">
        <v>42</v>
      </c>
      <c r="I123" s="287" t="s">
        <v>549</v>
      </c>
      <c r="J123" s="287" t="s">
        <v>45</v>
      </c>
      <c r="K123" s="287" t="s">
        <v>45</v>
      </c>
      <c r="L123" s="287" t="s">
        <v>45</v>
      </c>
      <c r="M123" s="287" t="s">
        <v>45</v>
      </c>
      <c r="N123" s="287" t="s">
        <v>120</v>
      </c>
      <c r="O123" s="287" t="s">
        <v>590</v>
      </c>
      <c r="P123" s="287" t="s">
        <v>637</v>
      </c>
      <c r="Q123" s="253" t="s">
        <v>894</v>
      </c>
      <c r="R123" s="265">
        <v>55</v>
      </c>
      <c r="S123" s="265">
        <v>60</v>
      </c>
      <c r="T123" s="265">
        <v>65</v>
      </c>
      <c r="U123" s="265">
        <v>70</v>
      </c>
      <c r="V123" s="258">
        <v>0.7</v>
      </c>
      <c r="W123" s="287" t="s">
        <v>895</v>
      </c>
      <c r="X123" s="287"/>
      <c r="Y123" s="288" t="s">
        <v>57</v>
      </c>
      <c r="Z123" s="245" t="s">
        <v>896</v>
      </c>
      <c r="AA123" s="246">
        <f t="shared" si="2"/>
        <v>65</v>
      </c>
      <c r="AB123" s="292"/>
      <c r="AC123" s="317" t="s">
        <v>897</v>
      </c>
      <c r="AD123" s="292" t="s">
        <v>898</v>
      </c>
      <c r="AE123" s="292">
        <v>65</v>
      </c>
      <c r="AF123" s="292">
        <v>100</v>
      </c>
      <c r="AG123" s="292" t="s">
        <v>899</v>
      </c>
      <c r="AH123" s="292">
        <v>0</v>
      </c>
      <c r="AI123" s="292" t="s">
        <v>857</v>
      </c>
      <c r="AJ123" s="292" t="s">
        <v>857</v>
      </c>
      <c r="AK123" s="292"/>
      <c r="AL123" s="318" t="s">
        <v>1570</v>
      </c>
      <c r="AM123" s="318"/>
      <c r="AN123" s="318"/>
      <c r="AO123" s="371"/>
      <c r="AP123" s="371"/>
      <c r="AQ123" s="266"/>
      <c r="AR123" s="266"/>
      <c r="AS123" s="266"/>
      <c r="AT123" s="266"/>
      <c r="AU123" s="266"/>
    </row>
    <row r="124" spans="2:47" s="2" customFormat="1" ht="165.75" x14ac:dyDescent="0.2">
      <c r="B124" s="311" t="s">
        <v>588</v>
      </c>
      <c r="C124" s="287" t="s">
        <v>846</v>
      </c>
      <c r="D124" s="287" t="s">
        <v>892</v>
      </c>
      <c r="E124" s="287" t="s">
        <v>893</v>
      </c>
      <c r="F124" s="287" t="s">
        <v>117</v>
      </c>
      <c r="G124" s="287" t="s">
        <v>118</v>
      </c>
      <c r="H124" s="287" t="s">
        <v>42</v>
      </c>
      <c r="I124" s="287" t="s">
        <v>549</v>
      </c>
      <c r="J124" s="287" t="s">
        <v>45</v>
      </c>
      <c r="K124" s="287" t="s">
        <v>45</v>
      </c>
      <c r="L124" s="287" t="s">
        <v>45</v>
      </c>
      <c r="M124" s="287" t="s">
        <v>45</v>
      </c>
      <c r="N124" s="287" t="s">
        <v>120</v>
      </c>
      <c r="O124" s="287" t="s">
        <v>590</v>
      </c>
      <c r="P124" s="287" t="s">
        <v>637</v>
      </c>
      <c r="Q124" s="246">
        <v>75</v>
      </c>
      <c r="R124" s="246">
        <v>80</v>
      </c>
      <c r="S124" s="246">
        <v>85</v>
      </c>
      <c r="T124" s="246">
        <v>90</v>
      </c>
      <c r="U124" s="246">
        <v>100</v>
      </c>
      <c r="V124" s="287">
        <v>100</v>
      </c>
      <c r="W124" s="287" t="s">
        <v>900</v>
      </c>
      <c r="X124" s="287"/>
      <c r="Y124" s="288" t="s">
        <v>57</v>
      </c>
      <c r="Z124" s="245" t="s">
        <v>901</v>
      </c>
      <c r="AA124" s="246">
        <f t="shared" si="2"/>
        <v>90</v>
      </c>
      <c r="AB124" s="292"/>
      <c r="AC124" s="317" t="s">
        <v>902</v>
      </c>
      <c r="AD124" s="292"/>
      <c r="AE124" s="292"/>
      <c r="AF124" s="292"/>
      <c r="AG124" s="292" t="s">
        <v>1571</v>
      </c>
      <c r="AH124" s="292"/>
      <c r="AI124" s="292"/>
      <c r="AJ124" s="292" t="s">
        <v>1572</v>
      </c>
      <c r="AK124" s="292" t="s">
        <v>1572</v>
      </c>
      <c r="AL124" s="318" t="s">
        <v>1573</v>
      </c>
      <c r="AM124" s="318"/>
      <c r="AN124" s="318"/>
      <c r="AO124" s="371"/>
      <c r="AP124" s="371"/>
      <c r="AQ124" s="266"/>
      <c r="AR124" s="266"/>
      <c r="AS124" s="266"/>
      <c r="AT124" s="266"/>
      <c r="AU124" s="266"/>
    </row>
    <row r="125" spans="2:47" s="2" customFormat="1" ht="204" x14ac:dyDescent="0.2">
      <c r="B125" s="311" t="s">
        <v>588</v>
      </c>
      <c r="C125" s="287" t="s">
        <v>846</v>
      </c>
      <c r="D125" s="287" t="s">
        <v>903</v>
      </c>
      <c r="E125" s="287" t="s">
        <v>904</v>
      </c>
      <c r="F125" s="287" t="s">
        <v>212</v>
      </c>
      <c r="G125" s="287" t="s">
        <v>118</v>
      </c>
      <c r="H125" s="287" t="s">
        <v>42</v>
      </c>
      <c r="I125" s="287" t="s">
        <v>549</v>
      </c>
      <c r="J125" s="287" t="s">
        <v>45</v>
      </c>
      <c r="K125" s="287" t="s">
        <v>45</v>
      </c>
      <c r="L125" s="287" t="s">
        <v>45</v>
      </c>
      <c r="M125" s="287" t="s">
        <v>45</v>
      </c>
      <c r="N125" s="287" t="s">
        <v>120</v>
      </c>
      <c r="O125" s="287" t="s">
        <v>590</v>
      </c>
      <c r="P125" s="287" t="s">
        <v>698</v>
      </c>
      <c r="Q125" s="246">
        <v>0</v>
      </c>
      <c r="R125" s="246">
        <v>0</v>
      </c>
      <c r="S125" s="246">
        <v>8</v>
      </c>
      <c r="T125" s="246">
        <v>16</v>
      </c>
      <c r="U125" s="246">
        <v>24</v>
      </c>
      <c r="V125" s="287">
        <v>24</v>
      </c>
      <c r="W125" s="287" t="s">
        <v>905</v>
      </c>
      <c r="X125" s="287"/>
      <c r="Y125" s="288" t="s">
        <v>57</v>
      </c>
      <c r="Z125" s="245" t="s">
        <v>906</v>
      </c>
      <c r="AA125" s="246">
        <f>+T125</f>
        <v>16</v>
      </c>
      <c r="AB125" s="292">
        <v>0</v>
      </c>
      <c r="AC125" s="317" t="s">
        <v>907</v>
      </c>
      <c r="AD125" s="292" t="s">
        <v>908</v>
      </c>
      <c r="AE125" s="292">
        <v>23</v>
      </c>
      <c r="AF125" s="290">
        <v>1.44</v>
      </c>
      <c r="AG125" s="292" t="s">
        <v>909</v>
      </c>
      <c r="AH125" s="292">
        <v>0</v>
      </c>
      <c r="AI125" s="292" t="s">
        <v>857</v>
      </c>
      <c r="AJ125" s="292" t="s">
        <v>857</v>
      </c>
      <c r="AK125" s="292"/>
      <c r="AL125" s="318" t="s">
        <v>1574</v>
      </c>
      <c r="AM125" s="318"/>
      <c r="AN125" s="318"/>
      <c r="AO125" s="371"/>
      <c r="AP125" s="371"/>
      <c r="AQ125" s="266"/>
      <c r="AR125" s="266"/>
      <c r="AS125" s="266"/>
      <c r="AT125" s="266"/>
      <c r="AU125" s="266"/>
    </row>
    <row r="126" spans="2:47" s="2" customFormat="1" ht="229.5" x14ac:dyDescent="0.2">
      <c r="B126" s="311" t="s">
        <v>588</v>
      </c>
      <c r="C126" s="287" t="s">
        <v>910</v>
      </c>
      <c r="D126" s="287" t="s">
        <v>911</v>
      </c>
      <c r="E126" s="287" t="s">
        <v>912</v>
      </c>
      <c r="F126" s="287" t="s">
        <v>212</v>
      </c>
      <c r="G126" s="287" t="s">
        <v>118</v>
      </c>
      <c r="H126" s="287" t="s">
        <v>42</v>
      </c>
      <c r="I126" s="287" t="s">
        <v>45</v>
      </c>
      <c r="J126" s="287" t="s">
        <v>45</v>
      </c>
      <c r="K126" s="287" t="s">
        <v>45</v>
      </c>
      <c r="L126" s="287" t="s">
        <v>45</v>
      </c>
      <c r="M126" s="287" t="s">
        <v>45</v>
      </c>
      <c r="N126" s="287" t="s">
        <v>120</v>
      </c>
      <c r="O126" s="287" t="s">
        <v>590</v>
      </c>
      <c r="P126" s="287" t="s">
        <v>637</v>
      </c>
      <c r="Q126" s="246">
        <v>0</v>
      </c>
      <c r="R126" s="246">
        <v>0.2</v>
      </c>
      <c r="S126" s="246">
        <v>0.4</v>
      </c>
      <c r="T126" s="246">
        <v>0.7</v>
      </c>
      <c r="U126" s="246">
        <v>1</v>
      </c>
      <c r="V126" s="287">
        <v>1</v>
      </c>
      <c r="W126" s="287" t="s">
        <v>913</v>
      </c>
      <c r="X126" s="287" t="s">
        <v>57</v>
      </c>
      <c r="Y126" s="288" t="s">
        <v>57</v>
      </c>
      <c r="Z126" s="245" t="s">
        <v>914</v>
      </c>
      <c r="AA126" s="246">
        <f t="shared" si="2"/>
        <v>0.7</v>
      </c>
      <c r="AB126" s="290">
        <v>0.15</v>
      </c>
      <c r="AC126" s="317" t="s">
        <v>915</v>
      </c>
      <c r="AD126" s="292"/>
      <c r="AE126" s="292"/>
      <c r="AF126" s="292"/>
      <c r="AG126" s="292" t="s">
        <v>1575</v>
      </c>
      <c r="AH126" s="292"/>
      <c r="AI126" s="292"/>
      <c r="AJ126" s="292" t="s">
        <v>1465</v>
      </c>
      <c r="AK126" s="292" t="s">
        <v>1465</v>
      </c>
      <c r="AL126" s="318" t="s">
        <v>1576</v>
      </c>
      <c r="AM126" s="318"/>
      <c r="AN126" s="318"/>
      <c r="AO126" s="372">
        <v>0.67</v>
      </c>
      <c r="AP126" s="372">
        <v>0.67</v>
      </c>
      <c r="AQ126" s="266" t="s">
        <v>1577</v>
      </c>
      <c r="AR126" s="266" t="s">
        <v>1578</v>
      </c>
      <c r="AS126" s="266" t="s">
        <v>1579</v>
      </c>
      <c r="AT126" s="266"/>
      <c r="AU126" s="266"/>
    </row>
    <row r="127" spans="2:47" s="2" customFormat="1" ht="191.25" x14ac:dyDescent="0.2">
      <c r="B127" s="311" t="s">
        <v>588</v>
      </c>
      <c r="C127" s="287" t="s">
        <v>910</v>
      </c>
      <c r="D127" s="287" t="s">
        <v>911</v>
      </c>
      <c r="E127" s="287" t="s">
        <v>916</v>
      </c>
      <c r="F127" s="287" t="s">
        <v>212</v>
      </c>
      <c r="G127" s="287" t="s">
        <v>118</v>
      </c>
      <c r="H127" s="287" t="s">
        <v>42</v>
      </c>
      <c r="I127" s="287" t="s">
        <v>45</v>
      </c>
      <c r="J127" s="287" t="s">
        <v>45</v>
      </c>
      <c r="K127" s="287" t="s">
        <v>45</v>
      </c>
      <c r="L127" s="287" t="s">
        <v>45</v>
      </c>
      <c r="M127" s="287" t="s">
        <v>45</v>
      </c>
      <c r="N127" s="287" t="s">
        <v>120</v>
      </c>
      <c r="O127" s="287" t="s">
        <v>590</v>
      </c>
      <c r="P127" s="287" t="s">
        <v>637</v>
      </c>
      <c r="Q127" s="246">
        <v>0</v>
      </c>
      <c r="R127" s="246">
        <v>11</v>
      </c>
      <c r="S127" s="246">
        <v>11</v>
      </c>
      <c r="T127" s="246">
        <v>11</v>
      </c>
      <c r="U127" s="246">
        <v>11</v>
      </c>
      <c r="V127" s="287">
        <v>44</v>
      </c>
      <c r="W127" s="287" t="s">
        <v>917</v>
      </c>
      <c r="X127" s="287" t="s">
        <v>57</v>
      </c>
      <c r="Y127" s="288" t="s">
        <v>57</v>
      </c>
      <c r="Z127" s="245" t="s">
        <v>918</v>
      </c>
      <c r="AA127" s="246">
        <f t="shared" si="2"/>
        <v>11</v>
      </c>
      <c r="AB127" s="292"/>
      <c r="AC127" s="317" t="s">
        <v>915</v>
      </c>
      <c r="AD127" s="292"/>
      <c r="AE127" s="292"/>
      <c r="AF127" s="292"/>
      <c r="AG127" s="292" t="s">
        <v>1575</v>
      </c>
      <c r="AH127" s="292"/>
      <c r="AI127" s="292"/>
      <c r="AJ127" s="292" t="s">
        <v>1465</v>
      </c>
      <c r="AK127" s="292" t="s">
        <v>1465</v>
      </c>
      <c r="AL127" s="318" t="s">
        <v>1580</v>
      </c>
      <c r="AM127" s="318"/>
      <c r="AN127" s="318"/>
      <c r="AO127" s="371">
        <v>20</v>
      </c>
      <c r="AP127" s="371">
        <v>96</v>
      </c>
      <c r="AQ127" s="266" t="s">
        <v>1581</v>
      </c>
      <c r="AR127" s="266">
        <v>11</v>
      </c>
      <c r="AS127" s="266" t="s">
        <v>1582</v>
      </c>
      <c r="AT127" s="266"/>
      <c r="AU127" s="266"/>
    </row>
    <row r="128" spans="2:47" s="2" customFormat="1" ht="357" x14ac:dyDescent="0.25">
      <c r="B128" s="311" t="s">
        <v>588</v>
      </c>
      <c r="C128" s="287" t="s">
        <v>910</v>
      </c>
      <c r="D128" s="287" t="s">
        <v>911</v>
      </c>
      <c r="E128" s="287" t="s">
        <v>912</v>
      </c>
      <c r="F128" s="287" t="s">
        <v>212</v>
      </c>
      <c r="G128" s="287" t="s">
        <v>118</v>
      </c>
      <c r="H128" s="287" t="s">
        <v>42</v>
      </c>
      <c r="I128" s="287" t="s">
        <v>45</v>
      </c>
      <c r="J128" s="287" t="s">
        <v>45</v>
      </c>
      <c r="K128" s="287" t="s">
        <v>45</v>
      </c>
      <c r="L128" s="287" t="s">
        <v>45</v>
      </c>
      <c r="M128" s="287" t="s">
        <v>45</v>
      </c>
      <c r="N128" s="287" t="s">
        <v>120</v>
      </c>
      <c r="O128" s="287" t="s">
        <v>590</v>
      </c>
      <c r="P128" s="287" t="s">
        <v>637</v>
      </c>
      <c r="Q128" s="246">
        <v>0</v>
      </c>
      <c r="R128" s="246">
        <v>0</v>
      </c>
      <c r="S128" s="246">
        <v>0</v>
      </c>
      <c r="T128" s="246">
        <v>0</v>
      </c>
      <c r="U128" s="246">
        <v>4</v>
      </c>
      <c r="V128" s="287">
        <v>4</v>
      </c>
      <c r="W128" s="287" t="s">
        <v>919</v>
      </c>
      <c r="X128" s="287" t="s">
        <v>57</v>
      </c>
      <c r="Y128" s="288" t="s">
        <v>57</v>
      </c>
      <c r="Z128" s="245" t="s">
        <v>920</v>
      </c>
      <c r="AA128" s="246">
        <f t="shared" si="2"/>
        <v>0</v>
      </c>
      <c r="AB128" s="292"/>
      <c r="AC128" s="328" t="s">
        <v>921</v>
      </c>
      <c r="AD128" s="292"/>
      <c r="AE128" s="290">
        <v>0.5</v>
      </c>
      <c r="AF128" s="290">
        <v>0.25</v>
      </c>
      <c r="AG128" s="329" t="s">
        <v>922</v>
      </c>
      <c r="AH128" s="292" t="s">
        <v>318</v>
      </c>
      <c r="AI128" s="292" t="s">
        <v>318</v>
      </c>
      <c r="AJ128" s="292" t="s">
        <v>318</v>
      </c>
      <c r="AK128" s="292"/>
      <c r="AL128" s="318" t="s">
        <v>1583</v>
      </c>
      <c r="AM128" s="318"/>
      <c r="AN128" s="318"/>
      <c r="AO128" s="371">
        <v>3</v>
      </c>
      <c r="AP128" s="371">
        <v>75</v>
      </c>
      <c r="AQ128" s="266" t="s">
        <v>1584</v>
      </c>
      <c r="AR128" s="266"/>
      <c r="AS128" s="266"/>
      <c r="AT128" s="266"/>
      <c r="AU128" s="266"/>
    </row>
    <row r="129" spans="2:47" s="2" customFormat="1" ht="191.25" x14ac:dyDescent="0.2">
      <c r="B129" s="311" t="s">
        <v>588</v>
      </c>
      <c r="C129" s="287" t="s">
        <v>910</v>
      </c>
      <c r="D129" s="287" t="s">
        <v>911</v>
      </c>
      <c r="E129" s="287" t="s">
        <v>912</v>
      </c>
      <c r="F129" s="287" t="s">
        <v>212</v>
      </c>
      <c r="G129" s="287" t="s">
        <v>118</v>
      </c>
      <c r="H129" s="287" t="s">
        <v>42</v>
      </c>
      <c r="I129" s="287" t="s">
        <v>45</v>
      </c>
      <c r="J129" s="287" t="s">
        <v>45</v>
      </c>
      <c r="K129" s="287" t="s">
        <v>45</v>
      </c>
      <c r="L129" s="287" t="s">
        <v>45</v>
      </c>
      <c r="M129" s="287" t="s">
        <v>45</v>
      </c>
      <c r="N129" s="287" t="s">
        <v>120</v>
      </c>
      <c r="O129" s="287" t="s">
        <v>590</v>
      </c>
      <c r="P129" s="287" t="s">
        <v>637</v>
      </c>
      <c r="Q129" s="246">
        <v>0</v>
      </c>
      <c r="R129" s="246">
        <v>0</v>
      </c>
      <c r="S129" s="246">
        <v>27.28</v>
      </c>
      <c r="T129" s="246">
        <v>36.36</v>
      </c>
      <c r="U129" s="246">
        <v>36.36</v>
      </c>
      <c r="V129" s="287">
        <v>100</v>
      </c>
      <c r="W129" s="287" t="s">
        <v>923</v>
      </c>
      <c r="X129" s="287" t="s">
        <v>57</v>
      </c>
      <c r="Y129" s="288" t="s">
        <v>57</v>
      </c>
      <c r="Z129" s="245" t="s">
        <v>924</v>
      </c>
      <c r="AA129" s="246">
        <f t="shared" si="2"/>
        <v>36.36</v>
      </c>
      <c r="AB129" s="292"/>
      <c r="AC129" s="317" t="s">
        <v>925</v>
      </c>
      <c r="AD129" s="292"/>
      <c r="AE129" s="292"/>
      <c r="AF129" s="292"/>
      <c r="AG129" s="292" t="s">
        <v>1585</v>
      </c>
      <c r="AH129" s="292"/>
      <c r="AI129" s="292"/>
      <c r="AJ129" s="292" t="s">
        <v>1465</v>
      </c>
      <c r="AK129" s="292" t="s">
        <v>1465</v>
      </c>
      <c r="AL129" s="318" t="s">
        <v>1576</v>
      </c>
      <c r="AM129" s="318"/>
      <c r="AN129" s="318"/>
      <c r="AO129" s="371">
        <v>67</v>
      </c>
      <c r="AP129" s="371">
        <v>67</v>
      </c>
      <c r="AQ129" s="266" t="s">
        <v>1581</v>
      </c>
      <c r="AR129" s="266">
        <v>27</v>
      </c>
      <c r="AS129" s="266" t="s">
        <v>1586</v>
      </c>
      <c r="AT129" s="266"/>
      <c r="AU129" s="266"/>
    </row>
    <row r="130" spans="2:47" s="2" customFormat="1" ht="267.75" x14ac:dyDescent="0.2">
      <c r="B130" s="311" t="s">
        <v>588</v>
      </c>
      <c r="C130" s="287" t="s">
        <v>37</v>
      </c>
      <c r="D130" s="287" t="s">
        <v>38</v>
      </c>
      <c r="E130" s="287" t="s">
        <v>39</v>
      </c>
      <c r="F130" s="287" t="s">
        <v>45</v>
      </c>
      <c r="G130" s="287" t="s">
        <v>45</v>
      </c>
      <c r="H130" s="287" t="s">
        <v>642</v>
      </c>
      <c r="I130" s="287" t="s">
        <v>43</v>
      </c>
      <c r="J130" s="287" t="s">
        <v>45</v>
      </c>
      <c r="K130" s="287" t="s">
        <v>45</v>
      </c>
      <c r="L130" s="287" t="s">
        <v>45</v>
      </c>
      <c r="M130" s="287" t="s">
        <v>45</v>
      </c>
      <c r="N130" s="287" t="s">
        <v>47</v>
      </c>
      <c r="O130" s="287" t="s">
        <v>926</v>
      </c>
      <c r="P130" s="287" t="s">
        <v>927</v>
      </c>
      <c r="Q130" s="253">
        <v>0</v>
      </c>
      <c r="R130" s="246">
        <v>0</v>
      </c>
      <c r="S130" s="246">
        <v>50</v>
      </c>
      <c r="T130" s="246">
        <v>25</v>
      </c>
      <c r="U130" s="246">
        <v>25</v>
      </c>
      <c r="V130" s="253">
        <v>1</v>
      </c>
      <c r="W130" s="287" t="s">
        <v>928</v>
      </c>
      <c r="X130" s="287" t="s">
        <v>57</v>
      </c>
      <c r="Y130" s="288" t="s">
        <v>57</v>
      </c>
      <c r="Z130" s="245" t="s">
        <v>929</v>
      </c>
      <c r="AA130" s="246">
        <f t="shared" si="2"/>
        <v>25</v>
      </c>
      <c r="AB130" s="292"/>
      <c r="AC130" s="317" t="s">
        <v>90</v>
      </c>
      <c r="AD130" s="292"/>
      <c r="AE130" s="292"/>
      <c r="AF130" s="292"/>
      <c r="AG130" s="292" t="s">
        <v>1587</v>
      </c>
      <c r="AH130" s="292"/>
      <c r="AI130" s="292"/>
      <c r="AJ130" s="292" t="s">
        <v>1465</v>
      </c>
      <c r="AK130" s="292" t="s">
        <v>1465</v>
      </c>
      <c r="AL130" s="318" t="s">
        <v>1588</v>
      </c>
      <c r="AM130" s="318"/>
      <c r="AN130" s="318"/>
      <c r="AO130" s="371"/>
      <c r="AP130" s="371"/>
      <c r="AQ130" s="266"/>
      <c r="AR130" s="266"/>
      <c r="AS130" s="266"/>
      <c r="AT130" s="266"/>
      <c r="AU130" s="266"/>
    </row>
    <row r="131" spans="2:47" s="2" customFormat="1" ht="409.5" x14ac:dyDescent="0.25">
      <c r="B131" s="311" t="s">
        <v>588</v>
      </c>
      <c r="C131" s="287" t="s">
        <v>37</v>
      </c>
      <c r="D131" s="287" t="s">
        <v>38</v>
      </c>
      <c r="E131" s="287" t="s">
        <v>39</v>
      </c>
      <c r="F131" s="287" t="s">
        <v>45</v>
      </c>
      <c r="G131" s="287" t="s">
        <v>45</v>
      </c>
      <c r="H131" s="287" t="s">
        <v>642</v>
      </c>
      <c r="I131" s="287" t="s">
        <v>43</v>
      </c>
      <c r="J131" s="287" t="s">
        <v>45</v>
      </c>
      <c r="K131" s="287" t="s">
        <v>45</v>
      </c>
      <c r="L131" s="287" t="s">
        <v>45</v>
      </c>
      <c r="M131" s="287" t="s">
        <v>45</v>
      </c>
      <c r="N131" s="287" t="s">
        <v>47</v>
      </c>
      <c r="O131" s="287" t="s">
        <v>926</v>
      </c>
      <c r="P131" s="287" t="s">
        <v>927</v>
      </c>
      <c r="Q131" s="246">
        <v>0</v>
      </c>
      <c r="R131" s="246">
        <v>20</v>
      </c>
      <c r="S131" s="246">
        <v>130</v>
      </c>
      <c r="T131" s="246">
        <v>100</v>
      </c>
      <c r="U131" s="246">
        <v>0</v>
      </c>
      <c r="V131" s="287" t="s">
        <v>930</v>
      </c>
      <c r="W131" s="287" t="s">
        <v>931</v>
      </c>
      <c r="X131" s="287" t="s">
        <v>57</v>
      </c>
      <c r="Y131" s="288" t="s">
        <v>57</v>
      </c>
      <c r="Z131" s="254" t="s">
        <v>932</v>
      </c>
      <c r="AA131" s="246">
        <f t="shared" si="2"/>
        <v>100</v>
      </c>
      <c r="AB131" s="290">
        <v>0.23</v>
      </c>
      <c r="AC131" s="291" t="s">
        <v>933</v>
      </c>
      <c r="AD131" s="292"/>
      <c r="AE131" s="292" t="s">
        <v>934</v>
      </c>
      <c r="AF131" s="292" t="s">
        <v>935</v>
      </c>
      <c r="AG131" s="292" t="s">
        <v>936</v>
      </c>
      <c r="AH131" s="292"/>
      <c r="AI131" s="321" t="s">
        <v>937</v>
      </c>
      <c r="AJ131" s="292" t="s">
        <v>1589</v>
      </c>
      <c r="AK131" s="292" t="s">
        <v>1589</v>
      </c>
      <c r="AL131" s="318" t="s">
        <v>1590</v>
      </c>
      <c r="AM131" s="352"/>
      <c r="AN131" s="352"/>
      <c r="AO131" s="371"/>
      <c r="AP131" s="371"/>
      <c r="AQ131" s="266"/>
      <c r="AR131" s="266"/>
      <c r="AS131" s="266"/>
      <c r="AT131" s="266"/>
      <c r="AU131" s="266"/>
    </row>
    <row r="132" spans="2:47" s="2" customFormat="1" ht="280.5" x14ac:dyDescent="0.2">
      <c r="B132" s="311" t="s">
        <v>588</v>
      </c>
      <c r="C132" s="287" t="s">
        <v>37</v>
      </c>
      <c r="D132" s="287" t="s">
        <v>38</v>
      </c>
      <c r="E132" s="287" t="s">
        <v>39</v>
      </c>
      <c r="F132" s="287" t="s">
        <v>40</v>
      </c>
      <c r="G132" s="287" t="s">
        <v>41</v>
      </c>
      <c r="H132" s="287" t="s">
        <v>642</v>
      </c>
      <c r="I132" s="287" t="s">
        <v>43</v>
      </c>
      <c r="J132" s="287" t="s">
        <v>45</v>
      </c>
      <c r="K132" s="287" t="s">
        <v>45</v>
      </c>
      <c r="L132" s="287" t="s">
        <v>45</v>
      </c>
      <c r="M132" s="287" t="s">
        <v>45</v>
      </c>
      <c r="N132" s="287" t="s">
        <v>47</v>
      </c>
      <c r="O132" s="287" t="s">
        <v>926</v>
      </c>
      <c r="P132" s="287" t="s">
        <v>938</v>
      </c>
      <c r="Q132" s="246">
        <v>0</v>
      </c>
      <c r="R132" s="246">
        <v>200</v>
      </c>
      <c r="S132" s="246">
        <v>200</v>
      </c>
      <c r="T132" s="246">
        <v>200</v>
      </c>
      <c r="U132" s="246">
        <v>200</v>
      </c>
      <c r="V132" s="324">
        <v>800000000000</v>
      </c>
      <c r="W132" s="287" t="s">
        <v>939</v>
      </c>
      <c r="X132" s="287" t="s">
        <v>57</v>
      </c>
      <c r="Y132" s="287" t="s">
        <v>57</v>
      </c>
      <c r="Z132" s="245" t="s">
        <v>940</v>
      </c>
      <c r="AA132" s="246">
        <f t="shared" si="2"/>
        <v>200</v>
      </c>
      <c r="AB132" s="292"/>
      <c r="AC132" s="291"/>
      <c r="AD132" s="292"/>
      <c r="AE132" s="292"/>
      <c r="AF132" s="292"/>
      <c r="AG132" s="292" t="s">
        <v>1591</v>
      </c>
      <c r="AH132" s="292"/>
      <c r="AI132" s="331"/>
      <c r="AJ132" s="292" t="s">
        <v>1465</v>
      </c>
      <c r="AK132" s="292" t="s">
        <v>1465</v>
      </c>
      <c r="AL132" s="353" t="s">
        <v>1592</v>
      </c>
      <c r="AM132" s="530"/>
      <c r="AN132" s="530"/>
      <c r="AO132" s="371"/>
      <c r="AP132" s="371"/>
      <c r="AQ132" s="266"/>
      <c r="AR132" s="266"/>
      <c r="AS132" s="266"/>
      <c r="AT132" s="266"/>
      <c r="AU132" s="266"/>
    </row>
    <row r="133" spans="2:47" s="2" customFormat="1" ht="344.25" x14ac:dyDescent="0.2">
      <c r="B133" s="311" t="s">
        <v>588</v>
      </c>
      <c r="C133" s="287" t="s">
        <v>37</v>
      </c>
      <c r="D133" s="287" t="s">
        <v>38</v>
      </c>
      <c r="E133" s="287" t="s">
        <v>39</v>
      </c>
      <c r="F133" s="287" t="s">
        <v>40</v>
      </c>
      <c r="G133" s="287" t="s">
        <v>41</v>
      </c>
      <c r="H133" s="287" t="s">
        <v>642</v>
      </c>
      <c r="I133" s="287" t="s">
        <v>43</v>
      </c>
      <c r="J133" s="287" t="s">
        <v>45</v>
      </c>
      <c r="K133" s="287" t="s">
        <v>45</v>
      </c>
      <c r="L133" s="287" t="s">
        <v>45</v>
      </c>
      <c r="M133" s="287" t="s">
        <v>45</v>
      </c>
      <c r="N133" s="287" t="s">
        <v>47</v>
      </c>
      <c r="O133" s="287" t="s">
        <v>926</v>
      </c>
      <c r="P133" s="287" t="s">
        <v>941</v>
      </c>
      <c r="Q133" s="246">
        <v>0</v>
      </c>
      <c r="R133" s="246">
        <v>0</v>
      </c>
      <c r="S133" s="246">
        <v>300</v>
      </c>
      <c r="T133" s="246">
        <v>500</v>
      </c>
      <c r="U133" s="246">
        <v>750</v>
      </c>
      <c r="V133" s="287" t="s">
        <v>942</v>
      </c>
      <c r="W133" s="287" t="s">
        <v>943</v>
      </c>
      <c r="X133" s="287" t="s">
        <v>57</v>
      </c>
      <c r="Y133" s="287" t="s">
        <v>57</v>
      </c>
      <c r="Z133" s="245" t="s">
        <v>944</v>
      </c>
      <c r="AA133" s="246">
        <f t="shared" si="2"/>
        <v>500</v>
      </c>
      <c r="AB133" s="287"/>
      <c r="AC133" s="332" t="s">
        <v>945</v>
      </c>
      <c r="AD133" s="287"/>
      <c r="AE133" s="287"/>
      <c r="AF133" s="287"/>
      <c r="AG133" s="287" t="s">
        <v>946</v>
      </c>
      <c r="AH133" s="287"/>
      <c r="AI133" s="331"/>
      <c r="AJ133" s="333" t="s">
        <v>947</v>
      </c>
      <c r="AK133" s="334" t="s">
        <v>1593</v>
      </c>
      <c r="AL133" s="355" t="s">
        <v>1594</v>
      </c>
      <c r="AM133" s="354"/>
      <c r="AN133" s="354"/>
      <c r="AO133" s="371"/>
      <c r="AP133" s="371"/>
      <c r="AQ133" s="266"/>
      <c r="AR133" s="266"/>
      <c r="AS133" s="266"/>
      <c r="AT133" s="266"/>
      <c r="AU133" s="266"/>
    </row>
    <row r="134" spans="2:47" s="2" customFormat="1" ht="409.5" x14ac:dyDescent="0.2">
      <c r="B134" s="311" t="s">
        <v>588</v>
      </c>
      <c r="C134" s="287" t="s">
        <v>37</v>
      </c>
      <c r="D134" s="287" t="s">
        <v>38</v>
      </c>
      <c r="E134" s="287" t="s">
        <v>39</v>
      </c>
      <c r="F134" s="287" t="s">
        <v>40</v>
      </c>
      <c r="G134" s="287" t="s">
        <v>41</v>
      </c>
      <c r="H134" s="287" t="s">
        <v>642</v>
      </c>
      <c r="I134" s="287" t="s">
        <v>43</v>
      </c>
      <c r="J134" s="287" t="s">
        <v>45</v>
      </c>
      <c r="K134" s="287" t="s">
        <v>45</v>
      </c>
      <c r="L134" s="287" t="s">
        <v>45</v>
      </c>
      <c r="M134" s="287" t="s">
        <v>45</v>
      </c>
      <c r="N134" s="287" t="s">
        <v>47</v>
      </c>
      <c r="O134" s="287" t="s">
        <v>926</v>
      </c>
      <c r="P134" s="287" t="s">
        <v>948</v>
      </c>
      <c r="Q134" s="246">
        <v>0</v>
      </c>
      <c r="R134" s="246">
        <v>0</v>
      </c>
      <c r="S134" s="246">
        <v>1.2</v>
      </c>
      <c r="T134" s="246">
        <v>1.8</v>
      </c>
      <c r="U134" s="246">
        <v>2</v>
      </c>
      <c r="V134" s="253">
        <v>0.05</v>
      </c>
      <c r="W134" s="287" t="s">
        <v>949</v>
      </c>
      <c r="X134" s="287" t="s">
        <v>57</v>
      </c>
      <c r="Y134" s="287" t="s">
        <v>57</v>
      </c>
      <c r="Z134" s="245" t="s">
        <v>950</v>
      </c>
      <c r="AA134" s="246">
        <f t="shared" si="2"/>
        <v>1.8</v>
      </c>
      <c r="AB134" s="287"/>
      <c r="AC134" s="291" t="s">
        <v>951</v>
      </c>
      <c r="AD134" s="292"/>
      <c r="AE134" s="292"/>
      <c r="AF134" s="292"/>
      <c r="AG134" s="292" t="s">
        <v>952</v>
      </c>
      <c r="AH134" s="292"/>
      <c r="AI134" s="335"/>
      <c r="AJ134" s="333" t="s">
        <v>953</v>
      </c>
      <c r="AK134" s="334" t="s">
        <v>1593</v>
      </c>
      <c r="AL134" s="356" t="s">
        <v>1595</v>
      </c>
      <c r="AM134" s="357"/>
      <c r="AN134" s="357"/>
      <c r="AO134" s="371"/>
      <c r="AP134" s="371"/>
      <c r="AQ134" s="266"/>
      <c r="AR134" s="266"/>
      <c r="AS134" s="266"/>
      <c r="AT134" s="266"/>
      <c r="AU134" s="266"/>
    </row>
    <row r="135" spans="2:47" s="2" customFormat="1" ht="229.5" x14ac:dyDescent="0.2">
      <c r="B135" s="311" t="s">
        <v>588</v>
      </c>
      <c r="C135" s="287" t="s">
        <v>37</v>
      </c>
      <c r="D135" s="287" t="s">
        <v>38</v>
      </c>
      <c r="E135" s="287" t="s">
        <v>39</v>
      </c>
      <c r="F135" s="287" t="s">
        <v>40</v>
      </c>
      <c r="G135" s="287" t="s">
        <v>41</v>
      </c>
      <c r="H135" s="287" t="s">
        <v>642</v>
      </c>
      <c r="I135" s="287" t="s">
        <v>43</v>
      </c>
      <c r="J135" s="287" t="s">
        <v>45</v>
      </c>
      <c r="K135" s="287" t="s">
        <v>45</v>
      </c>
      <c r="L135" s="287" t="s">
        <v>45</v>
      </c>
      <c r="M135" s="287" t="s">
        <v>45</v>
      </c>
      <c r="N135" s="287" t="s">
        <v>47</v>
      </c>
      <c r="O135" s="287" t="s">
        <v>926</v>
      </c>
      <c r="P135" s="287" t="s">
        <v>954</v>
      </c>
      <c r="Q135" s="246">
        <v>191</v>
      </c>
      <c r="R135" s="246">
        <v>300</v>
      </c>
      <c r="S135" s="246">
        <v>100</v>
      </c>
      <c r="T135" s="246">
        <v>200</v>
      </c>
      <c r="U135" s="246">
        <v>200</v>
      </c>
      <c r="V135" s="287">
        <v>800</v>
      </c>
      <c r="W135" s="287" t="s">
        <v>955</v>
      </c>
      <c r="X135" s="287" t="s">
        <v>57</v>
      </c>
      <c r="Y135" s="287" t="s">
        <v>57</v>
      </c>
      <c r="Z135" s="245" t="s">
        <v>956</v>
      </c>
      <c r="AA135" s="246">
        <f t="shared" ref="AA135:AA180" si="3">+T135</f>
        <v>200</v>
      </c>
      <c r="AB135" s="287"/>
      <c r="AC135" s="291" t="s">
        <v>957</v>
      </c>
      <c r="AD135" s="292"/>
      <c r="AE135" s="292" t="s">
        <v>958</v>
      </c>
      <c r="AF135" s="292" t="s">
        <v>959</v>
      </c>
      <c r="AG135" s="321" t="s">
        <v>960</v>
      </c>
      <c r="AH135" s="292"/>
      <c r="AI135" s="335"/>
      <c r="AJ135" s="292" t="s">
        <v>1465</v>
      </c>
      <c r="AK135" s="292" t="s">
        <v>1465</v>
      </c>
      <c r="AL135" s="318" t="s">
        <v>1596</v>
      </c>
      <c r="AM135" s="357"/>
      <c r="AN135" s="357"/>
      <c r="AO135" s="371"/>
      <c r="AP135" s="371"/>
      <c r="AQ135" s="266"/>
      <c r="AR135" s="266"/>
      <c r="AS135" s="266"/>
      <c r="AT135" s="266"/>
      <c r="AU135" s="266"/>
    </row>
    <row r="136" spans="2:47" s="2" customFormat="1" ht="153" x14ac:dyDescent="0.25">
      <c r="B136" s="311" t="s">
        <v>588</v>
      </c>
      <c r="C136" s="287" t="s">
        <v>37</v>
      </c>
      <c r="D136" s="287" t="s">
        <v>38</v>
      </c>
      <c r="E136" s="287" t="s">
        <v>39</v>
      </c>
      <c r="F136" s="287" t="s">
        <v>40</v>
      </c>
      <c r="G136" s="287" t="s">
        <v>41</v>
      </c>
      <c r="H136" s="287" t="s">
        <v>642</v>
      </c>
      <c r="I136" s="287" t="s">
        <v>43</v>
      </c>
      <c r="J136" s="287" t="s">
        <v>45</v>
      </c>
      <c r="K136" s="287" t="s">
        <v>45</v>
      </c>
      <c r="L136" s="287" t="s">
        <v>45</v>
      </c>
      <c r="M136" s="287" t="s">
        <v>45</v>
      </c>
      <c r="N136" s="287" t="s">
        <v>47</v>
      </c>
      <c r="O136" s="287" t="s">
        <v>926</v>
      </c>
      <c r="P136" s="287" t="s">
        <v>961</v>
      </c>
      <c r="Q136" s="246">
        <v>0</v>
      </c>
      <c r="R136" s="246">
        <v>10</v>
      </c>
      <c r="S136" s="246">
        <v>30</v>
      </c>
      <c r="T136" s="246">
        <v>10</v>
      </c>
      <c r="U136" s="246">
        <v>10</v>
      </c>
      <c r="V136" s="287">
        <v>60</v>
      </c>
      <c r="W136" s="287" t="s">
        <v>962</v>
      </c>
      <c r="X136" s="287" t="s">
        <v>57</v>
      </c>
      <c r="Y136" s="288" t="s">
        <v>57</v>
      </c>
      <c r="Z136" s="245" t="s">
        <v>963</v>
      </c>
      <c r="AA136" s="246">
        <f t="shared" si="3"/>
        <v>10</v>
      </c>
      <c r="AB136" s="287"/>
      <c r="AC136" s="332" t="s">
        <v>964</v>
      </c>
      <c r="AD136" s="287"/>
      <c r="AE136" s="287">
        <v>4</v>
      </c>
      <c r="AF136" s="294">
        <v>0.4</v>
      </c>
      <c r="AG136" s="296" t="s">
        <v>965</v>
      </c>
      <c r="AH136" s="287"/>
      <c r="AI136" s="336" t="s">
        <v>966</v>
      </c>
      <c r="AJ136" s="330"/>
      <c r="AK136" s="337" t="s">
        <v>1597</v>
      </c>
      <c r="AL136" s="355" t="s">
        <v>1598</v>
      </c>
      <c r="AM136" s="352"/>
      <c r="AN136" s="352"/>
      <c r="AO136" s="371">
        <v>14</v>
      </c>
      <c r="AP136" s="372">
        <v>1.4</v>
      </c>
      <c r="AQ136" s="266"/>
      <c r="AR136" s="266"/>
      <c r="AS136" s="266"/>
      <c r="AT136" s="266"/>
      <c r="AU136" s="266"/>
    </row>
    <row r="137" spans="2:47" s="2" customFormat="1" ht="409.5" x14ac:dyDescent="0.25">
      <c r="B137" s="311" t="s">
        <v>588</v>
      </c>
      <c r="C137" s="287" t="s">
        <v>37</v>
      </c>
      <c r="D137" s="287" t="s">
        <v>38</v>
      </c>
      <c r="E137" s="287" t="s">
        <v>39</v>
      </c>
      <c r="F137" s="287" t="s">
        <v>40</v>
      </c>
      <c r="G137" s="287" t="s">
        <v>41</v>
      </c>
      <c r="H137" s="287" t="s">
        <v>642</v>
      </c>
      <c r="I137" s="287" t="s">
        <v>43</v>
      </c>
      <c r="J137" s="287" t="s">
        <v>45</v>
      </c>
      <c r="K137" s="287" t="s">
        <v>45</v>
      </c>
      <c r="L137" s="287" t="s">
        <v>45</v>
      </c>
      <c r="M137" s="287" t="s">
        <v>45</v>
      </c>
      <c r="N137" s="287" t="s">
        <v>47</v>
      </c>
      <c r="O137" s="287" t="s">
        <v>926</v>
      </c>
      <c r="P137" s="287" t="s">
        <v>967</v>
      </c>
      <c r="Q137" s="246">
        <v>200</v>
      </c>
      <c r="R137" s="246">
        <v>190</v>
      </c>
      <c r="S137" s="246">
        <v>180</v>
      </c>
      <c r="T137" s="246">
        <v>170</v>
      </c>
      <c r="U137" s="246">
        <v>160</v>
      </c>
      <c r="V137" s="287">
        <v>160</v>
      </c>
      <c r="W137" s="287" t="s">
        <v>968</v>
      </c>
      <c r="X137" s="287" t="s">
        <v>57</v>
      </c>
      <c r="Y137" s="288" t="s">
        <v>57</v>
      </c>
      <c r="Z137" s="245" t="s">
        <v>969</v>
      </c>
      <c r="AA137" s="246">
        <f t="shared" si="3"/>
        <v>170</v>
      </c>
      <c r="AB137" s="292" t="s">
        <v>970</v>
      </c>
      <c r="AC137" s="291" t="s">
        <v>971</v>
      </c>
      <c r="AD137" s="292"/>
      <c r="AE137" s="292" t="s">
        <v>972</v>
      </c>
      <c r="AF137" s="292"/>
      <c r="AG137" s="321" t="s">
        <v>972</v>
      </c>
      <c r="AH137" s="292"/>
      <c r="AI137" s="338" t="s">
        <v>973</v>
      </c>
      <c r="AJ137" s="292"/>
      <c r="AK137" s="292"/>
      <c r="AL137" s="318" t="s">
        <v>1599</v>
      </c>
      <c r="AM137" s="318"/>
      <c r="AN137" s="318"/>
      <c r="AO137" s="371"/>
      <c r="AP137" s="371"/>
      <c r="AQ137" s="266" t="s">
        <v>1600</v>
      </c>
      <c r="AR137" s="266"/>
      <c r="AS137" s="266" t="s">
        <v>973</v>
      </c>
      <c r="AT137" s="266" t="s">
        <v>973</v>
      </c>
      <c r="AU137" s="266" t="s">
        <v>1601</v>
      </c>
    </row>
    <row r="138" spans="2:47" s="2" customFormat="1" ht="191.25" x14ac:dyDescent="0.2">
      <c r="B138" s="311" t="s">
        <v>588</v>
      </c>
      <c r="C138" s="287" t="s">
        <v>61</v>
      </c>
      <c r="D138" s="287" t="s">
        <v>62</v>
      </c>
      <c r="E138" s="287" t="s">
        <v>63</v>
      </c>
      <c r="F138" s="287" t="s">
        <v>45</v>
      </c>
      <c r="G138" s="287" t="s">
        <v>45</v>
      </c>
      <c r="H138" s="287" t="s">
        <v>42</v>
      </c>
      <c r="I138" s="287" t="s">
        <v>45</v>
      </c>
      <c r="J138" s="287" t="s">
        <v>45</v>
      </c>
      <c r="K138" s="287" t="s">
        <v>45</v>
      </c>
      <c r="L138" s="287" t="s">
        <v>213</v>
      </c>
      <c r="M138" s="287" t="s">
        <v>974</v>
      </c>
      <c r="N138" s="287" t="s">
        <v>76</v>
      </c>
      <c r="O138" s="287" t="s">
        <v>975</v>
      </c>
      <c r="P138" s="287" t="s">
        <v>976</v>
      </c>
      <c r="Q138" s="312" t="s">
        <v>50</v>
      </c>
      <c r="R138" s="253">
        <v>1</v>
      </c>
      <c r="S138" s="253">
        <v>1</v>
      </c>
      <c r="T138" s="253">
        <v>1</v>
      </c>
      <c r="U138" s="253">
        <v>1</v>
      </c>
      <c r="V138" s="253">
        <v>1</v>
      </c>
      <c r="W138" s="287" t="s">
        <v>977</v>
      </c>
      <c r="X138" s="287" t="s">
        <v>57</v>
      </c>
      <c r="Y138" s="288" t="s">
        <v>57</v>
      </c>
      <c r="Z138" s="245" t="s">
        <v>978</v>
      </c>
      <c r="AA138" s="245">
        <v>1</v>
      </c>
      <c r="AB138" s="292"/>
      <c r="AC138" s="291" t="s">
        <v>979</v>
      </c>
      <c r="AD138" s="292"/>
      <c r="AE138" s="292">
        <v>100</v>
      </c>
      <c r="AF138" s="290">
        <v>1</v>
      </c>
      <c r="AG138" s="292" t="s">
        <v>1602</v>
      </c>
      <c r="AH138" s="292"/>
      <c r="AI138" s="292"/>
      <c r="AJ138" s="292"/>
      <c r="AK138" s="292"/>
      <c r="AL138" s="318" t="s">
        <v>1603</v>
      </c>
      <c r="AM138" s="318"/>
      <c r="AN138" s="318"/>
      <c r="AO138" s="371">
        <v>100</v>
      </c>
      <c r="AP138" s="372">
        <v>1</v>
      </c>
      <c r="AQ138" s="266" t="s">
        <v>1604</v>
      </c>
      <c r="AR138" s="266"/>
      <c r="AS138" s="266"/>
      <c r="AT138" s="266" t="s">
        <v>1605</v>
      </c>
      <c r="AU138" s="363" t="s">
        <v>1606</v>
      </c>
    </row>
    <row r="139" spans="2:47" s="2" customFormat="1" ht="191.25" x14ac:dyDescent="0.2">
      <c r="B139" s="311" t="s">
        <v>588</v>
      </c>
      <c r="C139" s="287" t="s">
        <v>61</v>
      </c>
      <c r="D139" s="287" t="s">
        <v>62</v>
      </c>
      <c r="E139" s="287" t="s">
        <v>63</v>
      </c>
      <c r="F139" s="287" t="s">
        <v>45</v>
      </c>
      <c r="G139" s="287" t="s">
        <v>45</v>
      </c>
      <c r="H139" s="287" t="s">
        <v>42</v>
      </c>
      <c r="I139" s="287" t="s">
        <v>45</v>
      </c>
      <c r="J139" s="287" t="s">
        <v>45</v>
      </c>
      <c r="K139" s="287" t="s">
        <v>45</v>
      </c>
      <c r="L139" s="287" t="s">
        <v>213</v>
      </c>
      <c r="M139" s="287" t="s">
        <v>974</v>
      </c>
      <c r="N139" s="287" t="s">
        <v>76</v>
      </c>
      <c r="O139" s="287" t="s">
        <v>975</v>
      </c>
      <c r="P139" s="287" t="s">
        <v>976</v>
      </c>
      <c r="Q139" s="246">
        <v>0</v>
      </c>
      <c r="R139" s="246">
        <v>1</v>
      </c>
      <c r="S139" s="246">
        <v>1</v>
      </c>
      <c r="T139" s="246">
        <v>1</v>
      </c>
      <c r="U139" s="246">
        <v>1</v>
      </c>
      <c r="V139" s="287">
        <v>1</v>
      </c>
      <c r="W139" s="287" t="s">
        <v>982</v>
      </c>
      <c r="X139" s="287" t="s">
        <v>57</v>
      </c>
      <c r="Y139" s="288" t="s">
        <v>57</v>
      </c>
      <c r="Z139" s="245" t="s">
        <v>983</v>
      </c>
      <c r="AA139" s="246">
        <f t="shared" si="3"/>
        <v>1</v>
      </c>
      <c r="AB139" s="292"/>
      <c r="AC139" s="291" t="s">
        <v>984</v>
      </c>
      <c r="AD139" s="292"/>
      <c r="AE139" s="292">
        <v>1</v>
      </c>
      <c r="AF139" s="290">
        <v>1</v>
      </c>
      <c r="AG139" s="292" t="s">
        <v>1607</v>
      </c>
      <c r="AH139" s="292"/>
      <c r="AI139" s="292"/>
      <c r="AJ139" s="292"/>
      <c r="AK139" s="292"/>
      <c r="AL139" s="318" t="s">
        <v>1608</v>
      </c>
      <c r="AM139" s="318"/>
      <c r="AN139" s="318"/>
      <c r="AO139" s="371">
        <v>1</v>
      </c>
      <c r="AP139" s="372">
        <v>1</v>
      </c>
      <c r="AQ139" s="266" t="s">
        <v>1609</v>
      </c>
      <c r="AR139" s="266"/>
      <c r="AS139" s="266"/>
      <c r="AT139" s="266" t="s">
        <v>1605</v>
      </c>
      <c r="AU139" s="364" t="s">
        <v>1606</v>
      </c>
    </row>
    <row r="140" spans="2:47" s="2" customFormat="1" ht="267.75" x14ac:dyDescent="0.2">
      <c r="B140" s="311" t="s">
        <v>588</v>
      </c>
      <c r="C140" s="287" t="s">
        <v>61</v>
      </c>
      <c r="D140" s="287" t="s">
        <v>62</v>
      </c>
      <c r="E140" s="287" t="s">
        <v>63</v>
      </c>
      <c r="F140" s="287" t="s">
        <v>45</v>
      </c>
      <c r="G140" s="287" t="s">
        <v>45</v>
      </c>
      <c r="H140" s="287" t="s">
        <v>42</v>
      </c>
      <c r="I140" s="287" t="s">
        <v>45</v>
      </c>
      <c r="J140" s="287" t="s">
        <v>45</v>
      </c>
      <c r="K140" s="287" t="s">
        <v>45</v>
      </c>
      <c r="L140" s="287" t="s">
        <v>93</v>
      </c>
      <c r="M140" s="287" t="s">
        <v>254</v>
      </c>
      <c r="N140" s="287" t="s">
        <v>76</v>
      </c>
      <c r="O140" s="287" t="s">
        <v>975</v>
      </c>
      <c r="P140" s="287" t="s">
        <v>986</v>
      </c>
      <c r="Q140" s="253">
        <v>1</v>
      </c>
      <c r="R140" s="253">
        <v>1</v>
      </c>
      <c r="S140" s="253">
        <v>1</v>
      </c>
      <c r="T140" s="253">
        <v>1</v>
      </c>
      <c r="U140" s="253">
        <v>1</v>
      </c>
      <c r="V140" s="253">
        <v>1</v>
      </c>
      <c r="W140" s="287" t="s">
        <v>987</v>
      </c>
      <c r="X140" s="287" t="s">
        <v>57</v>
      </c>
      <c r="Y140" s="288" t="s">
        <v>57</v>
      </c>
      <c r="Z140" s="245" t="s">
        <v>988</v>
      </c>
      <c r="AA140" s="245">
        <v>1</v>
      </c>
      <c r="AB140" s="292"/>
      <c r="AC140" s="291" t="s">
        <v>989</v>
      </c>
      <c r="AD140" s="292"/>
      <c r="AE140" s="292">
        <v>1</v>
      </c>
      <c r="AF140" s="256" t="s">
        <v>1206</v>
      </c>
      <c r="AG140" s="292" t="s">
        <v>1610</v>
      </c>
      <c r="AH140" s="292"/>
      <c r="AI140" s="292"/>
      <c r="AJ140" s="292" t="s">
        <v>1611</v>
      </c>
      <c r="AK140" s="292"/>
      <c r="AL140" s="318" t="s">
        <v>1612</v>
      </c>
      <c r="AM140" s="318" t="s">
        <v>1613</v>
      </c>
      <c r="AN140" s="318"/>
      <c r="AO140" s="371"/>
      <c r="AP140" s="372">
        <v>0.22</v>
      </c>
      <c r="AQ140" s="266" t="s">
        <v>1614</v>
      </c>
      <c r="AR140" s="266"/>
      <c r="AS140" s="266"/>
      <c r="AT140" s="266"/>
      <c r="AU140" s="364" t="s">
        <v>622</v>
      </c>
    </row>
    <row r="141" spans="2:47" s="2" customFormat="1" ht="267.75" x14ac:dyDescent="0.2">
      <c r="B141" s="311" t="s">
        <v>588</v>
      </c>
      <c r="C141" s="287" t="s">
        <v>61</v>
      </c>
      <c r="D141" s="287" t="s">
        <v>62</v>
      </c>
      <c r="E141" s="287" t="s">
        <v>63</v>
      </c>
      <c r="F141" s="287" t="s">
        <v>45</v>
      </c>
      <c r="G141" s="287" t="s">
        <v>45</v>
      </c>
      <c r="H141" s="287" t="s">
        <v>42</v>
      </c>
      <c r="I141" s="287" t="s">
        <v>45</v>
      </c>
      <c r="J141" s="287" t="s">
        <v>45</v>
      </c>
      <c r="K141" s="287" t="s">
        <v>45</v>
      </c>
      <c r="L141" s="287" t="s">
        <v>202</v>
      </c>
      <c r="M141" s="287" t="s">
        <v>203</v>
      </c>
      <c r="N141" s="287" t="s">
        <v>76</v>
      </c>
      <c r="O141" s="287" t="s">
        <v>975</v>
      </c>
      <c r="P141" s="287" t="s">
        <v>986</v>
      </c>
      <c r="Q141" s="312" t="s">
        <v>50</v>
      </c>
      <c r="R141" s="253">
        <v>1</v>
      </c>
      <c r="S141" s="253">
        <v>1</v>
      </c>
      <c r="T141" s="253">
        <v>1</v>
      </c>
      <c r="U141" s="253">
        <v>1</v>
      </c>
      <c r="V141" s="253">
        <v>1</v>
      </c>
      <c r="W141" s="287" t="s">
        <v>990</v>
      </c>
      <c r="X141" s="287" t="s">
        <v>57</v>
      </c>
      <c r="Y141" s="288" t="s">
        <v>57</v>
      </c>
      <c r="Z141" s="245" t="s">
        <v>991</v>
      </c>
      <c r="AA141" s="245">
        <v>1</v>
      </c>
      <c r="AB141" s="292"/>
      <c r="AC141" s="291" t="s">
        <v>992</v>
      </c>
      <c r="AD141" s="292"/>
      <c r="AE141" s="290">
        <v>1</v>
      </c>
      <c r="AF141" s="290">
        <v>1</v>
      </c>
      <c r="AG141" s="292" t="s">
        <v>993</v>
      </c>
      <c r="AH141" s="292"/>
      <c r="AI141" s="292"/>
      <c r="AJ141" s="292" t="s">
        <v>994</v>
      </c>
      <c r="AK141" s="292"/>
      <c r="AL141" s="318" t="s">
        <v>1615</v>
      </c>
      <c r="AM141" s="318" t="s">
        <v>1616</v>
      </c>
      <c r="AN141" s="318"/>
      <c r="AO141" s="372">
        <v>1</v>
      </c>
      <c r="AP141" s="372">
        <v>1</v>
      </c>
      <c r="AQ141" s="266" t="s">
        <v>1617</v>
      </c>
      <c r="AR141" s="266"/>
      <c r="AS141" s="266"/>
      <c r="AT141" s="266" t="s">
        <v>1618</v>
      </c>
      <c r="AU141" s="364" t="s">
        <v>1606</v>
      </c>
    </row>
    <row r="142" spans="2:47" s="2" customFormat="1" ht="191.25" x14ac:dyDescent="0.2">
      <c r="B142" s="311" t="s">
        <v>588</v>
      </c>
      <c r="C142" s="287" t="s">
        <v>61</v>
      </c>
      <c r="D142" s="287" t="s">
        <v>62</v>
      </c>
      <c r="E142" s="287" t="s">
        <v>63</v>
      </c>
      <c r="F142" s="287" t="s">
        <v>45</v>
      </c>
      <c r="G142" s="287" t="s">
        <v>45</v>
      </c>
      <c r="H142" s="287" t="s">
        <v>42</v>
      </c>
      <c r="I142" s="287" t="s">
        <v>45</v>
      </c>
      <c r="J142" s="287" t="s">
        <v>45</v>
      </c>
      <c r="K142" s="287" t="s">
        <v>45</v>
      </c>
      <c r="L142" s="287" t="s">
        <v>93</v>
      </c>
      <c r="M142" s="287" t="s">
        <v>94</v>
      </c>
      <c r="N142" s="287" t="s">
        <v>76</v>
      </c>
      <c r="O142" s="287" t="s">
        <v>975</v>
      </c>
      <c r="P142" s="287" t="s">
        <v>986</v>
      </c>
      <c r="Q142" s="245" t="s">
        <v>50</v>
      </c>
      <c r="R142" s="287">
        <v>0</v>
      </c>
      <c r="S142" s="287">
        <v>1</v>
      </c>
      <c r="T142" s="287">
        <v>1</v>
      </c>
      <c r="U142" s="287">
        <v>1</v>
      </c>
      <c r="V142" s="287">
        <v>1</v>
      </c>
      <c r="W142" s="287" t="s">
        <v>995</v>
      </c>
      <c r="X142" s="287" t="s">
        <v>228</v>
      </c>
      <c r="Y142" s="288" t="s">
        <v>228</v>
      </c>
      <c r="Z142" s="245" t="s">
        <v>594</v>
      </c>
      <c r="AA142" s="246">
        <f t="shared" si="3"/>
        <v>1</v>
      </c>
      <c r="AB142" s="292"/>
      <c r="AC142" s="291" t="s">
        <v>996</v>
      </c>
      <c r="AD142" s="292"/>
      <c r="AE142" s="292">
        <v>1</v>
      </c>
      <c r="AF142" s="290">
        <v>1</v>
      </c>
      <c r="AG142" s="292" t="s">
        <v>997</v>
      </c>
      <c r="AH142" s="292"/>
      <c r="AI142" s="292"/>
      <c r="AJ142" s="292"/>
      <c r="AK142" s="292"/>
      <c r="AL142" s="318"/>
      <c r="AM142" s="318"/>
      <c r="AN142" s="318"/>
      <c r="AO142" s="371">
        <v>1</v>
      </c>
      <c r="AP142" s="372">
        <v>1</v>
      </c>
      <c r="AQ142" s="266" t="s">
        <v>1619</v>
      </c>
      <c r="AR142" s="266"/>
      <c r="AS142" s="266"/>
      <c r="AT142" s="266"/>
      <c r="AU142" s="364" t="s">
        <v>1606</v>
      </c>
    </row>
    <row r="143" spans="2:47" s="2" customFormat="1" ht="318.75" x14ac:dyDescent="0.2">
      <c r="B143" s="311" t="s">
        <v>588</v>
      </c>
      <c r="C143" s="287" t="s">
        <v>61</v>
      </c>
      <c r="D143" s="287" t="s">
        <v>62</v>
      </c>
      <c r="E143" s="287" t="s">
        <v>63</v>
      </c>
      <c r="F143" s="287" t="s">
        <v>45</v>
      </c>
      <c r="G143" s="287" t="s">
        <v>45</v>
      </c>
      <c r="H143" s="287" t="s">
        <v>42</v>
      </c>
      <c r="I143" s="287" t="s">
        <v>45</v>
      </c>
      <c r="J143" s="287" t="s">
        <v>45</v>
      </c>
      <c r="K143" s="287" t="s">
        <v>45</v>
      </c>
      <c r="L143" s="287" t="s">
        <v>93</v>
      </c>
      <c r="M143" s="287" t="s">
        <v>94</v>
      </c>
      <c r="N143" s="287" t="s">
        <v>76</v>
      </c>
      <c r="O143" s="287" t="s">
        <v>975</v>
      </c>
      <c r="P143" s="287" t="s">
        <v>986</v>
      </c>
      <c r="Q143" s="312" t="s">
        <v>50</v>
      </c>
      <c r="R143" s="287">
        <v>0</v>
      </c>
      <c r="S143" s="287">
        <v>20</v>
      </c>
      <c r="T143" s="287">
        <v>20</v>
      </c>
      <c r="U143" s="287">
        <v>20</v>
      </c>
      <c r="V143" s="287">
        <v>60</v>
      </c>
      <c r="W143" s="287" t="s">
        <v>998</v>
      </c>
      <c r="X143" s="287" t="s">
        <v>57</v>
      </c>
      <c r="Y143" s="288" t="s">
        <v>57</v>
      </c>
      <c r="Z143" s="245" t="s">
        <v>999</v>
      </c>
      <c r="AA143" s="246">
        <f t="shared" si="3"/>
        <v>20</v>
      </c>
      <c r="AB143" s="292"/>
      <c r="AC143" s="291" t="s">
        <v>1000</v>
      </c>
      <c r="AD143" s="292"/>
      <c r="AE143" s="292">
        <v>10</v>
      </c>
      <c r="AF143" s="290">
        <v>0.5</v>
      </c>
      <c r="AG143" s="292" t="s">
        <v>1001</v>
      </c>
      <c r="AH143" s="292"/>
      <c r="AI143" s="292"/>
      <c r="AJ143" s="292"/>
      <c r="AK143" s="292"/>
      <c r="AL143" s="318" t="s">
        <v>1620</v>
      </c>
      <c r="AM143" s="318" t="s">
        <v>1621</v>
      </c>
      <c r="AN143" s="318"/>
      <c r="AO143" s="371">
        <v>10</v>
      </c>
      <c r="AP143" s="372">
        <v>1</v>
      </c>
      <c r="AQ143" s="266" t="s">
        <v>1622</v>
      </c>
      <c r="AR143" s="266"/>
      <c r="AS143" s="266"/>
      <c r="AT143" s="266"/>
      <c r="AU143" s="364" t="s">
        <v>1606</v>
      </c>
    </row>
    <row r="144" spans="2:47" s="2" customFormat="1" ht="191.25" x14ac:dyDescent="0.2">
      <c r="B144" s="311" t="s">
        <v>588</v>
      </c>
      <c r="C144" s="287" t="s">
        <v>61</v>
      </c>
      <c r="D144" s="287" t="s">
        <v>62</v>
      </c>
      <c r="E144" s="287" t="s">
        <v>63</v>
      </c>
      <c r="F144" s="287" t="s">
        <v>45</v>
      </c>
      <c r="G144" s="287" t="s">
        <v>45</v>
      </c>
      <c r="H144" s="287" t="s">
        <v>42</v>
      </c>
      <c r="I144" s="287" t="s">
        <v>45</v>
      </c>
      <c r="J144" s="287" t="s">
        <v>45</v>
      </c>
      <c r="K144" s="287" t="s">
        <v>45</v>
      </c>
      <c r="L144" s="287" t="s">
        <v>46</v>
      </c>
      <c r="M144" s="287" t="s">
        <v>75</v>
      </c>
      <c r="N144" s="287" t="s">
        <v>76</v>
      </c>
      <c r="O144" s="287" t="s">
        <v>975</v>
      </c>
      <c r="P144" s="287" t="s">
        <v>1003</v>
      </c>
      <c r="Q144" s="246">
        <v>0</v>
      </c>
      <c r="R144" s="246">
        <v>1</v>
      </c>
      <c r="S144" s="246">
        <v>1</v>
      </c>
      <c r="T144" s="246">
        <v>1</v>
      </c>
      <c r="U144" s="246">
        <v>1</v>
      </c>
      <c r="V144" s="287">
        <v>1</v>
      </c>
      <c r="W144" s="287" t="s">
        <v>1004</v>
      </c>
      <c r="X144" s="287" t="s">
        <v>57</v>
      </c>
      <c r="Y144" s="288" t="s">
        <v>57</v>
      </c>
      <c r="Z144" s="245" t="s">
        <v>1005</v>
      </c>
      <c r="AA144" s="246">
        <f t="shared" si="3"/>
        <v>1</v>
      </c>
      <c r="AB144" s="292"/>
      <c r="AC144" s="291" t="s">
        <v>1006</v>
      </c>
      <c r="AD144" s="292"/>
      <c r="AE144" s="292"/>
      <c r="AF144" s="292"/>
      <c r="AG144" s="292"/>
      <c r="AH144" s="292"/>
      <c r="AI144" s="292"/>
      <c r="AJ144" s="292"/>
      <c r="AK144" s="292"/>
      <c r="AL144" s="318"/>
      <c r="AM144" s="318"/>
      <c r="AN144" s="318"/>
      <c r="AO144" s="371"/>
      <c r="AP144" s="371"/>
      <c r="AQ144" s="266"/>
      <c r="AR144" s="266"/>
      <c r="AS144" s="266"/>
      <c r="AT144" s="266"/>
      <c r="AU144" s="364" t="s">
        <v>622</v>
      </c>
    </row>
    <row r="145" spans="2:47" s="2" customFormat="1" ht="191.25" x14ac:dyDescent="0.2">
      <c r="B145" s="279" t="s">
        <v>1007</v>
      </c>
      <c r="C145" s="70" t="s">
        <v>61</v>
      </c>
      <c r="D145" s="70" t="s">
        <v>62</v>
      </c>
      <c r="E145" s="70" t="s">
        <v>63</v>
      </c>
      <c r="F145" s="70" t="s">
        <v>212</v>
      </c>
      <c r="G145" s="70" t="s">
        <v>150</v>
      </c>
      <c r="H145" s="70" t="s">
        <v>42</v>
      </c>
      <c r="I145" s="70" t="s">
        <v>253</v>
      </c>
      <c r="J145" s="70" t="s">
        <v>1008</v>
      </c>
      <c r="K145" s="70" t="s">
        <v>1009</v>
      </c>
      <c r="L145" s="70" t="s">
        <v>93</v>
      </c>
      <c r="M145" s="70" t="s">
        <v>94</v>
      </c>
      <c r="N145" s="70" t="s">
        <v>76</v>
      </c>
      <c r="O145" s="70" t="s">
        <v>1010</v>
      </c>
      <c r="P145" s="70" t="s">
        <v>1011</v>
      </c>
      <c r="Q145" s="224" t="s">
        <v>1012</v>
      </c>
      <c r="R145" s="222">
        <v>67.2</v>
      </c>
      <c r="S145" s="222">
        <v>70.5</v>
      </c>
      <c r="T145" s="222">
        <v>73.8</v>
      </c>
      <c r="U145" s="222">
        <v>77.2</v>
      </c>
      <c r="V145" s="241">
        <v>77.2</v>
      </c>
      <c r="W145" s="223" t="s">
        <v>1013</v>
      </c>
      <c r="X145" s="223"/>
      <c r="Y145" s="223" t="s">
        <v>57</v>
      </c>
      <c r="Z145" s="224" t="s">
        <v>1014</v>
      </c>
      <c r="AA145" s="222">
        <f t="shared" si="3"/>
        <v>73.8</v>
      </c>
      <c r="AB145" s="18"/>
      <c r="AC145" s="104" t="s">
        <v>1015</v>
      </c>
      <c r="AD145" s="18"/>
      <c r="AE145" s="18" t="s">
        <v>318</v>
      </c>
      <c r="AF145" s="74" t="s">
        <v>318</v>
      </c>
      <c r="AG145" s="18" t="s">
        <v>1016</v>
      </c>
      <c r="AH145" s="18" t="s">
        <v>318</v>
      </c>
      <c r="AI145" s="18" t="s">
        <v>318</v>
      </c>
      <c r="AJ145" s="18" t="s">
        <v>1017</v>
      </c>
      <c r="AK145" s="18"/>
      <c r="AL145" s="106" t="s">
        <v>318</v>
      </c>
      <c r="AM145" s="106" t="s">
        <v>318</v>
      </c>
      <c r="AN145" s="106" t="s">
        <v>318</v>
      </c>
      <c r="AO145" s="365">
        <v>75.2</v>
      </c>
      <c r="AP145" s="413">
        <v>1</v>
      </c>
      <c r="AQ145" s="176" t="s">
        <v>1623</v>
      </c>
      <c r="AR145" s="176"/>
      <c r="AS145" s="176"/>
      <c r="AT145" s="176"/>
      <c r="AU145" s="176" t="s">
        <v>1624</v>
      </c>
    </row>
    <row r="146" spans="2:47" s="2" customFormat="1" ht="140.25" x14ac:dyDescent="0.2">
      <c r="B146" s="339" t="s">
        <v>1007</v>
      </c>
      <c r="C146" s="70" t="s">
        <v>37</v>
      </c>
      <c r="D146" s="70" t="s">
        <v>38</v>
      </c>
      <c r="E146" s="70" t="s">
        <v>39</v>
      </c>
      <c r="F146" s="70" t="s">
        <v>40</v>
      </c>
      <c r="G146" s="70" t="s">
        <v>41</v>
      </c>
      <c r="H146" s="70" t="s">
        <v>42</v>
      </c>
      <c r="I146" s="70" t="s">
        <v>43</v>
      </c>
      <c r="J146" s="70" t="s">
        <v>45</v>
      </c>
      <c r="K146" s="70" t="s">
        <v>1009</v>
      </c>
      <c r="L146" s="70" t="s">
        <v>46</v>
      </c>
      <c r="M146" s="70" t="s">
        <v>254</v>
      </c>
      <c r="N146" s="70" t="s">
        <v>47</v>
      </c>
      <c r="O146" s="70" t="s">
        <v>1018</v>
      </c>
      <c r="P146" s="70" t="s">
        <v>1019</v>
      </c>
      <c r="Q146" s="224">
        <v>0.97</v>
      </c>
      <c r="R146" s="236">
        <v>0.97499999999999998</v>
      </c>
      <c r="S146" s="236">
        <v>0.97</v>
      </c>
      <c r="T146" s="236">
        <v>0.97</v>
      </c>
      <c r="U146" s="236">
        <v>0.97</v>
      </c>
      <c r="V146" s="236">
        <v>0.97</v>
      </c>
      <c r="W146" s="70" t="s">
        <v>1020</v>
      </c>
      <c r="X146" s="70"/>
      <c r="Y146" s="70" t="s">
        <v>57</v>
      </c>
      <c r="Z146" s="224" t="s">
        <v>1021</v>
      </c>
      <c r="AA146" s="222">
        <f t="shared" si="3"/>
        <v>0.97</v>
      </c>
      <c r="AB146" s="18">
        <v>0.02</v>
      </c>
      <c r="AC146" s="104" t="s">
        <v>1022</v>
      </c>
      <c r="AD146" s="18"/>
      <c r="AE146" s="340" t="s">
        <v>318</v>
      </c>
      <c r="AF146" s="74" t="s">
        <v>318</v>
      </c>
      <c r="AG146" s="18" t="s">
        <v>1023</v>
      </c>
      <c r="AH146" s="18" t="s">
        <v>1024</v>
      </c>
      <c r="AI146" s="18" t="s">
        <v>1025</v>
      </c>
      <c r="AJ146" s="18" t="s">
        <v>318</v>
      </c>
      <c r="AK146" s="18"/>
      <c r="AL146" s="106" t="s">
        <v>318</v>
      </c>
      <c r="AM146" s="106" t="s">
        <v>318</v>
      </c>
      <c r="AN146" s="106" t="s">
        <v>318</v>
      </c>
      <c r="AO146" s="365" t="s">
        <v>1625</v>
      </c>
      <c r="AP146" s="414" t="s">
        <v>1626</v>
      </c>
      <c r="AQ146" s="414" t="s">
        <v>1627</v>
      </c>
      <c r="AR146" s="176"/>
      <c r="AS146" s="176"/>
      <c r="AT146" s="176"/>
      <c r="AU146" s="176" t="s">
        <v>1628</v>
      </c>
    </row>
    <row r="147" spans="2:47" s="2" customFormat="1" ht="318.75" x14ac:dyDescent="0.2">
      <c r="B147" s="339" t="s">
        <v>1007</v>
      </c>
      <c r="C147" s="70" t="s">
        <v>37</v>
      </c>
      <c r="D147" s="70" t="s">
        <v>38</v>
      </c>
      <c r="E147" s="70" t="s">
        <v>140</v>
      </c>
      <c r="F147" s="70" t="s">
        <v>212</v>
      </c>
      <c r="G147" s="70" t="s">
        <v>150</v>
      </c>
      <c r="H147" s="70" t="s">
        <v>642</v>
      </c>
      <c r="I147" s="70" t="s">
        <v>43</v>
      </c>
      <c r="J147" s="70" t="s">
        <v>45</v>
      </c>
      <c r="K147" s="70" t="s">
        <v>1009</v>
      </c>
      <c r="L147" s="70" t="s">
        <v>93</v>
      </c>
      <c r="M147" s="70" t="s">
        <v>94</v>
      </c>
      <c r="N147" s="70" t="s">
        <v>142</v>
      </c>
      <c r="O147" s="70" t="s">
        <v>1010</v>
      </c>
      <c r="P147" s="70" t="s">
        <v>1026</v>
      </c>
      <c r="Q147" s="224" t="s">
        <v>1027</v>
      </c>
      <c r="R147" s="222">
        <v>0</v>
      </c>
      <c r="S147" s="222" t="s">
        <v>1028</v>
      </c>
      <c r="T147" s="222" t="s">
        <v>395</v>
      </c>
      <c r="U147" s="222" t="s">
        <v>1029</v>
      </c>
      <c r="V147" s="70">
        <v>2.8</v>
      </c>
      <c r="W147" s="70" t="s">
        <v>1030</v>
      </c>
      <c r="X147" s="223" t="s">
        <v>57</v>
      </c>
      <c r="Y147" s="223" t="s">
        <v>57</v>
      </c>
      <c r="Z147" s="224" t="s">
        <v>1031</v>
      </c>
      <c r="AA147" s="222" t="str">
        <f t="shared" si="3"/>
        <v>&gt;=2</v>
      </c>
      <c r="AB147" s="18" t="s">
        <v>1028</v>
      </c>
      <c r="AC147" s="104" t="s">
        <v>1032</v>
      </c>
      <c r="AD147" s="18"/>
      <c r="AE147" s="18" t="s">
        <v>318</v>
      </c>
      <c r="AF147" s="18" t="s">
        <v>318</v>
      </c>
      <c r="AG147" s="18" t="s">
        <v>1033</v>
      </c>
      <c r="AH147" s="18" t="s">
        <v>318</v>
      </c>
      <c r="AI147" s="18" t="s">
        <v>1034</v>
      </c>
      <c r="AJ147" s="18" t="s">
        <v>1035</v>
      </c>
      <c r="AK147" s="18"/>
      <c r="AL147" s="106" t="s">
        <v>1629</v>
      </c>
      <c r="AM147" s="106" t="s">
        <v>318</v>
      </c>
      <c r="AN147" s="106" t="s">
        <v>318</v>
      </c>
      <c r="AO147" s="365" t="s">
        <v>318</v>
      </c>
      <c r="AP147" s="414" t="s">
        <v>318</v>
      </c>
      <c r="AQ147" s="414" t="s">
        <v>1630</v>
      </c>
      <c r="AR147" s="414" t="s">
        <v>318</v>
      </c>
      <c r="AS147" s="414" t="s">
        <v>1631</v>
      </c>
      <c r="AT147" s="176"/>
      <c r="AU147" s="176" t="s">
        <v>1632</v>
      </c>
    </row>
    <row r="148" spans="2:47" s="2" customFormat="1" ht="242.25" x14ac:dyDescent="0.2">
      <c r="B148" s="339" t="s">
        <v>1007</v>
      </c>
      <c r="C148" s="70" t="s">
        <v>37</v>
      </c>
      <c r="D148" s="70" t="s">
        <v>38</v>
      </c>
      <c r="E148" s="70" t="s">
        <v>140</v>
      </c>
      <c r="F148" s="70" t="s">
        <v>212</v>
      </c>
      <c r="G148" s="70" t="s">
        <v>150</v>
      </c>
      <c r="H148" s="70" t="s">
        <v>42</v>
      </c>
      <c r="I148" s="70" t="s">
        <v>43</v>
      </c>
      <c r="J148" s="70" t="s">
        <v>45</v>
      </c>
      <c r="K148" s="70" t="s">
        <v>1009</v>
      </c>
      <c r="L148" s="70" t="s">
        <v>46</v>
      </c>
      <c r="M148" s="70" t="s">
        <v>133</v>
      </c>
      <c r="N148" s="70" t="s">
        <v>142</v>
      </c>
      <c r="O148" s="70" t="s">
        <v>1010</v>
      </c>
      <c r="P148" s="70" t="s">
        <v>1036</v>
      </c>
      <c r="Q148" s="224" t="s">
        <v>1037</v>
      </c>
      <c r="R148" s="222">
        <v>2.2599999999999998</v>
      </c>
      <c r="S148" s="222">
        <v>3</v>
      </c>
      <c r="T148" s="222">
        <v>3</v>
      </c>
      <c r="U148" s="222">
        <v>3</v>
      </c>
      <c r="V148" s="70">
        <v>3</v>
      </c>
      <c r="W148" s="70" t="s">
        <v>1038</v>
      </c>
      <c r="X148" s="223" t="s">
        <v>57</v>
      </c>
      <c r="Y148" s="223" t="s">
        <v>57</v>
      </c>
      <c r="Z148" s="224" t="s">
        <v>1039</v>
      </c>
      <c r="AA148" s="222">
        <f t="shared" si="3"/>
        <v>3</v>
      </c>
      <c r="AB148" s="18"/>
      <c r="AC148" s="104" t="s">
        <v>1040</v>
      </c>
      <c r="AD148" s="18"/>
      <c r="AE148" s="18">
        <v>1.68</v>
      </c>
      <c r="AF148" s="74">
        <v>1</v>
      </c>
      <c r="AG148" s="18" t="s">
        <v>1041</v>
      </c>
      <c r="AH148" s="18" t="s">
        <v>318</v>
      </c>
      <c r="AI148" s="18" t="s">
        <v>318</v>
      </c>
      <c r="AJ148" s="18" t="s">
        <v>1040</v>
      </c>
      <c r="AK148" s="18"/>
      <c r="AL148" s="106" t="s">
        <v>1633</v>
      </c>
      <c r="AM148" s="106" t="s">
        <v>318</v>
      </c>
      <c r="AN148" s="106" t="s">
        <v>318</v>
      </c>
      <c r="AO148" s="365" t="s">
        <v>1634</v>
      </c>
      <c r="AP148" s="413">
        <v>1</v>
      </c>
      <c r="AQ148" s="414" t="s">
        <v>1635</v>
      </c>
      <c r="AR148" s="176"/>
      <c r="AS148" s="176"/>
      <c r="AT148" s="176"/>
      <c r="AU148" s="176" t="s">
        <v>1624</v>
      </c>
    </row>
    <row r="149" spans="2:47" s="2" customFormat="1" ht="229.5" x14ac:dyDescent="0.2">
      <c r="B149" s="339" t="s">
        <v>1007</v>
      </c>
      <c r="C149" s="70" t="s">
        <v>37</v>
      </c>
      <c r="D149" s="70" t="s">
        <v>38</v>
      </c>
      <c r="E149" s="70" t="s">
        <v>140</v>
      </c>
      <c r="F149" s="70" t="s">
        <v>212</v>
      </c>
      <c r="G149" s="70" t="s">
        <v>150</v>
      </c>
      <c r="H149" s="70" t="s">
        <v>42</v>
      </c>
      <c r="I149" s="70" t="s">
        <v>43</v>
      </c>
      <c r="J149" s="70" t="s">
        <v>45</v>
      </c>
      <c r="K149" s="70" t="s">
        <v>1009</v>
      </c>
      <c r="L149" s="70" t="s">
        <v>46</v>
      </c>
      <c r="M149" s="70" t="s">
        <v>133</v>
      </c>
      <c r="N149" s="70" t="s">
        <v>142</v>
      </c>
      <c r="O149" s="70" t="s">
        <v>1010</v>
      </c>
      <c r="P149" s="70" t="s">
        <v>1036</v>
      </c>
      <c r="Q149" s="224" t="s">
        <v>1042</v>
      </c>
      <c r="R149" s="222">
        <v>1.28</v>
      </c>
      <c r="S149" s="222">
        <v>3</v>
      </c>
      <c r="T149" s="222">
        <v>3</v>
      </c>
      <c r="U149" s="222">
        <v>3</v>
      </c>
      <c r="V149" s="70">
        <v>3</v>
      </c>
      <c r="W149" s="70" t="s">
        <v>1043</v>
      </c>
      <c r="X149" s="223" t="s">
        <v>57</v>
      </c>
      <c r="Y149" s="223" t="s">
        <v>57</v>
      </c>
      <c r="Z149" s="224" t="s">
        <v>1044</v>
      </c>
      <c r="AA149" s="222">
        <f t="shared" si="3"/>
        <v>3</v>
      </c>
      <c r="AB149" s="18"/>
      <c r="AC149" s="104" t="s">
        <v>1045</v>
      </c>
      <c r="AD149" s="18"/>
      <c r="AE149" s="18">
        <v>2.57</v>
      </c>
      <c r="AF149" s="74">
        <v>1</v>
      </c>
      <c r="AG149" s="18" t="s">
        <v>1046</v>
      </c>
      <c r="AH149" s="18" t="s">
        <v>318</v>
      </c>
      <c r="AI149" s="18" t="s">
        <v>318</v>
      </c>
      <c r="AJ149" s="18" t="s">
        <v>1045</v>
      </c>
      <c r="AK149" s="18"/>
      <c r="AL149" s="106" t="s">
        <v>1636</v>
      </c>
      <c r="AM149" s="106" t="s">
        <v>318</v>
      </c>
      <c r="AN149" s="106" t="s">
        <v>318</v>
      </c>
      <c r="AO149" s="365" t="s">
        <v>1637</v>
      </c>
      <c r="AP149" s="413">
        <v>1</v>
      </c>
      <c r="AQ149" s="414" t="s">
        <v>1638</v>
      </c>
      <c r="AR149" s="176"/>
      <c r="AS149" s="176"/>
      <c r="AT149" s="176"/>
      <c r="AU149" s="176" t="s">
        <v>1624</v>
      </c>
    </row>
    <row r="150" spans="2:47" s="2" customFormat="1" ht="191.25" x14ac:dyDescent="0.2">
      <c r="B150" s="339" t="s">
        <v>1007</v>
      </c>
      <c r="C150" s="70" t="s">
        <v>37</v>
      </c>
      <c r="D150" s="70" t="s">
        <v>38</v>
      </c>
      <c r="E150" s="70" t="s">
        <v>140</v>
      </c>
      <c r="F150" s="70" t="s">
        <v>212</v>
      </c>
      <c r="G150" s="70" t="s">
        <v>150</v>
      </c>
      <c r="H150" s="70" t="s">
        <v>42</v>
      </c>
      <c r="I150" s="70" t="s">
        <v>43</v>
      </c>
      <c r="J150" s="70" t="s">
        <v>44</v>
      </c>
      <c r="K150" s="70" t="s">
        <v>1009</v>
      </c>
      <c r="L150" s="70" t="s">
        <v>46</v>
      </c>
      <c r="M150" s="70" t="s">
        <v>133</v>
      </c>
      <c r="N150" s="70" t="s">
        <v>142</v>
      </c>
      <c r="O150" s="70" t="s">
        <v>1010</v>
      </c>
      <c r="P150" s="70" t="s">
        <v>1036</v>
      </c>
      <c r="Q150" s="222">
        <v>22.9</v>
      </c>
      <c r="R150" s="222">
        <v>22.9</v>
      </c>
      <c r="S150" s="222">
        <v>30</v>
      </c>
      <c r="T150" s="222">
        <v>30</v>
      </c>
      <c r="U150" s="222">
        <v>30</v>
      </c>
      <c r="V150" s="70">
        <v>30</v>
      </c>
      <c r="W150" s="70" t="s">
        <v>1047</v>
      </c>
      <c r="X150" s="223" t="s">
        <v>57</v>
      </c>
      <c r="Y150" s="223" t="s">
        <v>57</v>
      </c>
      <c r="Z150" s="224" t="s">
        <v>1048</v>
      </c>
      <c r="AA150" s="222">
        <f t="shared" si="3"/>
        <v>30</v>
      </c>
      <c r="AB150" s="18"/>
      <c r="AC150" s="104" t="s">
        <v>1049</v>
      </c>
      <c r="AD150" s="18"/>
      <c r="AE150" s="18" t="s">
        <v>1050</v>
      </c>
      <c r="AF150" s="74">
        <v>1</v>
      </c>
      <c r="AG150" s="18" t="s">
        <v>1051</v>
      </c>
      <c r="AH150" s="18" t="s">
        <v>318</v>
      </c>
      <c r="AI150" s="18" t="s">
        <v>318</v>
      </c>
      <c r="AJ150" s="18" t="s">
        <v>1049</v>
      </c>
      <c r="AK150" s="18"/>
      <c r="AL150" s="106" t="s">
        <v>1639</v>
      </c>
      <c r="AM150" s="106" t="s">
        <v>318</v>
      </c>
      <c r="AN150" s="106" t="s">
        <v>318</v>
      </c>
      <c r="AO150" s="365" t="s">
        <v>1640</v>
      </c>
      <c r="AP150" s="413">
        <v>1</v>
      </c>
      <c r="AQ150" s="414" t="s">
        <v>1641</v>
      </c>
      <c r="AR150" s="176"/>
      <c r="AS150" s="176"/>
      <c r="AT150" s="176"/>
      <c r="AU150" s="176" t="s">
        <v>1624</v>
      </c>
    </row>
    <row r="151" spans="2:47" s="2" customFormat="1" ht="114.75" x14ac:dyDescent="0.2">
      <c r="B151" s="339" t="s">
        <v>1007</v>
      </c>
      <c r="C151" s="70" t="s">
        <v>37</v>
      </c>
      <c r="D151" s="70" t="s">
        <v>38</v>
      </c>
      <c r="E151" s="70" t="s">
        <v>140</v>
      </c>
      <c r="F151" s="70" t="s">
        <v>212</v>
      </c>
      <c r="G151" s="70" t="s">
        <v>150</v>
      </c>
      <c r="H151" s="70" t="s">
        <v>42</v>
      </c>
      <c r="I151" s="70" t="s">
        <v>43</v>
      </c>
      <c r="J151" s="70" t="s">
        <v>44</v>
      </c>
      <c r="K151" s="70" t="s">
        <v>1009</v>
      </c>
      <c r="L151" s="70" t="s">
        <v>46</v>
      </c>
      <c r="M151" s="70" t="s">
        <v>133</v>
      </c>
      <c r="N151" s="70" t="s">
        <v>142</v>
      </c>
      <c r="O151" s="70" t="s">
        <v>1010</v>
      </c>
      <c r="P151" s="70" t="s">
        <v>1052</v>
      </c>
      <c r="Q151" s="224" t="s">
        <v>1053</v>
      </c>
      <c r="R151" s="224" t="s">
        <v>1053</v>
      </c>
      <c r="S151" s="222" t="s">
        <v>1054</v>
      </c>
      <c r="T151" s="222" t="s">
        <v>1054</v>
      </c>
      <c r="U151" s="222" t="s">
        <v>1054</v>
      </c>
      <c r="V151" s="70">
        <v>0.9</v>
      </c>
      <c r="W151" s="70" t="s">
        <v>1055</v>
      </c>
      <c r="X151" s="223" t="s">
        <v>57</v>
      </c>
      <c r="Y151" s="223" t="s">
        <v>57</v>
      </c>
      <c r="Z151" s="224" t="s">
        <v>1056</v>
      </c>
      <c r="AA151" s="222" t="str">
        <f t="shared" si="3"/>
        <v>&gt;= 90%</v>
      </c>
      <c r="AB151" s="18"/>
      <c r="AC151" s="104" t="s">
        <v>1057</v>
      </c>
      <c r="AD151" s="18"/>
      <c r="AE151" s="103">
        <v>0.97599999999999998</v>
      </c>
      <c r="AF151" s="74">
        <v>1</v>
      </c>
      <c r="AG151" s="18" t="s">
        <v>1058</v>
      </c>
      <c r="AH151" s="18" t="s">
        <v>318</v>
      </c>
      <c r="AI151" s="18" t="s">
        <v>318</v>
      </c>
      <c r="AJ151" s="18" t="s">
        <v>1059</v>
      </c>
      <c r="AK151" s="18"/>
      <c r="AL151" s="106" t="s">
        <v>1642</v>
      </c>
      <c r="AM151" s="106" t="s">
        <v>318</v>
      </c>
      <c r="AN151" s="106" t="s">
        <v>318</v>
      </c>
      <c r="AO151" s="415">
        <v>1</v>
      </c>
      <c r="AP151" s="413">
        <v>1</v>
      </c>
      <c r="AQ151" s="414" t="s">
        <v>1643</v>
      </c>
      <c r="AR151" s="176"/>
      <c r="AS151" s="176"/>
      <c r="AT151" s="176"/>
      <c r="AU151" s="176" t="s">
        <v>1624</v>
      </c>
    </row>
    <row r="152" spans="2:47" s="2" customFormat="1" ht="409.5" x14ac:dyDescent="0.2">
      <c r="B152" s="339" t="s">
        <v>1007</v>
      </c>
      <c r="C152" s="70" t="s">
        <v>37</v>
      </c>
      <c r="D152" s="70" t="s">
        <v>38</v>
      </c>
      <c r="E152" s="70" t="s">
        <v>116</v>
      </c>
      <c r="F152" s="70" t="s">
        <v>117</v>
      </c>
      <c r="G152" s="70" t="s">
        <v>118</v>
      </c>
      <c r="H152" s="70" t="s">
        <v>42</v>
      </c>
      <c r="I152" s="70" t="s">
        <v>43</v>
      </c>
      <c r="J152" s="70" t="s">
        <v>1060</v>
      </c>
      <c r="K152" s="70" t="s">
        <v>1009</v>
      </c>
      <c r="L152" s="70" t="s">
        <v>119</v>
      </c>
      <c r="M152" s="70" t="s">
        <v>119</v>
      </c>
      <c r="N152" s="70" t="s">
        <v>120</v>
      </c>
      <c r="O152" s="70" t="s">
        <v>1061</v>
      </c>
      <c r="P152" s="70" t="s">
        <v>1062</v>
      </c>
      <c r="Q152" s="224" t="s">
        <v>1063</v>
      </c>
      <c r="R152" s="222">
        <v>0</v>
      </c>
      <c r="S152" s="222">
        <v>0.33</v>
      </c>
      <c r="T152" s="222">
        <v>0.33</v>
      </c>
      <c r="U152" s="222">
        <v>0.34</v>
      </c>
      <c r="V152" s="70">
        <v>1</v>
      </c>
      <c r="W152" s="70" t="s">
        <v>1064</v>
      </c>
      <c r="X152" s="223"/>
      <c r="Y152" s="223" t="s">
        <v>57</v>
      </c>
      <c r="Z152" s="224" t="s">
        <v>1065</v>
      </c>
      <c r="AA152" s="222">
        <f t="shared" si="3"/>
        <v>0.33</v>
      </c>
      <c r="AB152" s="18"/>
      <c r="AC152" s="104" t="s">
        <v>1066</v>
      </c>
      <c r="AD152" s="18"/>
      <c r="AE152" s="18" t="s">
        <v>318</v>
      </c>
      <c r="AF152" s="18" t="s">
        <v>318</v>
      </c>
      <c r="AG152" s="18" t="s">
        <v>1067</v>
      </c>
      <c r="AH152" s="18" t="s">
        <v>318</v>
      </c>
      <c r="AI152" s="18" t="s">
        <v>318</v>
      </c>
      <c r="AJ152" s="18" t="s">
        <v>318</v>
      </c>
      <c r="AK152" s="18" t="s">
        <v>318</v>
      </c>
      <c r="AL152" s="106" t="s">
        <v>318</v>
      </c>
      <c r="AM152" s="106" t="s">
        <v>318</v>
      </c>
      <c r="AN152" s="106" t="s">
        <v>318</v>
      </c>
      <c r="AO152" s="365" t="s">
        <v>1644</v>
      </c>
      <c r="AP152" s="413">
        <v>1</v>
      </c>
      <c r="AQ152" s="414" t="s">
        <v>1645</v>
      </c>
      <c r="AR152" s="176"/>
      <c r="AS152" s="176"/>
      <c r="AT152" s="176"/>
      <c r="AU152" s="176" t="s">
        <v>1624</v>
      </c>
    </row>
    <row r="153" spans="2:47" s="2" customFormat="1" ht="89.25" x14ac:dyDescent="0.2">
      <c r="B153" s="339" t="s">
        <v>1007</v>
      </c>
      <c r="C153" s="70" t="s">
        <v>37</v>
      </c>
      <c r="D153" s="70" t="s">
        <v>38</v>
      </c>
      <c r="E153" s="70" t="s">
        <v>116</v>
      </c>
      <c r="F153" s="70" t="s">
        <v>117</v>
      </c>
      <c r="G153" s="70" t="s">
        <v>118</v>
      </c>
      <c r="H153" s="70" t="s">
        <v>42</v>
      </c>
      <c r="I153" s="70" t="s">
        <v>43</v>
      </c>
      <c r="J153" s="70" t="s">
        <v>45</v>
      </c>
      <c r="K153" s="70" t="s">
        <v>1009</v>
      </c>
      <c r="L153" s="70" t="s">
        <v>119</v>
      </c>
      <c r="M153" s="70" t="s">
        <v>119</v>
      </c>
      <c r="N153" s="70" t="s">
        <v>120</v>
      </c>
      <c r="O153" s="70" t="s">
        <v>1068</v>
      </c>
      <c r="P153" s="70" t="s">
        <v>1062</v>
      </c>
      <c r="Q153" s="224" t="s">
        <v>1069</v>
      </c>
      <c r="R153" s="222">
        <v>0</v>
      </c>
      <c r="S153" s="222">
        <v>1</v>
      </c>
      <c r="T153" s="222">
        <v>0</v>
      </c>
      <c r="U153" s="222">
        <v>0</v>
      </c>
      <c r="V153" s="70">
        <v>1</v>
      </c>
      <c r="W153" s="70" t="s">
        <v>1070</v>
      </c>
      <c r="X153" s="70"/>
      <c r="Y153" s="223" t="s">
        <v>57</v>
      </c>
      <c r="Z153" s="224" t="s">
        <v>1071</v>
      </c>
      <c r="AA153" s="222">
        <f t="shared" si="3"/>
        <v>0</v>
      </c>
      <c r="AB153" s="18"/>
      <c r="AC153" s="104" t="s">
        <v>1072</v>
      </c>
      <c r="AD153" s="18"/>
      <c r="AE153" s="18" t="s">
        <v>318</v>
      </c>
      <c r="AF153" s="18" t="s">
        <v>318</v>
      </c>
      <c r="AG153" s="18" t="s">
        <v>1073</v>
      </c>
      <c r="AH153" s="18" t="s">
        <v>318</v>
      </c>
      <c r="AI153" s="18" t="s">
        <v>318</v>
      </c>
      <c r="AJ153" s="18" t="s">
        <v>318</v>
      </c>
      <c r="AK153" s="18" t="s">
        <v>318</v>
      </c>
      <c r="AL153" s="106" t="s">
        <v>318</v>
      </c>
      <c r="AM153" s="106" t="s">
        <v>318</v>
      </c>
      <c r="AN153" s="106" t="s">
        <v>318</v>
      </c>
      <c r="AO153" s="365">
        <v>1</v>
      </c>
      <c r="AP153" s="413">
        <v>1</v>
      </c>
      <c r="AQ153" s="414" t="s">
        <v>1646</v>
      </c>
      <c r="AR153" s="176"/>
      <c r="AS153" s="176"/>
      <c r="AT153" s="176"/>
      <c r="AU153" s="176" t="s">
        <v>1624</v>
      </c>
    </row>
    <row r="154" spans="2:47" s="2" customFormat="1" ht="191.25" x14ac:dyDescent="0.2">
      <c r="B154" s="339" t="s">
        <v>1007</v>
      </c>
      <c r="C154" s="70" t="s">
        <v>37</v>
      </c>
      <c r="D154" s="70" t="s">
        <v>38</v>
      </c>
      <c r="E154" s="70" t="s">
        <v>116</v>
      </c>
      <c r="F154" s="70" t="s">
        <v>117</v>
      </c>
      <c r="G154" s="70" t="s">
        <v>118</v>
      </c>
      <c r="H154" s="70" t="s">
        <v>42</v>
      </c>
      <c r="I154" s="70" t="s">
        <v>43</v>
      </c>
      <c r="J154" s="70" t="s">
        <v>45</v>
      </c>
      <c r="K154" s="70"/>
      <c r="L154" s="70" t="s">
        <v>46</v>
      </c>
      <c r="M154" s="70" t="s">
        <v>141</v>
      </c>
      <c r="N154" s="70" t="s">
        <v>76</v>
      </c>
      <c r="O154" s="70" t="s">
        <v>1010</v>
      </c>
      <c r="P154" s="70" t="s">
        <v>1036</v>
      </c>
      <c r="Q154" s="242">
        <v>0</v>
      </c>
      <c r="R154" s="222">
        <v>0</v>
      </c>
      <c r="S154" s="222">
        <v>1</v>
      </c>
      <c r="T154" s="222">
        <v>1</v>
      </c>
      <c r="U154" s="222">
        <v>1</v>
      </c>
      <c r="V154" s="70">
        <v>3</v>
      </c>
      <c r="W154" s="70" t="s">
        <v>1074</v>
      </c>
      <c r="X154" s="70"/>
      <c r="Y154" s="223" t="s">
        <v>57</v>
      </c>
      <c r="Z154" s="224" t="s">
        <v>1075</v>
      </c>
      <c r="AA154" s="222">
        <f t="shared" si="3"/>
        <v>1</v>
      </c>
      <c r="AB154" s="18"/>
      <c r="AC154" s="104" t="s">
        <v>1076</v>
      </c>
      <c r="AD154" s="18"/>
      <c r="AE154" s="18" t="s">
        <v>318</v>
      </c>
      <c r="AF154" s="18" t="s">
        <v>318</v>
      </c>
      <c r="AG154" s="18" t="s">
        <v>1077</v>
      </c>
      <c r="AH154" s="18" t="s">
        <v>318</v>
      </c>
      <c r="AI154" s="18" t="s">
        <v>318</v>
      </c>
      <c r="AJ154" s="18" t="s">
        <v>318</v>
      </c>
      <c r="AK154" s="18" t="s">
        <v>318</v>
      </c>
      <c r="AL154" s="106" t="s">
        <v>318</v>
      </c>
      <c r="AM154" s="106" t="s">
        <v>318</v>
      </c>
      <c r="AN154" s="106" t="s">
        <v>318</v>
      </c>
      <c r="AO154" s="366">
        <v>1</v>
      </c>
      <c r="AP154" s="416">
        <v>1</v>
      </c>
      <c r="AQ154" s="417" t="s">
        <v>1647</v>
      </c>
      <c r="AR154" s="176"/>
      <c r="AS154" s="176"/>
      <c r="AT154" s="176"/>
      <c r="AU154" s="176" t="s">
        <v>1624</v>
      </c>
    </row>
    <row r="155" spans="2:47" s="2" customFormat="1" ht="114.75" x14ac:dyDescent="0.25">
      <c r="B155" s="286" t="s">
        <v>1078</v>
      </c>
      <c r="C155" s="287" t="s">
        <v>37</v>
      </c>
      <c r="D155" s="287" t="s">
        <v>38</v>
      </c>
      <c r="E155" s="287" t="s">
        <v>116</v>
      </c>
      <c r="F155" s="287" t="s">
        <v>117</v>
      </c>
      <c r="G155" s="287" t="s">
        <v>118</v>
      </c>
      <c r="H155" s="287" t="s">
        <v>42</v>
      </c>
      <c r="I155" s="287" t="s">
        <v>43</v>
      </c>
      <c r="J155" s="287" t="s">
        <v>1079</v>
      </c>
      <c r="K155" s="287" t="s">
        <v>1080</v>
      </c>
      <c r="L155" s="287" t="s">
        <v>46</v>
      </c>
      <c r="M155" s="287" t="s">
        <v>94</v>
      </c>
      <c r="N155" s="287" t="s">
        <v>120</v>
      </c>
      <c r="O155" s="312" t="s">
        <v>1081</v>
      </c>
      <c r="P155" s="312" t="s">
        <v>1081</v>
      </c>
      <c r="Q155" s="312">
        <v>30</v>
      </c>
      <c r="R155" s="287">
        <v>35</v>
      </c>
      <c r="S155" s="287">
        <v>70</v>
      </c>
      <c r="T155" s="287">
        <v>70</v>
      </c>
      <c r="U155" s="287">
        <v>70</v>
      </c>
      <c r="V155" s="287">
        <v>70</v>
      </c>
      <c r="W155" s="312" t="s">
        <v>1082</v>
      </c>
      <c r="X155" s="288"/>
      <c r="Y155" s="312" t="s">
        <v>57</v>
      </c>
      <c r="Z155" s="312" t="s">
        <v>1083</v>
      </c>
      <c r="AA155" s="246">
        <f t="shared" si="3"/>
        <v>70</v>
      </c>
      <c r="AB155" s="292">
        <v>2</v>
      </c>
      <c r="AC155" s="291" t="s">
        <v>1084</v>
      </c>
      <c r="AD155" s="292"/>
      <c r="AE155" s="292" t="s">
        <v>318</v>
      </c>
      <c r="AF155" s="292" t="s">
        <v>318</v>
      </c>
      <c r="AG155" s="293" t="s">
        <v>1085</v>
      </c>
      <c r="AH155" s="292" t="s">
        <v>318</v>
      </c>
      <c r="AI155" s="292" t="s">
        <v>318</v>
      </c>
      <c r="AJ155" s="292" t="s">
        <v>318</v>
      </c>
      <c r="AK155" s="292"/>
      <c r="AL155" s="293" t="s">
        <v>1085</v>
      </c>
      <c r="AM155" s="318" t="s">
        <v>318</v>
      </c>
      <c r="AN155" s="318" t="s">
        <v>318</v>
      </c>
      <c r="AO155" s="266">
        <v>98.52</v>
      </c>
      <c r="AP155" s="359">
        <v>1</v>
      </c>
      <c r="AQ155" s="266" t="s">
        <v>1648</v>
      </c>
      <c r="AR155" s="266"/>
      <c r="AS155" s="266" t="s">
        <v>1649</v>
      </c>
      <c r="AT155" s="266"/>
      <c r="AU155" s="266" t="s">
        <v>1650</v>
      </c>
    </row>
    <row r="156" spans="2:47" s="2" customFormat="1" ht="114.75" x14ac:dyDescent="0.25">
      <c r="B156" s="286" t="s">
        <v>1078</v>
      </c>
      <c r="C156" s="287" t="s">
        <v>37</v>
      </c>
      <c r="D156" s="287" t="s">
        <v>38</v>
      </c>
      <c r="E156" s="287" t="s">
        <v>140</v>
      </c>
      <c r="F156" s="287" t="s">
        <v>117</v>
      </c>
      <c r="G156" s="287" t="s">
        <v>118</v>
      </c>
      <c r="H156" s="287" t="s">
        <v>42</v>
      </c>
      <c r="I156" s="287" t="s">
        <v>43</v>
      </c>
      <c r="J156" s="287" t="s">
        <v>1079</v>
      </c>
      <c r="K156" s="287" t="s">
        <v>1080</v>
      </c>
      <c r="L156" s="287" t="s">
        <v>46</v>
      </c>
      <c r="M156" s="287" t="s">
        <v>94</v>
      </c>
      <c r="N156" s="287" t="s">
        <v>142</v>
      </c>
      <c r="O156" s="312" t="s">
        <v>1081</v>
      </c>
      <c r="P156" s="312" t="s">
        <v>1081</v>
      </c>
      <c r="Q156" s="312">
        <v>0</v>
      </c>
      <c r="R156" s="287">
        <v>20</v>
      </c>
      <c r="S156" s="287">
        <v>70</v>
      </c>
      <c r="T156" s="287">
        <v>70</v>
      </c>
      <c r="U156" s="287">
        <v>70</v>
      </c>
      <c r="V156" s="287">
        <v>70</v>
      </c>
      <c r="W156" s="312" t="s">
        <v>1086</v>
      </c>
      <c r="X156" s="288" t="s">
        <v>57</v>
      </c>
      <c r="Y156" s="312"/>
      <c r="Z156" s="312" t="s">
        <v>1083</v>
      </c>
      <c r="AA156" s="246">
        <f t="shared" si="3"/>
        <v>70</v>
      </c>
      <c r="AB156" s="292"/>
      <c r="AC156" s="291" t="s">
        <v>1087</v>
      </c>
      <c r="AD156" s="292" t="s">
        <v>1088</v>
      </c>
      <c r="AE156" s="290">
        <v>1</v>
      </c>
      <c r="AF156" s="290">
        <v>1</v>
      </c>
      <c r="AG156" s="291" t="s">
        <v>1089</v>
      </c>
      <c r="AH156" s="292" t="s">
        <v>318</v>
      </c>
      <c r="AI156" s="292" t="s">
        <v>318</v>
      </c>
      <c r="AJ156" s="292" t="s">
        <v>318</v>
      </c>
      <c r="AK156" s="292"/>
      <c r="AL156" s="348" t="s">
        <v>1089</v>
      </c>
      <c r="AM156" s="318" t="s">
        <v>318</v>
      </c>
      <c r="AN156" s="318" t="s">
        <v>318</v>
      </c>
      <c r="AO156" s="266">
        <v>100</v>
      </c>
      <c r="AP156" s="359">
        <v>1</v>
      </c>
      <c r="AQ156" s="266" t="s">
        <v>1087</v>
      </c>
      <c r="AR156" s="266"/>
      <c r="AS156" s="266"/>
      <c r="AT156" s="266"/>
      <c r="AU156" s="266" t="s">
        <v>1650</v>
      </c>
    </row>
    <row r="157" spans="2:47" s="2" customFormat="1" ht="191.25" x14ac:dyDescent="0.25">
      <c r="B157" s="286" t="s">
        <v>1078</v>
      </c>
      <c r="C157" s="287" t="s">
        <v>61</v>
      </c>
      <c r="D157" s="287" t="s">
        <v>62</v>
      </c>
      <c r="E157" s="287" t="s">
        <v>63</v>
      </c>
      <c r="F157" s="287" t="s">
        <v>40</v>
      </c>
      <c r="G157" s="287" t="s">
        <v>41</v>
      </c>
      <c r="H157" s="287" t="s">
        <v>42</v>
      </c>
      <c r="I157" s="287" t="s">
        <v>43</v>
      </c>
      <c r="J157" s="287" t="s">
        <v>45</v>
      </c>
      <c r="K157" s="287" t="s">
        <v>1080</v>
      </c>
      <c r="L157" s="287" t="s">
        <v>93</v>
      </c>
      <c r="M157" s="287" t="s">
        <v>974</v>
      </c>
      <c r="N157" s="287" t="s">
        <v>76</v>
      </c>
      <c r="O157" s="312" t="s">
        <v>1090</v>
      </c>
      <c r="P157" s="312" t="s">
        <v>1091</v>
      </c>
      <c r="Q157" s="312">
        <v>100</v>
      </c>
      <c r="R157" s="287">
        <v>100</v>
      </c>
      <c r="S157" s="287">
        <v>100</v>
      </c>
      <c r="T157" s="287">
        <v>100</v>
      </c>
      <c r="U157" s="287">
        <v>100</v>
      </c>
      <c r="V157" s="287">
        <v>100</v>
      </c>
      <c r="W157" s="312" t="s">
        <v>1092</v>
      </c>
      <c r="X157" s="288" t="s">
        <v>57</v>
      </c>
      <c r="Y157" s="312"/>
      <c r="Z157" s="312" t="s">
        <v>1083</v>
      </c>
      <c r="AA157" s="246">
        <f t="shared" si="3"/>
        <v>100</v>
      </c>
      <c r="AB157" s="292"/>
      <c r="AC157" s="291" t="s">
        <v>1093</v>
      </c>
      <c r="AD157" s="292" t="s">
        <v>1094</v>
      </c>
      <c r="AE157" s="290">
        <v>1</v>
      </c>
      <c r="AF157" s="290">
        <v>1</v>
      </c>
      <c r="AG157" s="291" t="s">
        <v>1095</v>
      </c>
      <c r="AH157" s="292" t="s">
        <v>318</v>
      </c>
      <c r="AI157" s="292" t="s">
        <v>318</v>
      </c>
      <c r="AJ157" s="292" t="s">
        <v>318</v>
      </c>
      <c r="AK157" s="292"/>
      <c r="AL157" s="348" t="s">
        <v>1651</v>
      </c>
      <c r="AM157" s="318" t="s">
        <v>318</v>
      </c>
      <c r="AN157" s="318" t="s">
        <v>318</v>
      </c>
      <c r="AO157" s="266">
        <v>100</v>
      </c>
      <c r="AP157" s="359">
        <v>1</v>
      </c>
      <c r="AQ157" s="266" t="s">
        <v>1652</v>
      </c>
      <c r="AR157" s="266"/>
      <c r="AS157" s="266"/>
      <c r="AT157" s="266"/>
      <c r="AU157" s="266" t="s">
        <v>1650</v>
      </c>
    </row>
    <row r="158" spans="2:47" s="2" customFormat="1" ht="114.75" x14ac:dyDescent="0.25">
      <c r="B158" s="286" t="s">
        <v>1078</v>
      </c>
      <c r="C158" s="287" t="s">
        <v>37</v>
      </c>
      <c r="D158" s="287" t="s">
        <v>38</v>
      </c>
      <c r="E158" s="287" t="s">
        <v>116</v>
      </c>
      <c r="F158" s="287" t="s">
        <v>40</v>
      </c>
      <c r="G158" s="287" t="s">
        <v>41</v>
      </c>
      <c r="H158" s="287" t="s">
        <v>42</v>
      </c>
      <c r="I158" s="287" t="s">
        <v>43</v>
      </c>
      <c r="J158" s="287" t="s">
        <v>45</v>
      </c>
      <c r="K158" s="287" t="s">
        <v>1080</v>
      </c>
      <c r="L158" s="287" t="s">
        <v>93</v>
      </c>
      <c r="M158" s="287" t="s">
        <v>974</v>
      </c>
      <c r="N158" s="287" t="s">
        <v>120</v>
      </c>
      <c r="O158" s="312" t="s">
        <v>1091</v>
      </c>
      <c r="P158" s="312" t="s">
        <v>1091</v>
      </c>
      <c r="Q158" s="312">
        <v>100</v>
      </c>
      <c r="R158" s="287">
        <v>100</v>
      </c>
      <c r="S158" s="287">
        <v>100</v>
      </c>
      <c r="T158" s="287">
        <v>100</v>
      </c>
      <c r="U158" s="287">
        <v>100</v>
      </c>
      <c r="V158" s="287">
        <v>100</v>
      </c>
      <c r="W158" s="312" t="s">
        <v>1096</v>
      </c>
      <c r="X158" s="288"/>
      <c r="Y158" s="312" t="s">
        <v>57</v>
      </c>
      <c r="Z158" s="312" t="s">
        <v>1083</v>
      </c>
      <c r="AA158" s="246">
        <f t="shared" si="3"/>
        <v>100</v>
      </c>
      <c r="AB158" s="292"/>
      <c r="AC158" s="291" t="s">
        <v>1097</v>
      </c>
      <c r="AD158" s="292" t="s">
        <v>1098</v>
      </c>
      <c r="AE158" s="292" t="s">
        <v>318</v>
      </c>
      <c r="AF158" s="292" t="s">
        <v>318</v>
      </c>
      <c r="AG158" s="292" t="s">
        <v>1099</v>
      </c>
      <c r="AH158" s="292" t="s">
        <v>318</v>
      </c>
      <c r="AI158" s="292" t="s">
        <v>318</v>
      </c>
      <c r="AJ158" s="292" t="s">
        <v>318</v>
      </c>
      <c r="AK158" s="292"/>
      <c r="AL158" s="318" t="s">
        <v>1653</v>
      </c>
      <c r="AM158" s="318" t="s">
        <v>318</v>
      </c>
      <c r="AN158" s="318" t="s">
        <v>318</v>
      </c>
      <c r="AO158" s="266">
        <v>100</v>
      </c>
      <c r="AP158" s="359">
        <v>1</v>
      </c>
      <c r="AQ158" s="266" t="s">
        <v>1654</v>
      </c>
      <c r="AR158" s="266"/>
      <c r="AS158" s="266"/>
      <c r="AT158" s="266"/>
      <c r="AU158" s="266" t="s">
        <v>1650</v>
      </c>
    </row>
    <row r="159" spans="2:47" s="2" customFormat="1" ht="191.25" x14ac:dyDescent="0.25">
      <c r="B159" s="286" t="s">
        <v>1078</v>
      </c>
      <c r="C159" s="287" t="s">
        <v>173</v>
      </c>
      <c r="D159" s="287" t="s">
        <v>174</v>
      </c>
      <c r="E159" s="287" t="s">
        <v>1100</v>
      </c>
      <c r="F159" s="287" t="s">
        <v>40</v>
      </c>
      <c r="G159" s="287" t="s">
        <v>106</v>
      </c>
      <c r="H159" s="287" t="s">
        <v>42</v>
      </c>
      <c r="I159" s="287" t="s">
        <v>43</v>
      </c>
      <c r="J159" s="287" t="s">
        <v>45</v>
      </c>
      <c r="K159" s="287" t="s">
        <v>1080</v>
      </c>
      <c r="L159" s="287" t="s">
        <v>93</v>
      </c>
      <c r="M159" s="287" t="s">
        <v>974</v>
      </c>
      <c r="N159" s="287" t="s">
        <v>76</v>
      </c>
      <c r="O159" s="312" t="s">
        <v>1091</v>
      </c>
      <c r="P159" s="312" t="s">
        <v>1091</v>
      </c>
      <c r="Q159" s="312">
        <v>1</v>
      </c>
      <c r="R159" s="287">
        <v>1</v>
      </c>
      <c r="S159" s="287">
        <v>1</v>
      </c>
      <c r="T159" s="287">
        <v>1</v>
      </c>
      <c r="U159" s="287">
        <v>1</v>
      </c>
      <c r="V159" s="287">
        <v>4</v>
      </c>
      <c r="W159" s="312" t="s">
        <v>1101</v>
      </c>
      <c r="X159" s="288"/>
      <c r="Y159" s="312" t="s">
        <v>57</v>
      </c>
      <c r="Z159" s="312" t="s">
        <v>1102</v>
      </c>
      <c r="AA159" s="246">
        <f t="shared" si="3"/>
        <v>1</v>
      </c>
      <c r="AB159" s="292"/>
      <c r="AC159" s="291" t="s">
        <v>1103</v>
      </c>
      <c r="AD159" s="292"/>
      <c r="AE159" s="292" t="s">
        <v>318</v>
      </c>
      <c r="AF159" s="292" t="s">
        <v>318</v>
      </c>
      <c r="AG159" s="291" t="s">
        <v>1103</v>
      </c>
      <c r="AH159" s="292" t="s">
        <v>318</v>
      </c>
      <c r="AI159" s="292" t="s">
        <v>318</v>
      </c>
      <c r="AJ159" s="292" t="s">
        <v>318</v>
      </c>
      <c r="AK159" s="292"/>
      <c r="AL159" s="318" t="s">
        <v>1655</v>
      </c>
      <c r="AM159" s="318" t="s">
        <v>318</v>
      </c>
      <c r="AN159" s="318" t="s">
        <v>318</v>
      </c>
      <c r="AO159" s="266">
        <v>1</v>
      </c>
      <c r="AP159" s="359">
        <v>1</v>
      </c>
      <c r="AQ159" s="266" t="s">
        <v>1656</v>
      </c>
      <c r="AR159" s="266"/>
      <c r="AS159" s="266"/>
      <c r="AT159" s="266"/>
      <c r="AU159" s="266" t="s">
        <v>1650</v>
      </c>
    </row>
    <row r="160" spans="2:47" s="2" customFormat="1" ht="114.75" x14ac:dyDescent="0.25">
      <c r="B160" s="286" t="s">
        <v>1078</v>
      </c>
      <c r="C160" s="287" t="s">
        <v>37</v>
      </c>
      <c r="D160" s="287" t="s">
        <v>38</v>
      </c>
      <c r="E160" s="287" t="s">
        <v>116</v>
      </c>
      <c r="F160" s="287" t="s">
        <v>117</v>
      </c>
      <c r="G160" s="287" t="s">
        <v>118</v>
      </c>
      <c r="H160" s="287" t="s">
        <v>42</v>
      </c>
      <c r="I160" s="287" t="s">
        <v>43</v>
      </c>
      <c r="J160" s="287" t="s">
        <v>1079</v>
      </c>
      <c r="K160" s="287" t="s">
        <v>1080</v>
      </c>
      <c r="L160" s="287" t="s">
        <v>46</v>
      </c>
      <c r="M160" s="287" t="s">
        <v>589</v>
      </c>
      <c r="N160" s="287" t="s">
        <v>120</v>
      </c>
      <c r="O160" s="312" t="s">
        <v>1104</v>
      </c>
      <c r="P160" s="312" t="s">
        <v>1105</v>
      </c>
      <c r="Q160" s="312">
        <v>95</v>
      </c>
      <c r="R160" s="287">
        <v>95</v>
      </c>
      <c r="S160" s="287">
        <v>95</v>
      </c>
      <c r="T160" s="287">
        <v>95</v>
      </c>
      <c r="U160" s="287">
        <v>95</v>
      </c>
      <c r="V160" s="287">
        <v>95</v>
      </c>
      <c r="W160" s="312" t="s">
        <v>1106</v>
      </c>
      <c r="X160" s="288"/>
      <c r="Y160" s="312" t="s">
        <v>57</v>
      </c>
      <c r="Z160" s="312" t="s">
        <v>1083</v>
      </c>
      <c r="AA160" s="246">
        <f t="shared" si="3"/>
        <v>95</v>
      </c>
      <c r="AB160" s="292">
        <v>10</v>
      </c>
      <c r="AC160" s="291" t="s">
        <v>1107</v>
      </c>
      <c r="AD160" s="292"/>
      <c r="AE160" s="292" t="s">
        <v>318</v>
      </c>
      <c r="AF160" s="292" t="s">
        <v>318</v>
      </c>
      <c r="AG160" s="292" t="s">
        <v>1108</v>
      </c>
      <c r="AH160" s="292" t="s">
        <v>318</v>
      </c>
      <c r="AI160" s="292" t="s">
        <v>318</v>
      </c>
      <c r="AJ160" s="292" t="s">
        <v>318</v>
      </c>
      <c r="AK160" s="292"/>
      <c r="AL160" s="318" t="s">
        <v>1108</v>
      </c>
      <c r="AM160" s="318" t="s">
        <v>318</v>
      </c>
      <c r="AN160" s="318" t="s">
        <v>318</v>
      </c>
      <c r="AO160" s="266">
        <v>100</v>
      </c>
      <c r="AP160" s="359">
        <v>1</v>
      </c>
      <c r="AQ160" s="266" t="s">
        <v>1657</v>
      </c>
      <c r="AR160" s="266"/>
      <c r="AS160" s="266" t="s">
        <v>1658</v>
      </c>
      <c r="AT160" s="266"/>
      <c r="AU160" s="266" t="s">
        <v>1650</v>
      </c>
    </row>
    <row r="161" spans="2:47" s="2" customFormat="1" ht="114.75" x14ac:dyDescent="0.25">
      <c r="B161" s="286" t="s">
        <v>1078</v>
      </c>
      <c r="C161" s="287" t="s">
        <v>37</v>
      </c>
      <c r="D161" s="287" t="s">
        <v>38</v>
      </c>
      <c r="E161" s="287" t="s">
        <v>140</v>
      </c>
      <c r="F161" s="287" t="s">
        <v>117</v>
      </c>
      <c r="G161" s="287" t="s">
        <v>150</v>
      </c>
      <c r="H161" s="287" t="s">
        <v>42</v>
      </c>
      <c r="I161" s="287" t="s">
        <v>43</v>
      </c>
      <c r="J161" s="287" t="s">
        <v>1079</v>
      </c>
      <c r="K161" s="287" t="s">
        <v>1080</v>
      </c>
      <c r="L161" s="287" t="s">
        <v>93</v>
      </c>
      <c r="M161" s="287" t="s">
        <v>589</v>
      </c>
      <c r="N161" s="287" t="s">
        <v>142</v>
      </c>
      <c r="O161" s="312" t="s">
        <v>1105</v>
      </c>
      <c r="P161" s="312" t="s">
        <v>1105</v>
      </c>
      <c r="Q161" s="312">
        <v>0</v>
      </c>
      <c r="R161" s="287">
        <v>4</v>
      </c>
      <c r="S161" s="287">
        <v>4</v>
      </c>
      <c r="T161" s="287">
        <v>4</v>
      </c>
      <c r="U161" s="287">
        <v>4</v>
      </c>
      <c r="V161" s="287">
        <v>16</v>
      </c>
      <c r="W161" s="312" t="s">
        <v>1109</v>
      </c>
      <c r="X161" s="288"/>
      <c r="Y161" s="312" t="s">
        <v>57</v>
      </c>
      <c r="Z161" s="312" t="s">
        <v>1110</v>
      </c>
      <c r="AA161" s="246">
        <f t="shared" si="3"/>
        <v>4</v>
      </c>
      <c r="AB161" s="292">
        <v>1</v>
      </c>
      <c r="AC161" s="291" t="s">
        <v>1111</v>
      </c>
      <c r="AD161" s="292"/>
      <c r="AE161" s="292" t="s">
        <v>318</v>
      </c>
      <c r="AF161" s="292" t="s">
        <v>318</v>
      </c>
      <c r="AG161" s="292" t="s">
        <v>1112</v>
      </c>
      <c r="AH161" s="290">
        <v>1</v>
      </c>
      <c r="AI161" s="292" t="s">
        <v>1113</v>
      </c>
      <c r="AJ161" s="292" t="s">
        <v>318</v>
      </c>
      <c r="AK161" s="292"/>
      <c r="AL161" s="318" t="s">
        <v>1659</v>
      </c>
      <c r="AM161" s="318" t="s">
        <v>318</v>
      </c>
      <c r="AN161" s="318" t="s">
        <v>318</v>
      </c>
      <c r="AO161" s="266">
        <v>4</v>
      </c>
      <c r="AP161" s="359">
        <v>1</v>
      </c>
      <c r="AQ161" s="266" t="s">
        <v>1660</v>
      </c>
      <c r="AR161" s="266"/>
      <c r="AS161" s="266" t="s">
        <v>1661</v>
      </c>
      <c r="AT161" s="266"/>
      <c r="AU161" s="266" t="s">
        <v>1650</v>
      </c>
    </row>
    <row r="162" spans="2:47" s="2" customFormat="1" ht="114.75" x14ac:dyDescent="0.25">
      <c r="B162" s="286" t="s">
        <v>1078</v>
      </c>
      <c r="C162" s="287" t="s">
        <v>37</v>
      </c>
      <c r="D162" s="287" t="s">
        <v>38</v>
      </c>
      <c r="E162" s="287" t="s">
        <v>140</v>
      </c>
      <c r="F162" s="287" t="s">
        <v>117</v>
      </c>
      <c r="G162" s="287" t="s">
        <v>150</v>
      </c>
      <c r="H162" s="287" t="s">
        <v>42</v>
      </c>
      <c r="I162" s="287" t="s">
        <v>43</v>
      </c>
      <c r="J162" s="287" t="s">
        <v>1114</v>
      </c>
      <c r="K162" s="287" t="s">
        <v>1080</v>
      </c>
      <c r="L162" s="287" t="s">
        <v>46</v>
      </c>
      <c r="M162" s="287" t="s">
        <v>589</v>
      </c>
      <c r="N162" s="287" t="s">
        <v>142</v>
      </c>
      <c r="O162" s="312" t="s">
        <v>1115</v>
      </c>
      <c r="P162" s="312" t="s">
        <v>1115</v>
      </c>
      <c r="Q162" s="312">
        <v>0.78</v>
      </c>
      <c r="R162" s="341" t="s">
        <v>1116</v>
      </c>
      <c r="S162" s="341" t="s">
        <v>1116</v>
      </c>
      <c r="T162" s="341" t="s">
        <v>1116</v>
      </c>
      <c r="U162" s="341" t="s">
        <v>1116</v>
      </c>
      <c r="V162" s="341" t="s">
        <v>1116</v>
      </c>
      <c r="W162" s="312" t="s">
        <v>1117</v>
      </c>
      <c r="X162" s="288"/>
      <c r="Y162" s="312" t="s">
        <v>57</v>
      </c>
      <c r="Z162" s="312" t="s">
        <v>1118</v>
      </c>
      <c r="AA162" s="246" t="str">
        <f t="shared" si="3"/>
        <v>&lt;3</v>
      </c>
      <c r="AB162" s="292"/>
      <c r="AC162" s="291" t="s">
        <v>1119</v>
      </c>
      <c r="AD162" s="292" t="s">
        <v>1120</v>
      </c>
      <c r="AE162" s="292" t="s">
        <v>318</v>
      </c>
      <c r="AF162" s="292" t="s">
        <v>318</v>
      </c>
      <c r="AG162" s="291" t="s">
        <v>1121</v>
      </c>
      <c r="AH162" s="292" t="s">
        <v>318</v>
      </c>
      <c r="AI162" s="292" t="s">
        <v>318</v>
      </c>
      <c r="AJ162" s="292" t="s">
        <v>318</v>
      </c>
      <c r="AK162" s="292"/>
      <c r="AL162" s="348" t="s">
        <v>1121</v>
      </c>
      <c r="AM162" s="318" t="s">
        <v>318</v>
      </c>
      <c r="AN162" s="318" t="s">
        <v>318</v>
      </c>
      <c r="AO162" s="266">
        <v>1.9</v>
      </c>
      <c r="AP162" s="359">
        <v>1</v>
      </c>
      <c r="AQ162" s="266" t="s">
        <v>1662</v>
      </c>
      <c r="AR162" s="266"/>
      <c r="AS162" s="266"/>
      <c r="AT162" s="266"/>
      <c r="AU162" s="266" t="s">
        <v>1650</v>
      </c>
    </row>
    <row r="163" spans="2:47" s="2" customFormat="1" ht="114.75" x14ac:dyDescent="0.25">
      <c r="B163" s="286" t="s">
        <v>1078</v>
      </c>
      <c r="C163" s="287" t="s">
        <v>37</v>
      </c>
      <c r="D163" s="287" t="s">
        <v>38</v>
      </c>
      <c r="E163" s="287" t="s">
        <v>140</v>
      </c>
      <c r="F163" s="287" t="s">
        <v>117</v>
      </c>
      <c r="G163" s="287" t="s">
        <v>150</v>
      </c>
      <c r="H163" s="287" t="s">
        <v>42</v>
      </c>
      <c r="I163" s="287" t="s">
        <v>43</v>
      </c>
      <c r="J163" s="287" t="s">
        <v>1114</v>
      </c>
      <c r="K163" s="287" t="s">
        <v>1080</v>
      </c>
      <c r="L163" s="287" t="s">
        <v>46</v>
      </c>
      <c r="M163" s="287" t="s">
        <v>589</v>
      </c>
      <c r="N163" s="287" t="s">
        <v>142</v>
      </c>
      <c r="O163" s="312" t="s">
        <v>1115</v>
      </c>
      <c r="P163" s="312" t="s">
        <v>1115</v>
      </c>
      <c r="Q163" s="312">
        <v>1.2669999999999999</v>
      </c>
      <c r="R163" s="341" t="s">
        <v>1116</v>
      </c>
      <c r="S163" s="341" t="s">
        <v>1116</v>
      </c>
      <c r="T163" s="341" t="s">
        <v>1116</v>
      </c>
      <c r="U163" s="341" t="s">
        <v>1116</v>
      </c>
      <c r="V163" s="341" t="s">
        <v>1116</v>
      </c>
      <c r="W163" s="312" t="s">
        <v>1122</v>
      </c>
      <c r="X163" s="288"/>
      <c r="Y163" s="312" t="s">
        <v>57</v>
      </c>
      <c r="Z163" s="312" t="s">
        <v>1123</v>
      </c>
      <c r="AA163" s="246" t="str">
        <f t="shared" si="3"/>
        <v>&lt;3</v>
      </c>
      <c r="AB163" s="292"/>
      <c r="AC163" s="291" t="s">
        <v>1124</v>
      </c>
      <c r="AD163" s="292" t="s">
        <v>1120</v>
      </c>
      <c r="AE163" s="292" t="s">
        <v>318</v>
      </c>
      <c r="AF163" s="292" t="s">
        <v>318</v>
      </c>
      <c r="AG163" s="291" t="s">
        <v>1121</v>
      </c>
      <c r="AH163" s="292" t="s">
        <v>318</v>
      </c>
      <c r="AI163" s="292" t="s">
        <v>318</v>
      </c>
      <c r="AJ163" s="292" t="s">
        <v>318</v>
      </c>
      <c r="AK163" s="292"/>
      <c r="AL163" s="348" t="s">
        <v>1121</v>
      </c>
      <c r="AM163" s="318" t="s">
        <v>318</v>
      </c>
      <c r="AN163" s="318" t="s">
        <v>318</v>
      </c>
      <c r="AO163" s="266">
        <v>1</v>
      </c>
      <c r="AP163" s="359">
        <v>1</v>
      </c>
      <c r="AQ163" s="266" t="s">
        <v>1663</v>
      </c>
      <c r="AR163" s="266"/>
      <c r="AS163" s="266"/>
      <c r="AT163" s="266"/>
      <c r="AU163" s="266" t="s">
        <v>1650</v>
      </c>
    </row>
    <row r="164" spans="2:47" s="2" customFormat="1" ht="114.75" x14ac:dyDescent="0.25">
      <c r="B164" s="286" t="s">
        <v>1078</v>
      </c>
      <c r="C164" s="287" t="s">
        <v>37</v>
      </c>
      <c r="D164" s="287" t="s">
        <v>38</v>
      </c>
      <c r="E164" s="287" t="s">
        <v>140</v>
      </c>
      <c r="F164" s="287" t="s">
        <v>117</v>
      </c>
      <c r="G164" s="287" t="s">
        <v>150</v>
      </c>
      <c r="H164" s="287" t="s">
        <v>42</v>
      </c>
      <c r="I164" s="287" t="s">
        <v>43</v>
      </c>
      <c r="J164" s="287" t="s">
        <v>45</v>
      </c>
      <c r="K164" s="287" t="s">
        <v>1080</v>
      </c>
      <c r="L164" s="287" t="s">
        <v>93</v>
      </c>
      <c r="M164" s="287" t="s">
        <v>589</v>
      </c>
      <c r="N164" s="287" t="s">
        <v>142</v>
      </c>
      <c r="O164" s="312" t="s">
        <v>1125</v>
      </c>
      <c r="P164" s="312" t="s">
        <v>1125</v>
      </c>
      <c r="Q164" s="312" t="s">
        <v>50</v>
      </c>
      <c r="R164" s="287" t="s">
        <v>1126</v>
      </c>
      <c r="S164" s="341" t="s">
        <v>1127</v>
      </c>
      <c r="T164" s="341" t="s">
        <v>1127</v>
      </c>
      <c r="U164" s="341" t="s">
        <v>1127</v>
      </c>
      <c r="V164" s="341" t="s">
        <v>1127</v>
      </c>
      <c r="W164" s="312" t="s">
        <v>1128</v>
      </c>
      <c r="X164" s="288" t="s">
        <v>57</v>
      </c>
      <c r="Y164" s="312"/>
      <c r="Z164" s="312" t="s">
        <v>1129</v>
      </c>
      <c r="AA164" s="246" t="str">
        <f t="shared" si="3"/>
        <v>&gt;1,20</v>
      </c>
      <c r="AB164" s="292"/>
      <c r="AC164" s="291" t="s">
        <v>1130</v>
      </c>
      <c r="AD164" s="292"/>
      <c r="AE164" s="290">
        <v>1</v>
      </c>
      <c r="AF164" s="290">
        <v>1</v>
      </c>
      <c r="AG164" s="291" t="s">
        <v>1131</v>
      </c>
      <c r="AH164" s="292" t="s">
        <v>318</v>
      </c>
      <c r="AI164" s="292" t="s">
        <v>318</v>
      </c>
      <c r="AJ164" s="292" t="s">
        <v>318</v>
      </c>
      <c r="AK164" s="292"/>
      <c r="AL164" s="348" t="s">
        <v>1131</v>
      </c>
      <c r="AM164" s="318" t="s">
        <v>318</v>
      </c>
      <c r="AN164" s="318" t="s">
        <v>318</v>
      </c>
      <c r="AO164" s="266">
        <v>1.2</v>
      </c>
      <c r="AP164" s="359">
        <v>1</v>
      </c>
      <c r="AQ164" s="266" t="s">
        <v>1664</v>
      </c>
      <c r="AR164" s="266"/>
      <c r="AS164" s="266"/>
      <c r="AT164" s="266"/>
      <c r="AU164" s="266" t="s">
        <v>1650</v>
      </c>
    </row>
    <row r="165" spans="2:47" s="2" customFormat="1" ht="114.75" x14ac:dyDescent="0.25">
      <c r="B165" s="286" t="s">
        <v>1078</v>
      </c>
      <c r="C165" s="287" t="s">
        <v>37</v>
      </c>
      <c r="D165" s="287" t="s">
        <v>38</v>
      </c>
      <c r="E165" s="287" t="s">
        <v>140</v>
      </c>
      <c r="F165" s="287" t="s">
        <v>117</v>
      </c>
      <c r="G165" s="287" t="s">
        <v>150</v>
      </c>
      <c r="H165" s="287" t="s">
        <v>42</v>
      </c>
      <c r="I165" s="287" t="s">
        <v>43</v>
      </c>
      <c r="J165" s="287" t="s">
        <v>45</v>
      </c>
      <c r="K165" s="287" t="s">
        <v>1080</v>
      </c>
      <c r="L165" s="287" t="s">
        <v>93</v>
      </c>
      <c r="M165" s="287" t="s">
        <v>589</v>
      </c>
      <c r="N165" s="287" t="s">
        <v>142</v>
      </c>
      <c r="O165" s="312" t="s">
        <v>1125</v>
      </c>
      <c r="P165" s="312" t="s">
        <v>1125</v>
      </c>
      <c r="Q165" s="312" t="s">
        <v>50</v>
      </c>
      <c r="R165" s="341" t="s">
        <v>1132</v>
      </c>
      <c r="S165" s="341" t="s">
        <v>1132</v>
      </c>
      <c r="T165" s="341" t="s">
        <v>1132</v>
      </c>
      <c r="U165" s="341" t="s">
        <v>1132</v>
      </c>
      <c r="V165" s="341" t="s">
        <v>1132</v>
      </c>
      <c r="W165" s="312" t="s">
        <v>1133</v>
      </c>
      <c r="X165" s="288"/>
      <c r="Y165" s="312" t="s">
        <v>57</v>
      </c>
      <c r="Z165" s="312" t="s">
        <v>1134</v>
      </c>
      <c r="AA165" s="246" t="str">
        <f t="shared" si="3"/>
        <v>&gt;0,9</v>
      </c>
      <c r="AB165" s="292"/>
      <c r="AC165" s="291" t="s">
        <v>1135</v>
      </c>
      <c r="AD165" s="292"/>
      <c r="AE165" s="292" t="s">
        <v>318</v>
      </c>
      <c r="AF165" s="292" t="s">
        <v>318</v>
      </c>
      <c r="AG165" s="291" t="s">
        <v>1136</v>
      </c>
      <c r="AH165" s="292" t="s">
        <v>318</v>
      </c>
      <c r="AI165" s="292" t="s">
        <v>318</v>
      </c>
      <c r="AJ165" s="292" t="s">
        <v>318</v>
      </c>
      <c r="AK165" s="292"/>
      <c r="AL165" s="348" t="s">
        <v>1136</v>
      </c>
      <c r="AM165" s="318" t="s">
        <v>318</v>
      </c>
      <c r="AN165" s="318" t="s">
        <v>318</v>
      </c>
      <c r="AO165" s="266">
        <v>0.95499999999999996</v>
      </c>
      <c r="AP165" s="359">
        <v>1</v>
      </c>
      <c r="AQ165" s="266" t="s">
        <v>1665</v>
      </c>
      <c r="AR165" s="266"/>
      <c r="AS165" s="266"/>
      <c r="AT165" s="266"/>
      <c r="AU165" s="266" t="s">
        <v>1650</v>
      </c>
    </row>
    <row r="166" spans="2:47" s="2" customFormat="1" ht="191.25" x14ac:dyDescent="0.25">
      <c r="B166" s="286" t="s">
        <v>1078</v>
      </c>
      <c r="C166" s="287" t="s">
        <v>61</v>
      </c>
      <c r="D166" s="287" t="s">
        <v>62</v>
      </c>
      <c r="E166" s="287" t="s">
        <v>1137</v>
      </c>
      <c r="F166" s="287" t="s">
        <v>212</v>
      </c>
      <c r="G166" s="287" t="s">
        <v>1138</v>
      </c>
      <c r="H166" s="287" t="s">
        <v>42</v>
      </c>
      <c r="I166" s="287" t="s">
        <v>43</v>
      </c>
      <c r="J166" s="287" t="s">
        <v>45</v>
      </c>
      <c r="K166" s="287" t="s">
        <v>1080</v>
      </c>
      <c r="L166" s="287" t="s">
        <v>93</v>
      </c>
      <c r="M166" s="287" t="s">
        <v>203</v>
      </c>
      <c r="N166" s="287" t="s">
        <v>76</v>
      </c>
      <c r="O166" s="312" t="s">
        <v>1139</v>
      </c>
      <c r="P166" s="312" t="s">
        <v>1139</v>
      </c>
      <c r="Q166" s="312">
        <v>0</v>
      </c>
      <c r="R166" s="287">
        <v>0.8</v>
      </c>
      <c r="S166" s="287">
        <v>0.8</v>
      </c>
      <c r="T166" s="287">
        <v>0.8</v>
      </c>
      <c r="U166" s="287">
        <v>0.8</v>
      </c>
      <c r="V166" s="287">
        <v>0.8</v>
      </c>
      <c r="W166" s="312" t="s">
        <v>1140</v>
      </c>
      <c r="X166" s="288"/>
      <c r="Y166" s="312" t="s">
        <v>57</v>
      </c>
      <c r="Z166" s="312" t="s">
        <v>1141</v>
      </c>
      <c r="AA166" s="246">
        <f t="shared" si="3"/>
        <v>0.8</v>
      </c>
      <c r="AB166" s="292">
        <v>7.0000000000000007E-2</v>
      </c>
      <c r="AC166" s="291" t="s">
        <v>1142</v>
      </c>
      <c r="AD166" s="292"/>
      <c r="AE166" s="292" t="s">
        <v>318</v>
      </c>
      <c r="AF166" s="292" t="s">
        <v>318</v>
      </c>
      <c r="AG166" s="291" t="s">
        <v>1143</v>
      </c>
      <c r="AH166" s="292"/>
      <c r="AI166" s="292"/>
      <c r="AJ166" s="292"/>
      <c r="AK166" s="292"/>
      <c r="AL166" s="348" t="s">
        <v>1143</v>
      </c>
      <c r="AM166" s="318" t="s">
        <v>318</v>
      </c>
      <c r="AN166" s="318" t="s">
        <v>318</v>
      </c>
      <c r="AO166" s="266">
        <v>0.7</v>
      </c>
      <c r="AP166" s="368">
        <f>AO166/0.8</f>
        <v>0.87499999999999989</v>
      </c>
      <c r="AQ166" s="266" t="s">
        <v>1666</v>
      </c>
      <c r="AR166" s="266"/>
      <c r="AS166" s="266" t="s">
        <v>1667</v>
      </c>
      <c r="AT166" s="266"/>
      <c r="AU166" s="266" t="s">
        <v>1668</v>
      </c>
    </row>
    <row r="167" spans="2:47" s="2" customFormat="1" ht="114.75" x14ac:dyDescent="0.25">
      <c r="B167" s="286" t="s">
        <v>1078</v>
      </c>
      <c r="C167" s="287" t="s">
        <v>37</v>
      </c>
      <c r="D167" s="287" t="s">
        <v>38</v>
      </c>
      <c r="E167" s="287" t="s">
        <v>39</v>
      </c>
      <c r="F167" s="287" t="s">
        <v>40</v>
      </c>
      <c r="G167" s="287" t="s">
        <v>41</v>
      </c>
      <c r="H167" s="287" t="s">
        <v>42</v>
      </c>
      <c r="I167" s="287" t="s">
        <v>43</v>
      </c>
      <c r="J167" s="287" t="s">
        <v>45</v>
      </c>
      <c r="K167" s="287" t="s">
        <v>1080</v>
      </c>
      <c r="L167" s="287" t="s">
        <v>93</v>
      </c>
      <c r="M167" s="287" t="s">
        <v>254</v>
      </c>
      <c r="N167" s="287" t="s">
        <v>47</v>
      </c>
      <c r="O167" s="312" t="s">
        <v>1144</v>
      </c>
      <c r="P167" s="312" t="s">
        <v>1144</v>
      </c>
      <c r="Q167" s="312">
        <v>1.06</v>
      </c>
      <c r="R167" s="287" t="s">
        <v>1145</v>
      </c>
      <c r="S167" s="287" t="s">
        <v>1145</v>
      </c>
      <c r="T167" s="287" t="s">
        <v>1145</v>
      </c>
      <c r="U167" s="287" t="s">
        <v>1145</v>
      </c>
      <c r="V167" s="287" t="s">
        <v>1145</v>
      </c>
      <c r="W167" s="312" t="s">
        <v>1146</v>
      </c>
      <c r="X167" s="288"/>
      <c r="Y167" s="312" t="s">
        <v>57</v>
      </c>
      <c r="Z167" s="312" t="s">
        <v>1147</v>
      </c>
      <c r="AA167" s="246" t="str">
        <f t="shared" si="3"/>
        <v>&gt;1</v>
      </c>
      <c r="AB167" s="292"/>
      <c r="AC167" s="291" t="s">
        <v>1148</v>
      </c>
      <c r="AD167" s="292"/>
      <c r="AE167" s="292" t="s">
        <v>318</v>
      </c>
      <c r="AF167" s="292" t="s">
        <v>318</v>
      </c>
      <c r="AG167" s="292" t="s">
        <v>1149</v>
      </c>
      <c r="AH167" s="292" t="s">
        <v>318</v>
      </c>
      <c r="AI167" s="292" t="s">
        <v>318</v>
      </c>
      <c r="AJ167" s="292" t="s">
        <v>318</v>
      </c>
      <c r="AK167" s="292"/>
      <c r="AL167" s="318" t="s">
        <v>1149</v>
      </c>
      <c r="AM167" s="318" t="s">
        <v>318</v>
      </c>
      <c r="AN167" s="318" t="s">
        <v>318</v>
      </c>
      <c r="AO167" s="266">
        <v>1.113</v>
      </c>
      <c r="AP167" s="359">
        <v>1</v>
      </c>
      <c r="AQ167" s="266" t="s">
        <v>1669</v>
      </c>
      <c r="AR167" s="266"/>
      <c r="AS167" s="266"/>
      <c r="AT167" s="266"/>
      <c r="AU167" s="266" t="s">
        <v>1650</v>
      </c>
    </row>
    <row r="168" spans="2:47" s="2" customFormat="1" ht="114.75" x14ac:dyDescent="0.25">
      <c r="B168" s="286" t="s">
        <v>1078</v>
      </c>
      <c r="C168" s="287" t="s">
        <v>37</v>
      </c>
      <c r="D168" s="287" t="s">
        <v>38</v>
      </c>
      <c r="E168" s="287" t="s">
        <v>116</v>
      </c>
      <c r="F168" s="287" t="s">
        <v>117</v>
      </c>
      <c r="G168" s="287" t="s">
        <v>118</v>
      </c>
      <c r="H168" s="287" t="s">
        <v>42</v>
      </c>
      <c r="I168" s="287" t="s">
        <v>43</v>
      </c>
      <c r="J168" s="287" t="s">
        <v>1079</v>
      </c>
      <c r="K168" s="287" t="s">
        <v>1080</v>
      </c>
      <c r="L168" s="287" t="s">
        <v>93</v>
      </c>
      <c r="M168" s="287" t="s">
        <v>589</v>
      </c>
      <c r="N168" s="287" t="s">
        <v>120</v>
      </c>
      <c r="O168" s="287" t="s">
        <v>1155</v>
      </c>
      <c r="P168" s="287" t="s">
        <v>1155</v>
      </c>
      <c r="Q168" s="245">
        <v>0</v>
      </c>
      <c r="R168" s="246">
        <v>0</v>
      </c>
      <c r="S168" s="245">
        <v>1</v>
      </c>
      <c r="T168" s="245">
        <v>1</v>
      </c>
      <c r="U168" s="245">
        <v>1</v>
      </c>
      <c r="V168" s="245">
        <v>1</v>
      </c>
      <c r="W168" s="288" t="s">
        <v>1156</v>
      </c>
      <c r="X168" s="289"/>
      <c r="Y168" s="289" t="s">
        <v>57</v>
      </c>
      <c r="Z168" s="245" t="s">
        <v>1157</v>
      </c>
      <c r="AA168" s="246">
        <f t="shared" si="3"/>
        <v>1</v>
      </c>
      <c r="AB168" s="292"/>
      <c r="AC168" s="291" t="s">
        <v>1158</v>
      </c>
      <c r="AD168" s="292"/>
      <c r="AE168" s="292" t="s">
        <v>318</v>
      </c>
      <c r="AF168" s="292" t="s">
        <v>318</v>
      </c>
      <c r="AG168" s="291" t="s">
        <v>1158</v>
      </c>
      <c r="AH168" s="292" t="s">
        <v>318</v>
      </c>
      <c r="AI168" s="292" t="s">
        <v>318</v>
      </c>
      <c r="AJ168" s="292" t="s">
        <v>318</v>
      </c>
      <c r="AK168" s="292"/>
      <c r="AL168" s="348" t="s">
        <v>1158</v>
      </c>
      <c r="AM168" s="318" t="s">
        <v>318</v>
      </c>
      <c r="AN168" s="318" t="s">
        <v>318</v>
      </c>
      <c r="AO168" s="266">
        <v>1</v>
      </c>
      <c r="AP168" s="359">
        <v>1</v>
      </c>
      <c r="AQ168" s="266" t="s">
        <v>1158</v>
      </c>
      <c r="AR168" s="266"/>
      <c r="AS168" s="266"/>
      <c r="AT168" s="266"/>
      <c r="AU168" s="266" t="s">
        <v>1650</v>
      </c>
    </row>
    <row r="169" spans="2:47" s="2" customFormat="1" ht="409.5" x14ac:dyDescent="0.2">
      <c r="B169" s="339" t="s">
        <v>1159</v>
      </c>
      <c r="C169" s="70" t="s">
        <v>37</v>
      </c>
      <c r="D169" s="70" t="s">
        <v>38</v>
      </c>
      <c r="E169" s="70" t="s">
        <v>105</v>
      </c>
      <c r="F169" s="70" t="s">
        <v>40</v>
      </c>
      <c r="G169" s="70" t="s">
        <v>41</v>
      </c>
      <c r="H169" s="70" t="s">
        <v>42</v>
      </c>
      <c r="I169" s="70" t="s">
        <v>253</v>
      </c>
      <c r="J169" s="70" t="s">
        <v>45</v>
      </c>
      <c r="K169" s="70" t="s">
        <v>45</v>
      </c>
      <c r="L169" s="70" t="s">
        <v>202</v>
      </c>
      <c r="M169" s="70" t="s">
        <v>203</v>
      </c>
      <c r="N169" s="70" t="s">
        <v>107</v>
      </c>
      <c r="O169" s="70" t="s">
        <v>1160</v>
      </c>
      <c r="P169" s="70" t="s">
        <v>1161</v>
      </c>
      <c r="Q169" s="236">
        <v>0</v>
      </c>
      <c r="R169" s="236">
        <v>0.3</v>
      </c>
      <c r="S169" s="236">
        <v>0.6</v>
      </c>
      <c r="T169" s="236">
        <v>0.1</v>
      </c>
      <c r="U169" s="236">
        <v>0</v>
      </c>
      <c r="V169" s="236">
        <v>1</v>
      </c>
      <c r="W169" s="70" t="s">
        <v>1162</v>
      </c>
      <c r="X169" s="70" t="s">
        <v>57</v>
      </c>
      <c r="Y169" s="70" t="s">
        <v>57</v>
      </c>
      <c r="Z169" s="224" t="s">
        <v>1163</v>
      </c>
      <c r="AA169" s="222">
        <f t="shared" si="3"/>
        <v>0.1</v>
      </c>
      <c r="AB169" s="18"/>
      <c r="AC169" s="299" t="s">
        <v>1164</v>
      </c>
      <c r="AD169" s="157" t="s">
        <v>622</v>
      </c>
      <c r="AE169" s="74">
        <v>0.09</v>
      </c>
      <c r="AF169" s="74">
        <v>0.9</v>
      </c>
      <c r="AG169" s="18" t="s">
        <v>1165</v>
      </c>
      <c r="AH169" s="18"/>
      <c r="AI169" s="18"/>
      <c r="AJ169" s="18"/>
      <c r="AK169" s="18"/>
      <c r="AL169" s="106" t="s">
        <v>1670</v>
      </c>
      <c r="AM169" s="106"/>
      <c r="AN169" s="106"/>
      <c r="AO169" s="365">
        <v>0.1</v>
      </c>
      <c r="AP169" s="413">
        <v>1</v>
      </c>
      <c r="AQ169" s="414" t="s">
        <v>1671</v>
      </c>
      <c r="AR169" s="176"/>
      <c r="AS169" s="176"/>
      <c r="AT169" s="365" t="s">
        <v>1672</v>
      </c>
      <c r="AU169" s="176"/>
    </row>
    <row r="170" spans="2:47" s="2" customFormat="1" ht="318.75" x14ac:dyDescent="0.2">
      <c r="B170" s="339" t="s">
        <v>1159</v>
      </c>
      <c r="C170" s="70" t="s">
        <v>37</v>
      </c>
      <c r="D170" s="70" t="s">
        <v>38</v>
      </c>
      <c r="E170" s="70" t="s">
        <v>105</v>
      </c>
      <c r="F170" s="70" t="s">
        <v>40</v>
      </c>
      <c r="G170" s="70" t="s">
        <v>41</v>
      </c>
      <c r="H170" s="70" t="s">
        <v>42</v>
      </c>
      <c r="I170" s="70" t="s">
        <v>253</v>
      </c>
      <c r="J170" s="70" t="s">
        <v>45</v>
      </c>
      <c r="K170" s="70" t="s">
        <v>45</v>
      </c>
      <c r="L170" s="70" t="s">
        <v>46</v>
      </c>
      <c r="M170" s="70" t="s">
        <v>45</v>
      </c>
      <c r="N170" s="70" t="s">
        <v>107</v>
      </c>
      <c r="O170" s="70" t="s">
        <v>1160</v>
      </c>
      <c r="P170" s="70" t="s">
        <v>1166</v>
      </c>
      <c r="Q170" s="236">
        <v>0</v>
      </c>
      <c r="R170" s="236">
        <v>0.2</v>
      </c>
      <c r="S170" s="236">
        <v>0.6</v>
      </c>
      <c r="T170" s="236">
        <v>0.2</v>
      </c>
      <c r="U170" s="236">
        <v>0</v>
      </c>
      <c r="V170" s="236">
        <v>1</v>
      </c>
      <c r="W170" s="70" t="s">
        <v>1167</v>
      </c>
      <c r="X170" s="70"/>
      <c r="Y170" s="70" t="s">
        <v>57</v>
      </c>
      <c r="Z170" s="70" t="s">
        <v>1168</v>
      </c>
      <c r="AA170" s="222">
        <f t="shared" si="3"/>
        <v>0.2</v>
      </c>
      <c r="AB170" s="18"/>
      <c r="AC170" s="299" t="s">
        <v>1169</v>
      </c>
      <c r="AD170" s="157" t="s">
        <v>1170</v>
      </c>
      <c r="AE170" s="74">
        <v>0.1</v>
      </c>
      <c r="AF170" s="74">
        <v>0.5</v>
      </c>
      <c r="AG170" s="105" t="s">
        <v>1171</v>
      </c>
      <c r="AH170" s="18"/>
      <c r="AI170" s="18"/>
      <c r="AJ170" s="18"/>
      <c r="AK170" s="18"/>
      <c r="AL170" s="106" t="s">
        <v>1673</v>
      </c>
      <c r="AM170" s="106" t="s">
        <v>1674</v>
      </c>
      <c r="AN170" s="106"/>
      <c r="AO170" s="366">
        <v>0.15</v>
      </c>
      <c r="AP170" s="416">
        <v>0.75</v>
      </c>
      <c r="AQ170" s="417" t="s">
        <v>1675</v>
      </c>
      <c r="AR170" s="176"/>
      <c r="AS170" s="176"/>
      <c r="AT170" s="366" t="s">
        <v>622</v>
      </c>
      <c r="AU170" s="176"/>
    </row>
    <row r="171" spans="2:47" s="2" customFormat="1" ht="216.75" x14ac:dyDescent="0.2">
      <c r="B171" s="339" t="s">
        <v>1159</v>
      </c>
      <c r="C171" s="70" t="s">
        <v>37</v>
      </c>
      <c r="D171" s="70" t="s">
        <v>38</v>
      </c>
      <c r="E171" s="70" t="s">
        <v>105</v>
      </c>
      <c r="F171" s="70" t="s">
        <v>40</v>
      </c>
      <c r="G171" s="70" t="s">
        <v>106</v>
      </c>
      <c r="H171" s="70" t="s">
        <v>42</v>
      </c>
      <c r="I171" s="70" t="s">
        <v>43</v>
      </c>
      <c r="J171" s="70" t="s">
        <v>45</v>
      </c>
      <c r="K171" s="70" t="s">
        <v>45</v>
      </c>
      <c r="L171" s="70" t="s">
        <v>46</v>
      </c>
      <c r="M171" s="70" t="s">
        <v>187</v>
      </c>
      <c r="N171" s="70" t="s">
        <v>107</v>
      </c>
      <c r="O171" s="70" t="s">
        <v>1172</v>
      </c>
      <c r="P171" s="70" t="s">
        <v>1173</v>
      </c>
      <c r="Q171" s="225">
        <v>0</v>
      </c>
      <c r="R171" s="222">
        <v>0</v>
      </c>
      <c r="S171" s="224">
        <v>0.3</v>
      </c>
      <c r="T171" s="224">
        <v>0.5</v>
      </c>
      <c r="U171" s="224">
        <v>0.2</v>
      </c>
      <c r="V171" s="226">
        <v>1</v>
      </c>
      <c r="W171" s="70" t="s">
        <v>1174</v>
      </c>
      <c r="X171" s="70" t="s">
        <v>57</v>
      </c>
      <c r="Y171" s="70" t="s">
        <v>57</v>
      </c>
      <c r="Z171" s="224" t="s">
        <v>1175</v>
      </c>
      <c r="AA171" s="222">
        <f t="shared" si="3"/>
        <v>0.5</v>
      </c>
      <c r="AB171" s="18"/>
      <c r="AC171" s="299" t="s">
        <v>1176</v>
      </c>
      <c r="AD171" s="157" t="s">
        <v>622</v>
      </c>
      <c r="AE171" s="74">
        <v>0</v>
      </c>
      <c r="AF171" s="74">
        <v>0</v>
      </c>
      <c r="AG171" s="18" t="s">
        <v>1177</v>
      </c>
      <c r="AH171" s="18"/>
      <c r="AI171" s="18"/>
      <c r="AJ171" s="18" t="s">
        <v>1178</v>
      </c>
      <c r="AK171" s="18"/>
      <c r="AL171" s="106" t="s">
        <v>1676</v>
      </c>
      <c r="AM171" s="106"/>
      <c r="AN171" s="106"/>
      <c r="AO171" s="366">
        <v>0.5</v>
      </c>
      <c r="AP171" s="416">
        <v>1</v>
      </c>
      <c r="AQ171" s="417" t="s">
        <v>1677</v>
      </c>
      <c r="AR171" s="176"/>
      <c r="AS171" s="176"/>
      <c r="AT171" s="366" t="s">
        <v>1672</v>
      </c>
      <c r="AU171" s="176"/>
    </row>
    <row r="172" spans="2:47" s="2" customFormat="1" ht="165.75" x14ac:dyDescent="0.2">
      <c r="B172" s="339" t="s">
        <v>1159</v>
      </c>
      <c r="C172" s="70" t="s">
        <v>37</v>
      </c>
      <c r="D172" s="70" t="s">
        <v>38</v>
      </c>
      <c r="E172" s="70" t="s">
        <v>105</v>
      </c>
      <c r="F172" s="282" t="s">
        <v>40</v>
      </c>
      <c r="G172" s="282" t="s">
        <v>41</v>
      </c>
      <c r="H172" s="282" t="s">
        <v>42</v>
      </c>
      <c r="I172" s="282" t="s">
        <v>43</v>
      </c>
      <c r="J172" s="70" t="s">
        <v>45</v>
      </c>
      <c r="K172" s="70" t="s">
        <v>45</v>
      </c>
      <c r="L172" s="70" t="s">
        <v>46</v>
      </c>
      <c r="M172" s="282" t="s">
        <v>187</v>
      </c>
      <c r="N172" s="282" t="s">
        <v>107</v>
      </c>
      <c r="O172" s="70" t="s">
        <v>1172</v>
      </c>
      <c r="P172" s="70" t="s">
        <v>1179</v>
      </c>
      <c r="Q172" s="236">
        <v>0</v>
      </c>
      <c r="R172" s="240">
        <v>0</v>
      </c>
      <c r="S172" s="243">
        <v>0.2</v>
      </c>
      <c r="T172" s="240">
        <v>0.8</v>
      </c>
      <c r="U172" s="240" t="s">
        <v>1180</v>
      </c>
      <c r="V172" s="74">
        <v>1</v>
      </c>
      <c r="W172" s="342" t="s">
        <v>1181</v>
      </c>
      <c r="X172" s="70" t="s">
        <v>57</v>
      </c>
      <c r="Y172" s="70" t="s">
        <v>57</v>
      </c>
      <c r="Z172" s="342" t="s">
        <v>1182</v>
      </c>
      <c r="AA172" s="222">
        <f t="shared" si="3"/>
        <v>0.8</v>
      </c>
      <c r="AB172" s="18"/>
      <c r="AC172" s="299" t="s">
        <v>1183</v>
      </c>
      <c r="AD172" s="157" t="s">
        <v>622</v>
      </c>
      <c r="AE172" s="74">
        <v>0.78</v>
      </c>
      <c r="AF172" s="18" t="s">
        <v>1184</v>
      </c>
      <c r="AG172" s="18" t="s">
        <v>1185</v>
      </c>
      <c r="AH172" s="18"/>
      <c r="AI172" s="18"/>
      <c r="AJ172" s="18"/>
      <c r="AK172" s="18"/>
      <c r="AL172" s="106" t="s">
        <v>1678</v>
      </c>
      <c r="AM172" s="106"/>
      <c r="AN172" s="106" t="s">
        <v>1679</v>
      </c>
      <c r="AO172" s="366">
        <v>0.78</v>
      </c>
      <c r="AP172" s="418">
        <v>0.98119999999999996</v>
      </c>
      <c r="AQ172" s="417" t="s">
        <v>1680</v>
      </c>
      <c r="AR172" s="176"/>
      <c r="AS172" s="176"/>
      <c r="AT172" s="366" t="s">
        <v>622</v>
      </c>
      <c r="AU172" s="176"/>
    </row>
    <row r="173" spans="2:47" s="2" customFormat="1" ht="409.5" x14ac:dyDescent="0.2">
      <c r="B173" s="339" t="s">
        <v>1159</v>
      </c>
      <c r="C173" s="70" t="s">
        <v>37</v>
      </c>
      <c r="D173" s="70" t="s">
        <v>38</v>
      </c>
      <c r="E173" s="70" t="s">
        <v>105</v>
      </c>
      <c r="F173" s="282" t="s">
        <v>40</v>
      </c>
      <c r="G173" s="282" t="s">
        <v>41</v>
      </c>
      <c r="H173" s="282" t="s">
        <v>42</v>
      </c>
      <c r="I173" s="282" t="s">
        <v>253</v>
      </c>
      <c r="J173" s="70" t="s">
        <v>45</v>
      </c>
      <c r="K173" s="70" t="s">
        <v>45</v>
      </c>
      <c r="L173" s="70" t="s">
        <v>213</v>
      </c>
      <c r="M173" s="282" t="s">
        <v>214</v>
      </c>
      <c r="N173" s="282" t="s">
        <v>107</v>
      </c>
      <c r="O173" s="70" t="s">
        <v>1186</v>
      </c>
      <c r="P173" s="70" t="s">
        <v>1187</v>
      </c>
      <c r="Q173" s="225">
        <v>0</v>
      </c>
      <c r="R173" s="222">
        <v>1</v>
      </c>
      <c r="S173" s="222">
        <v>2</v>
      </c>
      <c r="T173" s="222">
        <v>2</v>
      </c>
      <c r="U173" s="222">
        <v>2</v>
      </c>
      <c r="V173" s="70">
        <v>7</v>
      </c>
      <c r="W173" s="342" t="s">
        <v>1188</v>
      </c>
      <c r="X173" s="70" t="s">
        <v>57</v>
      </c>
      <c r="Y173" s="70" t="s">
        <v>57</v>
      </c>
      <c r="Z173" s="70" t="s">
        <v>1189</v>
      </c>
      <c r="AA173" s="222">
        <f t="shared" si="3"/>
        <v>2</v>
      </c>
      <c r="AB173" s="18"/>
      <c r="AC173" s="299" t="s">
        <v>1190</v>
      </c>
      <c r="AD173" s="157" t="s">
        <v>622</v>
      </c>
      <c r="AE173" s="18">
        <v>1</v>
      </c>
      <c r="AF173" s="74">
        <v>0.5</v>
      </c>
      <c r="AG173" s="18" t="s">
        <v>1191</v>
      </c>
      <c r="AH173" s="18"/>
      <c r="AI173" s="18"/>
      <c r="AJ173" s="18" t="s">
        <v>1192</v>
      </c>
      <c r="AK173" s="18"/>
      <c r="AL173" s="106" t="s">
        <v>1681</v>
      </c>
      <c r="AM173" s="106"/>
      <c r="AN173" s="106"/>
      <c r="AO173" s="366">
        <v>2</v>
      </c>
      <c r="AP173" s="416">
        <v>1</v>
      </c>
      <c r="AQ173" s="417" t="s">
        <v>1682</v>
      </c>
      <c r="AR173" s="176"/>
      <c r="AS173" s="176"/>
      <c r="AT173" s="366" t="s">
        <v>1683</v>
      </c>
      <c r="AU173" s="176"/>
    </row>
    <row r="174" spans="2:47" s="2" customFormat="1" ht="191.25" x14ac:dyDescent="0.2">
      <c r="B174" s="339" t="s">
        <v>1159</v>
      </c>
      <c r="C174" s="70" t="s">
        <v>37</v>
      </c>
      <c r="D174" s="70" t="s">
        <v>38</v>
      </c>
      <c r="E174" s="70" t="s">
        <v>105</v>
      </c>
      <c r="F174" s="282" t="s">
        <v>40</v>
      </c>
      <c r="G174" s="282" t="s">
        <v>41</v>
      </c>
      <c r="H174" s="282" t="s">
        <v>42</v>
      </c>
      <c r="I174" s="282" t="s">
        <v>253</v>
      </c>
      <c r="J174" s="70" t="s">
        <v>45</v>
      </c>
      <c r="K174" s="70" t="s">
        <v>45</v>
      </c>
      <c r="L174" s="70" t="s">
        <v>213</v>
      </c>
      <c r="M174" s="282" t="s">
        <v>214</v>
      </c>
      <c r="N174" s="282" t="s">
        <v>107</v>
      </c>
      <c r="O174" s="70" t="s">
        <v>1172</v>
      </c>
      <c r="P174" s="70" t="s">
        <v>1193</v>
      </c>
      <c r="Q174" s="225">
        <v>0</v>
      </c>
      <c r="R174" s="222">
        <v>0</v>
      </c>
      <c r="S174" s="224">
        <v>0.5</v>
      </c>
      <c r="T174" s="224">
        <v>0.75</v>
      </c>
      <c r="U174" s="224">
        <v>1</v>
      </c>
      <c r="V174" s="226">
        <v>1</v>
      </c>
      <c r="W174" s="106" t="s">
        <v>1194</v>
      </c>
      <c r="X174" s="70" t="s">
        <v>57</v>
      </c>
      <c r="Y174" s="70" t="s">
        <v>57</v>
      </c>
      <c r="Z174" s="224" t="s">
        <v>1195</v>
      </c>
      <c r="AA174" s="222">
        <f t="shared" si="3"/>
        <v>0.75</v>
      </c>
      <c r="AB174" s="18"/>
      <c r="AC174" s="299" t="s">
        <v>1196</v>
      </c>
      <c r="AD174" s="157" t="s">
        <v>1197</v>
      </c>
      <c r="AE174" s="74">
        <v>0.71</v>
      </c>
      <c r="AF174" s="74">
        <v>0.95</v>
      </c>
      <c r="AG174" s="18" t="s">
        <v>1198</v>
      </c>
      <c r="AH174" s="18"/>
      <c r="AI174" s="18"/>
      <c r="AJ174" s="18" t="s">
        <v>1199</v>
      </c>
      <c r="AK174" s="18"/>
      <c r="AL174" s="106" t="s">
        <v>1684</v>
      </c>
      <c r="AM174" s="106" t="s">
        <v>1685</v>
      </c>
      <c r="AN174" s="106"/>
      <c r="AO174" s="366">
        <v>0.04</v>
      </c>
      <c r="AP174" s="416">
        <v>1</v>
      </c>
      <c r="AQ174" s="417" t="s">
        <v>1686</v>
      </c>
      <c r="AR174" s="176"/>
      <c r="AS174" s="176"/>
      <c r="AT174" s="366" t="s">
        <v>1672</v>
      </c>
      <c r="AU174" s="176"/>
    </row>
    <row r="175" spans="2:47" s="2" customFormat="1" ht="293.25" x14ac:dyDescent="0.2">
      <c r="B175" s="339" t="s">
        <v>1159</v>
      </c>
      <c r="C175" s="70" t="s">
        <v>61</v>
      </c>
      <c r="D175" s="70" t="s">
        <v>62</v>
      </c>
      <c r="E175" s="70" t="s">
        <v>1200</v>
      </c>
      <c r="F175" s="282" t="s">
        <v>212</v>
      </c>
      <c r="G175" s="282" t="s">
        <v>41</v>
      </c>
      <c r="H175" s="282" t="s">
        <v>42</v>
      </c>
      <c r="I175" s="282" t="s">
        <v>438</v>
      </c>
      <c r="J175" s="70" t="s">
        <v>45</v>
      </c>
      <c r="K175" s="70" t="s">
        <v>45</v>
      </c>
      <c r="L175" s="282" t="s">
        <v>46</v>
      </c>
      <c r="M175" s="282" t="s">
        <v>133</v>
      </c>
      <c r="N175" s="282" t="s">
        <v>76</v>
      </c>
      <c r="O175" s="70" t="s">
        <v>1172</v>
      </c>
      <c r="P175" s="70" t="s">
        <v>1201</v>
      </c>
      <c r="Q175" s="236">
        <v>0</v>
      </c>
      <c r="R175" s="222">
        <v>0</v>
      </c>
      <c r="S175" s="236">
        <v>0.2</v>
      </c>
      <c r="T175" s="236">
        <v>0.8</v>
      </c>
      <c r="U175" s="236">
        <v>0</v>
      </c>
      <c r="V175" s="236">
        <v>1</v>
      </c>
      <c r="W175" s="70" t="s">
        <v>1202</v>
      </c>
      <c r="X175" s="70" t="s">
        <v>57</v>
      </c>
      <c r="Y175" s="70" t="s">
        <v>57</v>
      </c>
      <c r="Z175" s="224" t="s">
        <v>1203</v>
      </c>
      <c r="AA175" s="222">
        <f t="shared" si="3"/>
        <v>0.8</v>
      </c>
      <c r="AB175" s="18"/>
      <c r="AC175" s="299" t="s">
        <v>1204</v>
      </c>
      <c r="AD175" s="157" t="s">
        <v>1205</v>
      </c>
      <c r="AE175" s="74">
        <v>0.1</v>
      </c>
      <c r="AF175" s="18" t="s">
        <v>1206</v>
      </c>
      <c r="AG175" s="18" t="s">
        <v>1207</v>
      </c>
      <c r="AH175" s="18"/>
      <c r="AI175" s="18"/>
      <c r="AJ175" s="18" t="s">
        <v>1208</v>
      </c>
      <c r="AK175" s="18"/>
      <c r="AL175" s="106" t="s">
        <v>1687</v>
      </c>
      <c r="AM175" s="342" t="s">
        <v>1688</v>
      </c>
      <c r="AN175" s="106"/>
      <c r="AO175" s="366">
        <v>0.1</v>
      </c>
      <c r="AP175" s="416">
        <v>0.25</v>
      </c>
      <c r="AQ175" s="417" t="s">
        <v>1689</v>
      </c>
      <c r="AR175" s="176"/>
      <c r="AS175" s="176"/>
      <c r="AT175" s="366" t="s">
        <v>622</v>
      </c>
      <c r="AU175" s="176"/>
    </row>
    <row r="176" spans="2:47" s="2" customFormat="1" ht="409.5" x14ac:dyDescent="0.2">
      <c r="B176" s="339" t="s">
        <v>1159</v>
      </c>
      <c r="C176" s="70" t="s">
        <v>37</v>
      </c>
      <c r="D176" s="70" t="s">
        <v>38</v>
      </c>
      <c r="E176" s="70" t="s">
        <v>105</v>
      </c>
      <c r="F176" s="282" t="s">
        <v>40</v>
      </c>
      <c r="G176" s="282" t="s">
        <v>41</v>
      </c>
      <c r="H176" s="282" t="s">
        <v>42</v>
      </c>
      <c r="I176" s="282" t="s">
        <v>43</v>
      </c>
      <c r="J176" s="70" t="s">
        <v>45</v>
      </c>
      <c r="K176" s="70" t="s">
        <v>45</v>
      </c>
      <c r="L176" s="70" t="s">
        <v>46</v>
      </c>
      <c r="M176" s="70" t="s">
        <v>187</v>
      </c>
      <c r="N176" s="70" t="s">
        <v>107</v>
      </c>
      <c r="O176" s="70" t="s">
        <v>1172</v>
      </c>
      <c r="P176" s="70" t="s">
        <v>1209</v>
      </c>
      <c r="Q176" s="225">
        <v>0</v>
      </c>
      <c r="R176" s="224">
        <v>0.05</v>
      </c>
      <c r="S176" s="224">
        <v>0.75</v>
      </c>
      <c r="T176" s="224">
        <v>0.2</v>
      </c>
      <c r="U176" s="222">
        <v>0</v>
      </c>
      <c r="V176" s="226">
        <v>1</v>
      </c>
      <c r="W176" s="70" t="s">
        <v>1210</v>
      </c>
      <c r="X176" s="70"/>
      <c r="Y176" s="70" t="s">
        <v>57</v>
      </c>
      <c r="Z176" s="224" t="s">
        <v>1211</v>
      </c>
      <c r="AA176" s="222">
        <f t="shared" si="3"/>
        <v>0.2</v>
      </c>
      <c r="AB176" s="18"/>
      <c r="AC176" s="299" t="s">
        <v>1212</v>
      </c>
      <c r="AD176" s="157" t="s">
        <v>622</v>
      </c>
      <c r="AE176" s="74">
        <v>0.1</v>
      </c>
      <c r="AF176" s="74">
        <v>0.5</v>
      </c>
      <c r="AG176" s="343" t="s">
        <v>1213</v>
      </c>
      <c r="AH176" s="18"/>
      <c r="AI176" s="18"/>
      <c r="AJ176" s="18"/>
      <c r="AK176" s="18"/>
      <c r="AL176" s="106" t="s">
        <v>1690</v>
      </c>
      <c r="AM176" s="106"/>
      <c r="AN176" s="106"/>
      <c r="AO176" s="366">
        <v>0.1</v>
      </c>
      <c r="AP176" s="416">
        <v>1</v>
      </c>
      <c r="AQ176" s="417" t="s">
        <v>1691</v>
      </c>
      <c r="AR176" s="176"/>
      <c r="AS176" s="176"/>
      <c r="AT176" s="366" t="s">
        <v>622</v>
      </c>
      <c r="AU176" s="176"/>
    </row>
    <row r="177" spans="2:47" s="2" customFormat="1" ht="409.5" x14ac:dyDescent="0.2">
      <c r="B177" s="339" t="s">
        <v>1159</v>
      </c>
      <c r="C177" s="70" t="s">
        <v>61</v>
      </c>
      <c r="D177" s="70" t="s">
        <v>62</v>
      </c>
      <c r="E177" s="70" t="s">
        <v>1200</v>
      </c>
      <c r="F177" s="282" t="s">
        <v>212</v>
      </c>
      <c r="G177" s="282" t="s">
        <v>41</v>
      </c>
      <c r="H177" s="282" t="s">
        <v>42</v>
      </c>
      <c r="I177" s="282" t="s">
        <v>438</v>
      </c>
      <c r="J177" s="70" t="s">
        <v>45</v>
      </c>
      <c r="K177" s="70" t="s">
        <v>45</v>
      </c>
      <c r="L177" s="282" t="s">
        <v>46</v>
      </c>
      <c r="M177" s="282" t="s">
        <v>133</v>
      </c>
      <c r="N177" s="282" t="s">
        <v>76</v>
      </c>
      <c r="O177" s="70" t="s">
        <v>1172</v>
      </c>
      <c r="P177" s="70" t="s">
        <v>1214</v>
      </c>
      <c r="Q177" s="236">
        <v>0</v>
      </c>
      <c r="R177" s="224">
        <v>0.2</v>
      </c>
      <c r="S177" s="224">
        <v>0.5</v>
      </c>
      <c r="T177" s="236">
        <v>0.3</v>
      </c>
      <c r="U177" s="236">
        <v>0</v>
      </c>
      <c r="V177" s="226">
        <v>1</v>
      </c>
      <c r="W177" s="70" t="s">
        <v>1215</v>
      </c>
      <c r="X177" s="70" t="s">
        <v>57</v>
      </c>
      <c r="Y177" s="70" t="s">
        <v>57</v>
      </c>
      <c r="Z177" s="224" t="s">
        <v>1216</v>
      </c>
      <c r="AA177" s="222">
        <f t="shared" si="3"/>
        <v>0.3</v>
      </c>
      <c r="AB177" s="74" t="s">
        <v>1217</v>
      </c>
      <c r="AC177" s="299" t="s">
        <v>1218</v>
      </c>
      <c r="AD177" s="157" t="s">
        <v>622</v>
      </c>
      <c r="AE177" s="74">
        <v>0.3</v>
      </c>
      <c r="AF177" s="74">
        <v>1</v>
      </c>
      <c r="AG177" s="18" t="s">
        <v>1219</v>
      </c>
      <c r="AH177" s="74">
        <v>0.16</v>
      </c>
      <c r="AI177" s="18" t="s">
        <v>1220</v>
      </c>
      <c r="AJ177" s="18" t="s">
        <v>1221</v>
      </c>
      <c r="AK177" s="18"/>
      <c r="AL177" s="106" t="s">
        <v>1692</v>
      </c>
      <c r="AM177" s="106" t="s">
        <v>1693</v>
      </c>
      <c r="AN177" s="106"/>
      <c r="AO177" s="366" t="s">
        <v>622</v>
      </c>
      <c r="AP177" s="416">
        <v>1</v>
      </c>
      <c r="AQ177" s="417" t="s">
        <v>1694</v>
      </c>
      <c r="AR177" s="176"/>
      <c r="AS177" s="176"/>
      <c r="AT177" s="366" t="s">
        <v>1672</v>
      </c>
      <c r="AU177" s="176"/>
    </row>
    <row r="178" spans="2:47" s="2" customFormat="1" ht="127.5" x14ac:dyDescent="0.2">
      <c r="B178" s="339" t="s">
        <v>1159</v>
      </c>
      <c r="C178" s="70" t="s">
        <v>37</v>
      </c>
      <c r="D178" s="70" t="s">
        <v>38</v>
      </c>
      <c r="E178" s="70" t="s">
        <v>105</v>
      </c>
      <c r="F178" s="282" t="s">
        <v>40</v>
      </c>
      <c r="G178" s="282" t="s">
        <v>41</v>
      </c>
      <c r="H178" s="282" t="s">
        <v>42</v>
      </c>
      <c r="I178" s="282" t="s">
        <v>253</v>
      </c>
      <c r="J178" s="70" t="s">
        <v>45</v>
      </c>
      <c r="K178" s="70" t="s">
        <v>45</v>
      </c>
      <c r="L178" s="70" t="s">
        <v>46</v>
      </c>
      <c r="M178" s="70" t="s">
        <v>187</v>
      </c>
      <c r="N178" s="70" t="s">
        <v>107</v>
      </c>
      <c r="O178" s="70" t="s">
        <v>1172</v>
      </c>
      <c r="P178" s="70" t="s">
        <v>1222</v>
      </c>
      <c r="Q178" s="225">
        <v>0</v>
      </c>
      <c r="R178" s="222">
        <v>0</v>
      </c>
      <c r="S178" s="222">
        <v>1</v>
      </c>
      <c r="T178" s="222">
        <v>0</v>
      </c>
      <c r="U178" s="222">
        <v>0</v>
      </c>
      <c r="V178" s="70">
        <v>1</v>
      </c>
      <c r="W178" s="70" t="s">
        <v>1223</v>
      </c>
      <c r="X178" s="70"/>
      <c r="Y178" s="70" t="s">
        <v>57</v>
      </c>
      <c r="Z178" s="224" t="s">
        <v>1224</v>
      </c>
      <c r="AA178" s="222">
        <f t="shared" si="3"/>
        <v>0</v>
      </c>
      <c r="AB178" s="18">
        <v>0.1</v>
      </c>
      <c r="AC178" s="299" t="s">
        <v>1225</v>
      </c>
      <c r="AD178" s="157" t="s">
        <v>622</v>
      </c>
      <c r="AE178" s="18"/>
      <c r="AF178" s="18"/>
      <c r="AG178" s="18"/>
      <c r="AH178" s="74">
        <v>0.09</v>
      </c>
      <c r="AI178" s="18" t="s">
        <v>1226</v>
      </c>
      <c r="AJ178" s="18"/>
      <c r="AK178" s="18"/>
      <c r="AL178" s="349" t="s">
        <v>1695</v>
      </c>
      <c r="AM178" s="106" t="s">
        <v>1696</v>
      </c>
      <c r="AN178" s="106"/>
      <c r="AO178" s="419">
        <v>1</v>
      </c>
      <c r="AP178" s="416">
        <v>1</v>
      </c>
      <c r="AQ178" s="417" t="s">
        <v>1697</v>
      </c>
      <c r="AR178" s="176"/>
      <c r="AS178" s="176"/>
      <c r="AT178" s="366" t="s">
        <v>1672</v>
      </c>
      <c r="AU178" s="176"/>
    </row>
    <row r="179" spans="2:47" s="2" customFormat="1" ht="102" x14ac:dyDescent="0.2">
      <c r="B179" s="339" t="s">
        <v>1159</v>
      </c>
      <c r="C179" s="70" t="s">
        <v>37</v>
      </c>
      <c r="D179" s="70" t="s">
        <v>38</v>
      </c>
      <c r="E179" s="70" t="s">
        <v>140</v>
      </c>
      <c r="F179" s="282" t="s">
        <v>40</v>
      </c>
      <c r="G179" s="282" t="s">
        <v>41</v>
      </c>
      <c r="H179" s="282" t="s">
        <v>42</v>
      </c>
      <c r="I179" s="282" t="s">
        <v>43</v>
      </c>
      <c r="J179" s="70" t="s">
        <v>45</v>
      </c>
      <c r="K179" s="70" t="s">
        <v>45</v>
      </c>
      <c r="L179" s="282" t="s">
        <v>46</v>
      </c>
      <c r="M179" s="282" t="s">
        <v>187</v>
      </c>
      <c r="N179" s="70" t="s">
        <v>142</v>
      </c>
      <c r="O179" s="70" t="s">
        <v>1172</v>
      </c>
      <c r="P179" s="70" t="s">
        <v>1227</v>
      </c>
      <c r="Q179" s="225">
        <v>0</v>
      </c>
      <c r="R179" s="224">
        <v>0.2</v>
      </c>
      <c r="S179" s="224">
        <v>0.4</v>
      </c>
      <c r="T179" s="224">
        <v>0.4</v>
      </c>
      <c r="U179" s="239">
        <v>0</v>
      </c>
      <c r="V179" s="224">
        <v>1</v>
      </c>
      <c r="W179" s="70" t="s">
        <v>1228</v>
      </c>
      <c r="X179" s="70" t="s">
        <v>57</v>
      </c>
      <c r="Y179" s="70" t="s">
        <v>57</v>
      </c>
      <c r="Z179" s="224" t="s">
        <v>1229</v>
      </c>
      <c r="AA179" s="222">
        <f t="shared" si="3"/>
        <v>0.4</v>
      </c>
      <c r="AB179" s="18"/>
      <c r="AC179" s="299" t="s">
        <v>1230</v>
      </c>
      <c r="AD179" s="157" t="s">
        <v>622</v>
      </c>
      <c r="AE179" s="74">
        <v>0.1</v>
      </c>
      <c r="AF179" s="74">
        <v>0.25</v>
      </c>
      <c r="AG179" s="18" t="s">
        <v>1231</v>
      </c>
      <c r="AH179" s="18"/>
      <c r="AI179" s="18"/>
      <c r="AJ179" s="18"/>
      <c r="AK179" s="18"/>
      <c r="AL179" s="106" t="s">
        <v>1698</v>
      </c>
      <c r="AM179" s="342"/>
      <c r="AN179" s="106"/>
      <c r="AO179" s="366">
        <v>0.3</v>
      </c>
      <c r="AP179" s="416">
        <v>1</v>
      </c>
      <c r="AQ179" s="417" t="s">
        <v>1699</v>
      </c>
      <c r="AR179" s="176"/>
      <c r="AS179" s="176"/>
      <c r="AT179" s="366" t="s">
        <v>1672</v>
      </c>
      <c r="AU179" s="176"/>
    </row>
    <row r="180" spans="2:47" s="2" customFormat="1" ht="242.25" x14ac:dyDescent="0.2">
      <c r="B180" s="339" t="s">
        <v>1159</v>
      </c>
      <c r="C180" s="70" t="s">
        <v>37</v>
      </c>
      <c r="D180" s="70" t="s">
        <v>38</v>
      </c>
      <c r="E180" s="70" t="s">
        <v>39</v>
      </c>
      <c r="F180" s="282" t="s">
        <v>40</v>
      </c>
      <c r="G180" s="282" t="s">
        <v>41</v>
      </c>
      <c r="H180" s="282" t="s">
        <v>42</v>
      </c>
      <c r="I180" s="282" t="s">
        <v>43</v>
      </c>
      <c r="J180" s="70"/>
      <c r="K180" s="70" t="s">
        <v>45</v>
      </c>
      <c r="L180" s="282" t="s">
        <v>46</v>
      </c>
      <c r="M180" s="282" t="s">
        <v>187</v>
      </c>
      <c r="N180" s="70" t="s">
        <v>47</v>
      </c>
      <c r="O180" s="70" t="s">
        <v>1232</v>
      </c>
      <c r="P180" s="70" t="s">
        <v>1233</v>
      </c>
      <c r="Q180" s="225">
        <v>0</v>
      </c>
      <c r="R180" s="222">
        <v>0</v>
      </c>
      <c r="S180" s="224">
        <v>0.3</v>
      </c>
      <c r="T180" s="224">
        <v>0.6</v>
      </c>
      <c r="U180" s="224">
        <v>0.1</v>
      </c>
      <c r="V180" s="226">
        <v>1</v>
      </c>
      <c r="W180" s="70" t="s">
        <v>1234</v>
      </c>
      <c r="X180" s="70"/>
      <c r="Y180" s="70" t="s">
        <v>57</v>
      </c>
      <c r="Z180" s="224" t="s">
        <v>1235</v>
      </c>
      <c r="AA180" s="222">
        <f t="shared" si="3"/>
        <v>0.6</v>
      </c>
      <c r="AB180" s="18"/>
      <c r="AC180" s="299" t="s">
        <v>1236</v>
      </c>
      <c r="AD180" s="157"/>
      <c r="AE180" s="74">
        <v>0.49</v>
      </c>
      <c r="AF180" s="74">
        <v>0.82</v>
      </c>
      <c r="AG180" s="18" t="s">
        <v>1237</v>
      </c>
      <c r="AH180" s="18"/>
      <c r="AI180" s="18"/>
      <c r="AJ180" s="18"/>
      <c r="AK180" s="18"/>
      <c r="AL180" s="106" t="s">
        <v>1700</v>
      </c>
      <c r="AM180" s="106"/>
      <c r="AN180" s="106"/>
      <c r="AO180" s="366">
        <v>0.09</v>
      </c>
      <c r="AP180" s="418">
        <v>0.96599999999999997</v>
      </c>
      <c r="AQ180" s="417" t="s">
        <v>1701</v>
      </c>
      <c r="AR180" s="176"/>
      <c r="AS180" s="176"/>
      <c r="AT180" s="366" t="s">
        <v>622</v>
      </c>
      <c r="AU180" s="176"/>
    </row>
    <row r="181" spans="2:47" x14ac:dyDescent="0.25">
      <c r="T181" s="1"/>
      <c r="AF181" s="1">
        <f>100+100+167+98.6+119.97+25+131.1+140+112.5+200+50</f>
        <v>1244.17</v>
      </c>
    </row>
    <row r="182" spans="2:47" x14ac:dyDescent="0.25">
      <c r="T182" s="514"/>
      <c r="U182" s="531"/>
      <c r="V182" s="344"/>
      <c r="W182" s="344"/>
      <c r="AF182" s="1">
        <f>1100/15</f>
        <v>73.333333333333329</v>
      </c>
    </row>
    <row r="183" spans="2:47" x14ac:dyDescent="0.25">
      <c r="T183" s="2"/>
    </row>
    <row r="184" spans="2:47" x14ac:dyDescent="0.25">
      <c r="T184" s="2"/>
    </row>
    <row r="185" spans="2:47" x14ac:dyDescent="0.25">
      <c r="T185" s="2"/>
    </row>
    <row r="186" spans="2:47" x14ac:dyDescent="0.25">
      <c r="T186" s="2"/>
    </row>
    <row r="187" spans="2:47" x14ac:dyDescent="0.25">
      <c r="T187" s="2"/>
    </row>
    <row r="188" spans="2:47" x14ac:dyDescent="0.25">
      <c r="T188" s="2"/>
    </row>
    <row r="189" spans="2:47" x14ac:dyDescent="0.25">
      <c r="T189" s="2"/>
    </row>
    <row r="190" spans="2:47" x14ac:dyDescent="0.25">
      <c r="T190" s="2"/>
    </row>
    <row r="191" spans="2:47" x14ac:dyDescent="0.25">
      <c r="T191" s="2"/>
    </row>
    <row r="192" spans="2:47" x14ac:dyDescent="0.25">
      <c r="T192" s="2"/>
    </row>
    <row r="193" spans="20:20" x14ac:dyDescent="0.25">
      <c r="T193" s="2"/>
    </row>
    <row r="194" spans="20:20" x14ac:dyDescent="0.25">
      <c r="T194" s="2"/>
    </row>
    <row r="195" spans="20:20" x14ac:dyDescent="0.25">
      <c r="T195" s="2"/>
    </row>
    <row r="196" spans="20:20" x14ac:dyDescent="0.25">
      <c r="T196" s="2"/>
    </row>
    <row r="197" spans="20:20" x14ac:dyDescent="0.25">
      <c r="T197" s="2"/>
    </row>
    <row r="198" spans="20:20" x14ac:dyDescent="0.25">
      <c r="T198" s="2"/>
    </row>
    <row r="199" spans="20:20" x14ac:dyDescent="0.25">
      <c r="T199" s="2"/>
    </row>
    <row r="200" spans="20:20" x14ac:dyDescent="0.25">
      <c r="T200" s="2"/>
    </row>
    <row r="201" spans="20:20" x14ac:dyDescent="0.25">
      <c r="T201" s="2"/>
    </row>
    <row r="202" spans="20:20" x14ac:dyDescent="0.25">
      <c r="T202" s="2"/>
    </row>
    <row r="203" spans="20:20" x14ac:dyDescent="0.25">
      <c r="T203" s="2"/>
    </row>
    <row r="204" spans="20:20" x14ac:dyDescent="0.25">
      <c r="T204" s="2"/>
    </row>
    <row r="205" spans="20:20" x14ac:dyDescent="0.25">
      <c r="T205" s="2"/>
    </row>
    <row r="206" spans="20:20" x14ac:dyDescent="0.25">
      <c r="T206" s="2"/>
    </row>
    <row r="207" spans="20:20" x14ac:dyDescent="0.25">
      <c r="T207" s="2"/>
    </row>
    <row r="208" spans="20:20" x14ac:dyDescent="0.25">
      <c r="T208" s="2"/>
    </row>
    <row r="209" spans="20:20" x14ac:dyDescent="0.25">
      <c r="T209" s="2"/>
    </row>
    <row r="210" spans="20:20" x14ac:dyDescent="0.25">
      <c r="T210" s="2"/>
    </row>
    <row r="211" spans="20:20" x14ac:dyDescent="0.25">
      <c r="T211" s="2"/>
    </row>
    <row r="212" spans="20:20" x14ac:dyDescent="0.25">
      <c r="T212" s="2"/>
    </row>
    <row r="213" spans="20:20" x14ac:dyDescent="0.25">
      <c r="T213" s="2"/>
    </row>
    <row r="214" spans="20:20" x14ac:dyDescent="0.25">
      <c r="T214" s="2"/>
    </row>
    <row r="215" spans="20:20" x14ac:dyDescent="0.25">
      <c r="T215" s="2"/>
    </row>
    <row r="216" spans="20:20" x14ac:dyDescent="0.25">
      <c r="T216" s="2"/>
    </row>
    <row r="217" spans="20:20" x14ac:dyDescent="0.25">
      <c r="T217" s="2"/>
    </row>
    <row r="218" spans="20:20" x14ac:dyDescent="0.25">
      <c r="T218" s="2"/>
    </row>
    <row r="219" spans="20:20" x14ac:dyDescent="0.25">
      <c r="T219" s="2"/>
    </row>
    <row r="220" spans="20:20" x14ac:dyDescent="0.25">
      <c r="T220" s="2"/>
    </row>
    <row r="221" spans="20:20" x14ac:dyDescent="0.25">
      <c r="T221" s="2"/>
    </row>
    <row r="222" spans="20:20" x14ac:dyDescent="0.25">
      <c r="T222" s="2"/>
    </row>
    <row r="223" spans="20:20" x14ac:dyDescent="0.25">
      <c r="T223" s="2"/>
    </row>
    <row r="224" spans="20:20" x14ac:dyDescent="0.25">
      <c r="T224" s="2"/>
    </row>
    <row r="225" spans="20:20" x14ac:dyDescent="0.25">
      <c r="T225" s="2"/>
    </row>
    <row r="226" spans="20:20" x14ac:dyDescent="0.25">
      <c r="T226" s="2"/>
    </row>
    <row r="227" spans="20:20" x14ac:dyDescent="0.25">
      <c r="T227" s="2"/>
    </row>
    <row r="228" spans="20:20" x14ac:dyDescent="0.25">
      <c r="T228" s="2"/>
    </row>
    <row r="229" spans="20:20" x14ac:dyDescent="0.25">
      <c r="T229" s="2"/>
    </row>
    <row r="230" spans="20:20" x14ac:dyDescent="0.25">
      <c r="T230" s="2"/>
    </row>
    <row r="231" spans="20:20" x14ac:dyDescent="0.25">
      <c r="T231" s="2"/>
    </row>
    <row r="232" spans="20:20" x14ac:dyDescent="0.25">
      <c r="T232" s="2"/>
    </row>
    <row r="233" spans="20:20" x14ac:dyDescent="0.25">
      <c r="T233" s="2"/>
    </row>
    <row r="234" spans="20:20" x14ac:dyDescent="0.25">
      <c r="T234" s="2"/>
    </row>
    <row r="235" spans="20:20" x14ac:dyDescent="0.25">
      <c r="T235" s="2"/>
    </row>
    <row r="236" spans="20:20" x14ac:dyDescent="0.25">
      <c r="T236" s="2"/>
    </row>
    <row r="237" spans="20:20" x14ac:dyDescent="0.25">
      <c r="T237" s="2"/>
    </row>
    <row r="238" spans="20:20" x14ac:dyDescent="0.25">
      <c r="T238" s="2"/>
    </row>
    <row r="239" spans="20:20" x14ac:dyDescent="0.25">
      <c r="T239" s="2"/>
    </row>
    <row r="240" spans="20:20" x14ac:dyDescent="0.25">
      <c r="T240" s="2"/>
    </row>
    <row r="241" spans="20:20" x14ac:dyDescent="0.25">
      <c r="T241" s="2"/>
    </row>
    <row r="242" spans="20:20" x14ac:dyDescent="0.25">
      <c r="T242" s="2"/>
    </row>
    <row r="243" spans="20:20" x14ac:dyDescent="0.25">
      <c r="T243" s="2"/>
    </row>
    <row r="244" spans="20:20" x14ac:dyDescent="0.25">
      <c r="T244" s="2"/>
    </row>
    <row r="245" spans="20:20" x14ac:dyDescent="0.25">
      <c r="T245" s="2"/>
    </row>
    <row r="246" spans="20:20" x14ac:dyDescent="0.25">
      <c r="T246" s="2"/>
    </row>
    <row r="247" spans="20:20" x14ac:dyDescent="0.25">
      <c r="T247" s="2"/>
    </row>
    <row r="248" spans="20:20" x14ac:dyDescent="0.25">
      <c r="T248" s="2"/>
    </row>
    <row r="249" spans="20:20" x14ac:dyDescent="0.25">
      <c r="T249" s="2"/>
    </row>
    <row r="250" spans="20:20" x14ac:dyDescent="0.25">
      <c r="T250" s="2"/>
    </row>
    <row r="251" spans="20:20" x14ac:dyDescent="0.25">
      <c r="T251" s="2"/>
    </row>
    <row r="252" spans="20:20" x14ac:dyDescent="0.25">
      <c r="T252" s="2"/>
    </row>
    <row r="253" spans="20:20" x14ac:dyDescent="0.25">
      <c r="T253" s="2"/>
    </row>
    <row r="254" spans="20:20" x14ac:dyDescent="0.25">
      <c r="T254" s="2"/>
    </row>
    <row r="255" spans="20:20" x14ac:dyDescent="0.25">
      <c r="T255" s="2"/>
    </row>
    <row r="256" spans="20:20" x14ac:dyDescent="0.25">
      <c r="T256" s="2"/>
    </row>
    <row r="257" spans="20:20" x14ac:dyDescent="0.25">
      <c r="T257" s="2"/>
    </row>
    <row r="258" spans="20:20" x14ac:dyDescent="0.25">
      <c r="T258" s="2"/>
    </row>
    <row r="259" spans="20:20" x14ac:dyDescent="0.25">
      <c r="T259" s="2"/>
    </row>
    <row r="260" spans="20:20" x14ac:dyDescent="0.25">
      <c r="T260" s="2"/>
    </row>
    <row r="261" spans="20:20" x14ac:dyDescent="0.25">
      <c r="T261" s="2"/>
    </row>
    <row r="262" spans="20:20" x14ac:dyDescent="0.25">
      <c r="T262" s="2"/>
    </row>
    <row r="263" spans="20:20" x14ac:dyDescent="0.25">
      <c r="T263" s="2"/>
    </row>
    <row r="264" spans="20:20" x14ac:dyDescent="0.25">
      <c r="T264" s="2"/>
    </row>
    <row r="265" spans="20:20" x14ac:dyDescent="0.25">
      <c r="T265" s="2"/>
    </row>
    <row r="266" spans="20:20" x14ac:dyDescent="0.25">
      <c r="T266" s="2"/>
    </row>
    <row r="267" spans="20:20" x14ac:dyDescent="0.25">
      <c r="T267" s="2"/>
    </row>
    <row r="268" spans="20:20" x14ac:dyDescent="0.25">
      <c r="T268" s="2"/>
    </row>
    <row r="269" spans="20:20" x14ac:dyDescent="0.25">
      <c r="T269" s="2"/>
    </row>
    <row r="270" spans="20:20" x14ac:dyDescent="0.25">
      <c r="T270" s="2"/>
    </row>
    <row r="271" spans="20:20" x14ac:dyDescent="0.25">
      <c r="T271" s="2"/>
    </row>
    <row r="272" spans="20:20" x14ac:dyDescent="0.25">
      <c r="T272" s="2"/>
    </row>
    <row r="273" spans="20:20" x14ac:dyDescent="0.25">
      <c r="T273" s="2"/>
    </row>
    <row r="274" spans="20:20" x14ac:dyDescent="0.25">
      <c r="T274" s="2"/>
    </row>
    <row r="275" spans="20:20" x14ac:dyDescent="0.25">
      <c r="T275" s="2"/>
    </row>
    <row r="276" spans="20:20" x14ac:dyDescent="0.25">
      <c r="T276" s="2"/>
    </row>
    <row r="277" spans="20:20" x14ac:dyDescent="0.25">
      <c r="T277" s="2"/>
    </row>
    <row r="278" spans="20:20" x14ac:dyDescent="0.25">
      <c r="T278" s="2"/>
    </row>
    <row r="279" spans="20:20" x14ac:dyDescent="0.25">
      <c r="T279" s="2"/>
    </row>
    <row r="280" spans="20:20" x14ac:dyDescent="0.25">
      <c r="T280" s="2"/>
    </row>
    <row r="281" spans="20:20" x14ac:dyDescent="0.25">
      <c r="T281" s="2"/>
    </row>
    <row r="282" spans="20:20" x14ac:dyDescent="0.25">
      <c r="T282" s="2"/>
    </row>
    <row r="283" spans="20:20" x14ac:dyDescent="0.25">
      <c r="T283" s="2"/>
    </row>
    <row r="284" spans="20:20" x14ac:dyDescent="0.25">
      <c r="T284" s="2"/>
    </row>
    <row r="285" spans="20:20" x14ac:dyDescent="0.25">
      <c r="T285" s="2"/>
    </row>
    <row r="286" spans="20:20" x14ac:dyDescent="0.25">
      <c r="T286" s="2"/>
    </row>
    <row r="287" spans="20:20" x14ac:dyDescent="0.25">
      <c r="T287" s="2"/>
    </row>
    <row r="288" spans="20:20" x14ac:dyDescent="0.25">
      <c r="T288" s="2"/>
    </row>
    <row r="289" spans="20:20" x14ac:dyDescent="0.25">
      <c r="T289" s="2"/>
    </row>
    <row r="290" spans="20:20" x14ac:dyDescent="0.25">
      <c r="T290" s="2"/>
    </row>
    <row r="291" spans="20:20" x14ac:dyDescent="0.25">
      <c r="T291" s="2"/>
    </row>
    <row r="292" spans="20:20" x14ac:dyDescent="0.25">
      <c r="T292" s="2"/>
    </row>
    <row r="293" spans="20:20" x14ac:dyDescent="0.25">
      <c r="T293" s="2"/>
    </row>
    <row r="294" spans="20:20" x14ac:dyDescent="0.25">
      <c r="T294" s="2"/>
    </row>
    <row r="295" spans="20:20" x14ac:dyDescent="0.25">
      <c r="T295" s="2"/>
    </row>
    <row r="296" spans="20:20" x14ac:dyDescent="0.25">
      <c r="T296" s="2"/>
    </row>
    <row r="297" spans="20:20" x14ac:dyDescent="0.25">
      <c r="T297" s="2"/>
    </row>
    <row r="298" spans="20:20" x14ac:dyDescent="0.25">
      <c r="T298" s="2"/>
    </row>
    <row r="299" spans="20:20" x14ac:dyDescent="0.25">
      <c r="T299" s="2"/>
    </row>
    <row r="300" spans="20:20" x14ac:dyDescent="0.25">
      <c r="T300" s="2"/>
    </row>
    <row r="301" spans="20:20" x14ac:dyDescent="0.25">
      <c r="T301" s="2"/>
    </row>
    <row r="302" spans="20:20" x14ac:dyDescent="0.25">
      <c r="T302" s="2"/>
    </row>
    <row r="303" spans="20:20" x14ac:dyDescent="0.25">
      <c r="T303" s="2"/>
    </row>
    <row r="304" spans="20:20" x14ac:dyDescent="0.25">
      <c r="T304" s="2"/>
    </row>
    <row r="305" spans="20:20" x14ac:dyDescent="0.25">
      <c r="T305" s="2"/>
    </row>
    <row r="306" spans="20:20" x14ac:dyDescent="0.25">
      <c r="T306" s="2"/>
    </row>
    <row r="307" spans="20:20" x14ac:dyDescent="0.25">
      <c r="T307" s="2"/>
    </row>
    <row r="308" spans="20:20" x14ac:dyDescent="0.25">
      <c r="T308" s="2"/>
    </row>
    <row r="309" spans="20:20" x14ac:dyDescent="0.25">
      <c r="T309" s="2"/>
    </row>
    <row r="310" spans="20:20" x14ac:dyDescent="0.25">
      <c r="T310" s="2"/>
    </row>
    <row r="311" spans="20:20" x14ac:dyDescent="0.25">
      <c r="T311" s="2"/>
    </row>
    <row r="312" spans="20:20" x14ac:dyDescent="0.25">
      <c r="T312" s="2"/>
    </row>
    <row r="313" spans="20:20" x14ac:dyDescent="0.25">
      <c r="T313" s="2"/>
    </row>
    <row r="314" spans="20:20" x14ac:dyDescent="0.25">
      <c r="T314" s="2"/>
    </row>
    <row r="315" spans="20:20" x14ac:dyDescent="0.25">
      <c r="T315" s="2"/>
    </row>
    <row r="316" spans="20:20" x14ac:dyDescent="0.25">
      <c r="T316" s="2"/>
    </row>
    <row r="317" spans="20:20" x14ac:dyDescent="0.25">
      <c r="T317" s="2"/>
    </row>
    <row r="318" spans="20:20" x14ac:dyDescent="0.25">
      <c r="T318" s="2"/>
    </row>
    <row r="319" spans="20:20" x14ac:dyDescent="0.25">
      <c r="T319" s="2"/>
    </row>
    <row r="320" spans="20:20" x14ac:dyDescent="0.25">
      <c r="T320" s="2"/>
    </row>
    <row r="321" spans="20:20" x14ac:dyDescent="0.25">
      <c r="T321" s="2"/>
    </row>
    <row r="322" spans="20:20" x14ac:dyDescent="0.25">
      <c r="T322" s="2"/>
    </row>
    <row r="323" spans="20:20" x14ac:dyDescent="0.25">
      <c r="T323" s="2"/>
    </row>
    <row r="324" spans="20:20" x14ac:dyDescent="0.25">
      <c r="T324" s="2"/>
    </row>
    <row r="325" spans="20:20" x14ac:dyDescent="0.25">
      <c r="T325" s="2"/>
    </row>
    <row r="326" spans="20:20" x14ac:dyDescent="0.25">
      <c r="T326" s="2"/>
    </row>
    <row r="327" spans="20:20" x14ac:dyDescent="0.25">
      <c r="T327" s="2"/>
    </row>
    <row r="328" spans="20:20" x14ac:dyDescent="0.25">
      <c r="T328" s="2"/>
    </row>
    <row r="329" spans="20:20" x14ac:dyDescent="0.25">
      <c r="T329" s="2"/>
    </row>
    <row r="330" spans="20:20" x14ac:dyDescent="0.25">
      <c r="T330" s="2"/>
    </row>
    <row r="331" spans="20:20" x14ac:dyDescent="0.25">
      <c r="T331" s="2"/>
    </row>
    <row r="332" spans="20:20" x14ac:dyDescent="0.25">
      <c r="T332" s="2"/>
    </row>
    <row r="333" spans="20:20" x14ac:dyDescent="0.25">
      <c r="T333" s="2"/>
    </row>
    <row r="334" spans="20:20" x14ac:dyDescent="0.25">
      <c r="T334" s="2"/>
    </row>
    <row r="335" spans="20:20" x14ac:dyDescent="0.25">
      <c r="T335" s="2"/>
    </row>
    <row r="336" spans="20:20" x14ac:dyDescent="0.25">
      <c r="T336" s="2"/>
    </row>
    <row r="337" spans="20:20" x14ac:dyDescent="0.25">
      <c r="T337" s="2"/>
    </row>
    <row r="338" spans="20:20" x14ac:dyDescent="0.25">
      <c r="T338" s="2"/>
    </row>
    <row r="339" spans="20:20" x14ac:dyDescent="0.25">
      <c r="T339" s="2"/>
    </row>
    <row r="340" spans="20:20" x14ac:dyDescent="0.25">
      <c r="T340" s="2"/>
    </row>
    <row r="341" spans="20:20" x14ac:dyDescent="0.25">
      <c r="T341" s="2"/>
    </row>
    <row r="342" spans="20:20" x14ac:dyDescent="0.25">
      <c r="T342" s="2"/>
    </row>
    <row r="343" spans="20:20" x14ac:dyDescent="0.25">
      <c r="T343" s="2"/>
    </row>
    <row r="344" spans="20:20" x14ac:dyDescent="0.25">
      <c r="T344" s="2"/>
    </row>
    <row r="345" spans="20:20" x14ac:dyDescent="0.25">
      <c r="T345" s="2"/>
    </row>
    <row r="346" spans="20:20" x14ac:dyDescent="0.25">
      <c r="T346" s="2"/>
    </row>
    <row r="347" spans="20:20" x14ac:dyDescent="0.25">
      <c r="T347" s="2"/>
    </row>
    <row r="348" spans="20:20" x14ac:dyDescent="0.25">
      <c r="T348" s="2"/>
    </row>
    <row r="349" spans="20:20" x14ac:dyDescent="0.25">
      <c r="T349" s="2"/>
    </row>
    <row r="350" spans="20:20" x14ac:dyDescent="0.25">
      <c r="T350" s="2"/>
    </row>
    <row r="351" spans="20:20" x14ac:dyDescent="0.25">
      <c r="T351" s="2"/>
    </row>
    <row r="352" spans="20:20" x14ac:dyDescent="0.25">
      <c r="T352" s="2"/>
    </row>
    <row r="353" spans="20:20" x14ac:dyDescent="0.25">
      <c r="T353" s="2"/>
    </row>
    <row r="354" spans="20:20" x14ac:dyDescent="0.25">
      <c r="T354" s="2"/>
    </row>
    <row r="355" spans="20:20" x14ac:dyDescent="0.25">
      <c r="T355" s="2"/>
    </row>
    <row r="356" spans="20:20" x14ac:dyDescent="0.25">
      <c r="T356" s="2"/>
    </row>
    <row r="357" spans="20:20" x14ac:dyDescent="0.25">
      <c r="T357" s="2"/>
    </row>
    <row r="358" spans="20:20" x14ac:dyDescent="0.25">
      <c r="T358" s="2"/>
    </row>
    <row r="359" spans="20:20" x14ac:dyDescent="0.25">
      <c r="T359" s="2"/>
    </row>
    <row r="360" spans="20:20" x14ac:dyDescent="0.25">
      <c r="T360" s="2"/>
    </row>
    <row r="361" spans="20:20" x14ac:dyDescent="0.25">
      <c r="T361" s="2"/>
    </row>
    <row r="362" spans="20:20" x14ac:dyDescent="0.25">
      <c r="T362" s="2"/>
    </row>
    <row r="363" spans="20:20" x14ac:dyDescent="0.25">
      <c r="T363" s="2"/>
    </row>
    <row r="364" spans="20:20" x14ac:dyDescent="0.25">
      <c r="T364" s="2"/>
    </row>
    <row r="365" spans="20:20" x14ac:dyDescent="0.25">
      <c r="T365" s="2"/>
    </row>
    <row r="366" spans="20:20" x14ac:dyDescent="0.25">
      <c r="T366" s="2"/>
    </row>
    <row r="367" spans="20:20" x14ac:dyDescent="0.25">
      <c r="T367" s="2"/>
    </row>
    <row r="368" spans="20:20" x14ac:dyDescent="0.25">
      <c r="T368" s="2"/>
    </row>
    <row r="369" spans="20:20" x14ac:dyDescent="0.25">
      <c r="T369" s="2"/>
    </row>
    <row r="370" spans="20:20" x14ac:dyDescent="0.25">
      <c r="T370" s="2"/>
    </row>
    <row r="371" spans="20:20" x14ac:dyDescent="0.25">
      <c r="T371" s="2"/>
    </row>
    <row r="372" spans="20:20" x14ac:dyDescent="0.25">
      <c r="T372" s="2"/>
    </row>
    <row r="373" spans="20:20" x14ac:dyDescent="0.25">
      <c r="T373" s="2"/>
    </row>
    <row r="374" spans="20:20" x14ac:dyDescent="0.25">
      <c r="T374" s="2"/>
    </row>
    <row r="375" spans="20:20" x14ac:dyDescent="0.25">
      <c r="T375" s="2"/>
    </row>
    <row r="376" spans="20:20" x14ac:dyDescent="0.25">
      <c r="T376" s="2"/>
    </row>
    <row r="377" spans="20:20" x14ac:dyDescent="0.25">
      <c r="T377" s="2"/>
    </row>
    <row r="378" spans="20:20" x14ac:dyDescent="0.25">
      <c r="T378" s="2"/>
    </row>
    <row r="379" spans="20:20" x14ac:dyDescent="0.25">
      <c r="T379" s="2"/>
    </row>
    <row r="380" spans="20:20" x14ac:dyDescent="0.25">
      <c r="T380" s="2"/>
    </row>
    <row r="381" spans="20:20" x14ac:dyDescent="0.25">
      <c r="T381" s="2"/>
    </row>
    <row r="382" spans="20:20" x14ac:dyDescent="0.25">
      <c r="T382" s="2"/>
    </row>
    <row r="383" spans="20:20" x14ac:dyDescent="0.25">
      <c r="T383" s="2"/>
    </row>
    <row r="384" spans="20:20" x14ac:dyDescent="0.25">
      <c r="T384" s="2"/>
    </row>
    <row r="385" spans="20:20" x14ac:dyDescent="0.25">
      <c r="T385" s="2"/>
    </row>
    <row r="386" spans="20:20" x14ac:dyDescent="0.25">
      <c r="T386" s="2"/>
    </row>
    <row r="387" spans="20:20" x14ac:dyDescent="0.25">
      <c r="T387" s="2"/>
    </row>
    <row r="388" spans="20:20" x14ac:dyDescent="0.25">
      <c r="T388" s="2"/>
    </row>
    <row r="389" spans="20:20" x14ac:dyDescent="0.25">
      <c r="T389" s="2"/>
    </row>
    <row r="390" spans="20:20" x14ac:dyDescent="0.25">
      <c r="T390" s="2"/>
    </row>
    <row r="391" spans="20:20" x14ac:dyDescent="0.25">
      <c r="T391" s="2"/>
    </row>
    <row r="392" spans="20:20" x14ac:dyDescent="0.25">
      <c r="T392" s="2"/>
    </row>
    <row r="393" spans="20:20" x14ac:dyDescent="0.25">
      <c r="T393" s="2"/>
    </row>
    <row r="394" spans="20:20" x14ac:dyDescent="0.25">
      <c r="T394" s="2"/>
    </row>
    <row r="395" spans="20:20" x14ac:dyDescent="0.25">
      <c r="T395" s="2"/>
    </row>
    <row r="396" spans="20:20" x14ac:dyDescent="0.25">
      <c r="T396" s="2"/>
    </row>
    <row r="397" spans="20:20" x14ac:dyDescent="0.25">
      <c r="T397" s="2"/>
    </row>
    <row r="398" spans="20:20" x14ac:dyDescent="0.25">
      <c r="T398" s="2"/>
    </row>
    <row r="399" spans="20:20" x14ac:dyDescent="0.25">
      <c r="T399" s="2"/>
    </row>
    <row r="400" spans="20:20" x14ac:dyDescent="0.25">
      <c r="T400" s="2"/>
    </row>
    <row r="401" spans="20:20" x14ac:dyDescent="0.25">
      <c r="T401" s="2"/>
    </row>
    <row r="402" spans="20:20" x14ac:dyDescent="0.25">
      <c r="T402" s="2"/>
    </row>
    <row r="403" spans="20:20" x14ac:dyDescent="0.25">
      <c r="T403" s="2"/>
    </row>
    <row r="404" spans="20:20" x14ac:dyDescent="0.25">
      <c r="T404" s="2"/>
    </row>
    <row r="405" spans="20:20" x14ac:dyDescent="0.25">
      <c r="T405" s="2"/>
    </row>
    <row r="406" spans="20:20" x14ac:dyDescent="0.25">
      <c r="T406" s="2"/>
    </row>
    <row r="407" spans="20:20" x14ac:dyDescent="0.25">
      <c r="T407" s="2"/>
    </row>
    <row r="408" spans="20:20" x14ac:dyDescent="0.25">
      <c r="T408" s="2"/>
    </row>
    <row r="409" spans="20:20" x14ac:dyDescent="0.25">
      <c r="T409" s="2"/>
    </row>
    <row r="410" spans="20:20" x14ac:dyDescent="0.25">
      <c r="T410" s="2"/>
    </row>
    <row r="411" spans="20:20" x14ac:dyDescent="0.25">
      <c r="T411" s="2"/>
    </row>
    <row r="412" spans="20:20" x14ac:dyDescent="0.25">
      <c r="T412" s="2"/>
    </row>
    <row r="413" spans="20:20" x14ac:dyDescent="0.25">
      <c r="T413" s="2"/>
    </row>
    <row r="414" spans="20:20" x14ac:dyDescent="0.25">
      <c r="T414" s="2"/>
    </row>
    <row r="415" spans="20:20" x14ac:dyDescent="0.25">
      <c r="T415" s="2"/>
    </row>
    <row r="416" spans="20:20" x14ac:dyDescent="0.25">
      <c r="T416" s="2"/>
    </row>
    <row r="417" spans="20:20" x14ac:dyDescent="0.25">
      <c r="T417" s="2"/>
    </row>
    <row r="418" spans="20:20" x14ac:dyDescent="0.25">
      <c r="T418" s="2"/>
    </row>
    <row r="419" spans="20:20" x14ac:dyDescent="0.25">
      <c r="T419" s="2"/>
    </row>
    <row r="420" spans="20:20" x14ac:dyDescent="0.25">
      <c r="T420" s="2"/>
    </row>
    <row r="421" spans="20:20" x14ac:dyDescent="0.25">
      <c r="T421" s="2"/>
    </row>
    <row r="422" spans="20:20" x14ac:dyDescent="0.25">
      <c r="T422" s="2"/>
    </row>
    <row r="423" spans="20:20" x14ac:dyDescent="0.25">
      <c r="T423" s="2"/>
    </row>
    <row r="424" spans="20:20" x14ac:dyDescent="0.25">
      <c r="T424" s="2"/>
    </row>
    <row r="425" spans="20:20" x14ac:dyDescent="0.25">
      <c r="T425" s="2"/>
    </row>
    <row r="426" spans="20:20" x14ac:dyDescent="0.25">
      <c r="T426" s="2"/>
    </row>
    <row r="427" spans="20:20" x14ac:dyDescent="0.25">
      <c r="T427" s="2"/>
    </row>
    <row r="428" spans="20:20" x14ac:dyDescent="0.25">
      <c r="T428" s="2"/>
    </row>
    <row r="429" spans="20:20" x14ac:dyDescent="0.25">
      <c r="T429" s="2"/>
    </row>
    <row r="430" spans="20:20" x14ac:dyDescent="0.25">
      <c r="T430" s="2"/>
    </row>
    <row r="431" spans="20:20" x14ac:dyDescent="0.25">
      <c r="T431" s="2"/>
    </row>
    <row r="432" spans="20:20" x14ac:dyDescent="0.25">
      <c r="T432" s="2"/>
    </row>
    <row r="433" spans="20:20" x14ac:dyDescent="0.25">
      <c r="T433" s="2"/>
    </row>
    <row r="434" spans="20:20" x14ac:dyDescent="0.25">
      <c r="T434" s="2"/>
    </row>
    <row r="435" spans="20:20" x14ac:dyDescent="0.25">
      <c r="T435" s="2"/>
    </row>
    <row r="436" spans="20:20" x14ac:dyDescent="0.25">
      <c r="T436" s="2"/>
    </row>
    <row r="437" spans="20:20" x14ac:dyDescent="0.25">
      <c r="T437" s="2"/>
    </row>
    <row r="438" spans="20:20" x14ac:dyDescent="0.25">
      <c r="T438" s="2"/>
    </row>
    <row r="439" spans="20:20" x14ac:dyDescent="0.25">
      <c r="T439" s="2"/>
    </row>
    <row r="440" spans="20:20" x14ac:dyDescent="0.25">
      <c r="T440" s="2"/>
    </row>
    <row r="441" spans="20:20" x14ac:dyDescent="0.25">
      <c r="T441" s="2"/>
    </row>
    <row r="442" spans="20:20" x14ac:dyDescent="0.25">
      <c r="T442" s="2"/>
    </row>
    <row r="443" spans="20:20" x14ac:dyDescent="0.25">
      <c r="T443" s="2"/>
    </row>
    <row r="444" spans="20:20" x14ac:dyDescent="0.25">
      <c r="T444" s="2"/>
    </row>
    <row r="445" spans="20:20" x14ac:dyDescent="0.25">
      <c r="T445" s="2"/>
    </row>
    <row r="446" spans="20:20" x14ac:dyDescent="0.25">
      <c r="T446" s="2"/>
    </row>
    <row r="447" spans="20:20" x14ac:dyDescent="0.25">
      <c r="T447" s="2"/>
    </row>
    <row r="448" spans="20:20" x14ac:dyDescent="0.25">
      <c r="T448" s="2"/>
    </row>
    <row r="449" spans="20:20" x14ac:dyDescent="0.25">
      <c r="T449" s="2"/>
    </row>
    <row r="450" spans="20:20" x14ac:dyDescent="0.25">
      <c r="T450" s="2"/>
    </row>
    <row r="451" spans="20:20" x14ac:dyDescent="0.25">
      <c r="T451" s="2"/>
    </row>
    <row r="452" spans="20:20" x14ac:dyDescent="0.25">
      <c r="T452" s="2"/>
    </row>
    <row r="453" spans="20:20" x14ac:dyDescent="0.25">
      <c r="T453" s="2"/>
    </row>
    <row r="454" spans="20:20" x14ac:dyDescent="0.25">
      <c r="T454" s="2"/>
    </row>
    <row r="455" spans="20:20" x14ac:dyDescent="0.25">
      <c r="T455" s="2"/>
    </row>
    <row r="456" spans="20:20" x14ac:dyDescent="0.25">
      <c r="T456" s="2"/>
    </row>
    <row r="457" spans="20:20" x14ac:dyDescent="0.25">
      <c r="T457" s="2"/>
    </row>
    <row r="458" spans="20:20" x14ac:dyDescent="0.25">
      <c r="T458" s="2"/>
    </row>
    <row r="459" spans="20:20" x14ac:dyDescent="0.25">
      <c r="T459" s="2"/>
    </row>
  </sheetData>
  <autoFilter ref="B7:AU182" xr:uid="{00000000-0009-0000-0000-000001000000}"/>
  <mergeCells count="28">
    <mergeCell ref="AR5:AS5"/>
    <mergeCell ref="B5:AN5"/>
    <mergeCell ref="O6:O7"/>
    <mergeCell ref="AM132:AN132"/>
    <mergeCell ref="T182:U182"/>
    <mergeCell ref="AE6:AJ6"/>
    <mergeCell ref="P6:P7"/>
    <mergeCell ref="Q6:Q7"/>
    <mergeCell ref="R6:V6"/>
    <mergeCell ref="W6:Z6"/>
    <mergeCell ref="AB6:AB7"/>
    <mergeCell ref="AC6:AD6"/>
    <mergeCell ref="AL6:AN6"/>
    <mergeCell ref="AO5:AQ5"/>
    <mergeCell ref="B2:AA2"/>
    <mergeCell ref="B6:B7"/>
    <mergeCell ref="C6:C7"/>
    <mergeCell ref="D6:D7"/>
    <mergeCell ref="E6:E7"/>
    <mergeCell ref="F6:F7"/>
    <mergeCell ref="G6:G7"/>
    <mergeCell ref="H6:H7"/>
    <mergeCell ref="I6:I7"/>
    <mergeCell ref="J6:J7"/>
    <mergeCell ref="K6:K7"/>
    <mergeCell ref="L6:L7"/>
    <mergeCell ref="M6:M7"/>
    <mergeCell ref="N6:N7"/>
  </mergeCells>
  <dataValidations count="1">
    <dataValidation type="list" allowBlank="1" showInputMessage="1" showErrorMessage="1" sqref="E49 C50 C35 E51:E65 P74:P137 E42:E46 D66:E178 C38:C48 D8:D65 E8:E37" xr:uid="{00000000-0002-0000-0100-000000000000}">
      <formula1>INDIRECT(B8)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'https://minsaludcol-my.sharepoint.com/Users/GERENTE/Desktop/MINSALUD 2021/PES/[PLAN SECTORIAL SALUD Y PROTECCION SOCIAL para 2020 CONSOLIDADO COVID Junio 2020 actualización Sinergia.xlsx]Listas'!#REF!</xm:f>
          </x14:formula1>
          <xm:sqref>B144:C144 B140:C140 F144:N144 F140:N140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L1048574"/>
  <sheetViews>
    <sheetView tabSelected="1" topLeftCell="AH1" zoomScale="80" zoomScaleNormal="80" workbookViewId="0">
      <pane ySplit="7" topLeftCell="A52" activePane="bottomLeft" state="frozen"/>
      <selection pane="bottomLeft" activeCell="AL59" sqref="AL59"/>
    </sheetView>
  </sheetViews>
  <sheetFormatPr baseColWidth="10" defaultColWidth="11.42578125" defaultRowHeight="12.75" x14ac:dyDescent="0.25"/>
  <cols>
    <col min="1" max="1" width="14.7109375" style="1" customWidth="1"/>
    <col min="2" max="2" width="17.28515625" style="1" customWidth="1"/>
    <col min="3" max="3" width="12.5703125" style="1" customWidth="1"/>
    <col min="4" max="4" width="25.42578125" style="1" customWidth="1"/>
    <col min="5" max="5" width="19.140625" style="1" customWidth="1"/>
    <col min="6" max="6" width="14.28515625" style="1" customWidth="1"/>
    <col min="7" max="7" width="19" style="1" customWidth="1"/>
    <col min="8" max="8" width="13.140625" style="1" customWidth="1"/>
    <col min="9" max="9" width="19.5703125" style="1" customWidth="1"/>
    <col min="10" max="10" width="22.42578125" style="1" customWidth="1"/>
    <col min="11" max="13" width="18.7109375" style="1" customWidth="1"/>
    <col min="14" max="14" width="33.42578125" style="1" customWidth="1"/>
    <col min="15" max="15" width="17.7109375" style="1" customWidth="1"/>
    <col min="16" max="16" width="18.42578125" style="1" customWidth="1"/>
    <col min="17" max="17" width="14.42578125" style="1" customWidth="1"/>
    <col min="18" max="18" width="15.5703125" style="1" customWidth="1"/>
    <col min="19" max="19" width="18" style="153" customWidth="1"/>
    <col min="20" max="20" width="15.28515625" style="1" customWidth="1"/>
    <col min="21" max="21" width="19.5703125" style="1" customWidth="1"/>
    <col min="22" max="22" width="20.28515625" style="2" customWidth="1"/>
    <col min="23" max="23" width="5.7109375" style="2" customWidth="1"/>
    <col min="24" max="24" width="6.140625" style="2" customWidth="1"/>
    <col min="25" max="25" width="29.85546875" style="2" customWidth="1"/>
    <col min="26" max="26" width="19" style="1" customWidth="1"/>
    <col min="27" max="27" width="15.42578125" style="1" customWidth="1"/>
    <col min="28" max="28" width="50.140625" style="1" customWidth="1"/>
    <col min="29" max="29" width="29.85546875" style="1" customWidth="1"/>
    <col min="30" max="30" width="33.42578125" style="2" customWidth="1"/>
    <col min="31" max="31" width="23" style="345" customWidth="1"/>
    <col min="32" max="32" width="15.85546875" style="345" customWidth="1"/>
    <col min="33" max="33" width="63.5703125" style="345" customWidth="1"/>
    <col min="34" max="34" width="18.7109375" style="345" customWidth="1"/>
    <col min="35" max="35" width="31.28515625" style="345" customWidth="1"/>
    <col min="36" max="36" width="30.42578125" style="345" customWidth="1"/>
    <col min="37" max="37" width="33.7109375" style="345" customWidth="1"/>
    <col min="38" max="38" width="106" style="1" customWidth="1"/>
    <col min="39" max="16384" width="11.42578125" style="1"/>
  </cols>
  <sheetData>
    <row r="1" spans="1:38" x14ac:dyDescent="0.25">
      <c r="S1" s="2"/>
    </row>
    <row r="2" spans="1:38" s="3" customFormat="1" ht="31.5" x14ac:dyDescent="0.25">
      <c r="A2" s="507" t="s">
        <v>0</v>
      </c>
      <c r="B2" s="508"/>
      <c r="C2" s="508"/>
      <c r="D2" s="508"/>
      <c r="E2" s="508"/>
      <c r="F2" s="508"/>
      <c r="G2" s="508"/>
      <c r="H2" s="508"/>
      <c r="I2" s="508"/>
      <c r="J2" s="508"/>
      <c r="K2" s="508"/>
      <c r="L2" s="508"/>
      <c r="M2" s="508"/>
      <c r="N2" s="508"/>
      <c r="O2" s="508"/>
      <c r="P2" s="508"/>
      <c r="Q2" s="508"/>
      <c r="R2" s="508"/>
      <c r="S2" s="522"/>
      <c r="T2" s="508"/>
      <c r="U2" s="508"/>
      <c r="V2" s="508"/>
      <c r="W2" s="508"/>
      <c r="X2" s="508"/>
      <c r="Y2" s="508"/>
      <c r="Z2" s="508"/>
      <c r="AD2" s="442"/>
      <c r="AE2" s="346"/>
      <c r="AF2" s="346"/>
      <c r="AG2" s="346"/>
      <c r="AH2" s="346"/>
      <c r="AI2" s="346"/>
      <c r="AJ2" s="346"/>
      <c r="AK2" s="346"/>
    </row>
    <row r="3" spans="1:38" ht="19.5" x14ac:dyDescent="0.25">
      <c r="D3" s="4"/>
      <c r="E3" s="4"/>
      <c r="F3" s="4"/>
      <c r="G3" s="4"/>
      <c r="H3" s="4"/>
      <c r="I3" s="4"/>
      <c r="J3" s="4"/>
      <c r="K3" s="4"/>
      <c r="L3" s="4"/>
      <c r="M3" s="4"/>
      <c r="N3" s="4"/>
      <c r="O3" s="4"/>
      <c r="P3" s="4"/>
      <c r="Q3" s="4"/>
      <c r="R3" s="4"/>
      <c r="S3" s="5"/>
      <c r="T3" s="4"/>
      <c r="U3" s="4"/>
      <c r="V3" s="5"/>
      <c r="W3" s="5"/>
      <c r="X3" s="5"/>
      <c r="Y3" s="5"/>
      <c r="Z3" s="4"/>
    </row>
    <row r="4" spans="1:38" ht="6" customHeight="1" x14ac:dyDescent="0.25">
      <c r="D4" s="6"/>
      <c r="E4" s="6"/>
      <c r="F4" s="6"/>
      <c r="G4" s="6"/>
      <c r="H4" s="6"/>
      <c r="I4" s="6"/>
      <c r="J4" s="6"/>
      <c r="K4" s="6"/>
      <c r="L4" s="6"/>
      <c r="M4" s="6"/>
      <c r="N4" s="7"/>
      <c r="S4" s="2"/>
    </row>
    <row r="5" spans="1:38" ht="19.5" customHeight="1" thickBot="1" x14ac:dyDescent="0.3">
      <c r="A5" s="539" t="s">
        <v>1</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row>
    <row r="6" spans="1:38" s="272" customFormat="1" ht="18" customHeight="1" x14ac:dyDescent="0.25">
      <c r="A6" s="523" t="s">
        <v>2</v>
      </c>
      <c r="B6" s="523" t="s">
        <v>3</v>
      </c>
      <c r="C6" s="523" t="s">
        <v>4</v>
      </c>
      <c r="D6" s="523" t="s">
        <v>5</v>
      </c>
      <c r="E6" s="523" t="s">
        <v>6</v>
      </c>
      <c r="F6" s="523" t="s">
        <v>7</v>
      </c>
      <c r="G6" s="523" t="s">
        <v>8</v>
      </c>
      <c r="H6" s="523" t="s">
        <v>9</v>
      </c>
      <c r="I6" s="523" t="s">
        <v>10</v>
      </c>
      <c r="J6" s="523" t="s">
        <v>11</v>
      </c>
      <c r="K6" s="523" t="s">
        <v>12</v>
      </c>
      <c r="L6" s="524" t="s">
        <v>13</v>
      </c>
      <c r="M6" s="523" t="s">
        <v>14</v>
      </c>
      <c r="N6" s="523" t="s">
        <v>15</v>
      </c>
      <c r="O6" s="523" t="s">
        <v>16</v>
      </c>
      <c r="P6" s="523" t="s">
        <v>17</v>
      </c>
      <c r="Q6" s="523" t="s">
        <v>18</v>
      </c>
      <c r="R6" s="523"/>
      <c r="S6" s="543"/>
      <c r="T6" s="523"/>
      <c r="U6" s="523"/>
      <c r="V6" s="542" t="s">
        <v>1702</v>
      </c>
      <c r="W6" s="542"/>
      <c r="X6" s="542"/>
      <c r="Y6" s="542"/>
      <c r="Z6" s="267" t="s">
        <v>20</v>
      </c>
      <c r="AA6" s="523" t="s">
        <v>1703</v>
      </c>
      <c r="AB6" s="541" t="s">
        <v>1704</v>
      </c>
      <c r="AC6" s="541"/>
      <c r="AD6" s="541"/>
      <c r="AE6" s="538" t="s">
        <v>1705</v>
      </c>
      <c r="AF6" s="538"/>
      <c r="AG6" s="538"/>
      <c r="AH6" s="538"/>
      <c r="AI6" s="538"/>
      <c r="AJ6" s="538"/>
      <c r="AK6" s="538"/>
      <c r="AL6" s="499"/>
    </row>
    <row r="7" spans="1:38" s="272" customFormat="1" ht="63" customHeight="1" thickBot="1" x14ac:dyDescent="0.3">
      <c r="A7" s="523"/>
      <c r="B7" s="523"/>
      <c r="C7" s="523"/>
      <c r="D7" s="523"/>
      <c r="E7" s="523"/>
      <c r="F7" s="523"/>
      <c r="G7" s="523"/>
      <c r="H7" s="523"/>
      <c r="I7" s="523"/>
      <c r="J7" s="523"/>
      <c r="K7" s="523"/>
      <c r="L7" s="524"/>
      <c r="M7" s="523"/>
      <c r="N7" s="523"/>
      <c r="O7" s="523"/>
      <c r="P7" s="523"/>
      <c r="Q7" s="267">
        <v>2019</v>
      </c>
      <c r="R7" s="267">
        <v>2020</v>
      </c>
      <c r="S7" s="267">
        <v>2021</v>
      </c>
      <c r="T7" s="267">
        <v>2022</v>
      </c>
      <c r="U7" s="444" t="s">
        <v>24</v>
      </c>
      <c r="V7" s="218" t="s">
        <v>25</v>
      </c>
      <c r="W7" s="218" t="s">
        <v>26</v>
      </c>
      <c r="X7" s="218" t="s">
        <v>27</v>
      </c>
      <c r="Y7" s="218" t="s">
        <v>28</v>
      </c>
      <c r="Z7" s="267">
        <v>2022</v>
      </c>
      <c r="AA7" s="523"/>
      <c r="AB7" s="443" t="s">
        <v>29</v>
      </c>
      <c r="AC7" s="443" t="s">
        <v>30</v>
      </c>
      <c r="AD7" s="443" t="s">
        <v>1706</v>
      </c>
      <c r="AE7" s="487" t="s">
        <v>1707</v>
      </c>
      <c r="AF7" s="487" t="s">
        <v>32</v>
      </c>
      <c r="AG7" s="502" t="s">
        <v>29</v>
      </c>
      <c r="AH7" s="487" t="s">
        <v>1708</v>
      </c>
      <c r="AI7" s="487" t="s">
        <v>34</v>
      </c>
      <c r="AJ7" s="487" t="s">
        <v>30</v>
      </c>
      <c r="AK7" s="498" t="s">
        <v>35</v>
      </c>
      <c r="AL7" s="500" t="s">
        <v>1709</v>
      </c>
    </row>
    <row r="8" spans="1:38" s="2" customFormat="1" ht="102" hidden="1" x14ac:dyDescent="0.2">
      <c r="A8" s="279" t="s">
        <v>36</v>
      </c>
      <c r="B8" s="70" t="s">
        <v>61</v>
      </c>
      <c r="C8" s="70" t="s">
        <v>62</v>
      </c>
      <c r="D8" s="70" t="s">
        <v>63</v>
      </c>
      <c r="E8" s="70" t="s">
        <v>40</v>
      </c>
      <c r="F8" s="70" t="s">
        <v>41</v>
      </c>
      <c r="G8" s="70" t="s">
        <v>42</v>
      </c>
      <c r="H8" s="70" t="s">
        <v>43</v>
      </c>
      <c r="I8" s="70" t="s">
        <v>44</v>
      </c>
      <c r="J8" s="70" t="s">
        <v>45</v>
      </c>
      <c r="K8" s="70" t="s">
        <v>46</v>
      </c>
      <c r="L8" s="70" t="s">
        <v>45</v>
      </c>
      <c r="M8" s="70" t="s">
        <v>47</v>
      </c>
      <c r="N8" s="70" t="s">
        <v>64</v>
      </c>
      <c r="O8" s="70" t="s">
        <v>65</v>
      </c>
      <c r="P8" s="221" t="s">
        <v>50</v>
      </c>
      <c r="Q8" s="222"/>
      <c r="R8" s="222">
        <v>1</v>
      </c>
      <c r="S8" s="222">
        <v>0</v>
      </c>
      <c r="T8" s="222">
        <v>1</v>
      </c>
      <c r="U8" s="70">
        <v>1</v>
      </c>
      <c r="V8" s="70" t="s">
        <v>66</v>
      </c>
      <c r="W8" s="280"/>
      <c r="X8" s="280" t="s">
        <v>57</v>
      </c>
      <c r="Y8" s="224" t="s">
        <v>1248</v>
      </c>
      <c r="Z8" s="222">
        <v>1</v>
      </c>
      <c r="AA8" s="281"/>
      <c r="AB8" s="157" t="s">
        <v>1710</v>
      </c>
      <c r="AC8" s="18" t="s">
        <v>1711</v>
      </c>
      <c r="AD8" s="18" t="s">
        <v>1712</v>
      </c>
      <c r="AE8" s="361">
        <v>100</v>
      </c>
      <c r="AF8" s="361">
        <f>(1/4)*100</f>
        <v>25</v>
      </c>
      <c r="AG8" s="361" t="s">
        <v>1713</v>
      </c>
      <c r="AH8" s="361" t="s">
        <v>1714</v>
      </c>
      <c r="AI8" s="361" t="s">
        <v>45</v>
      </c>
      <c r="AJ8" s="361" t="s">
        <v>1715</v>
      </c>
      <c r="AK8" s="349" t="s">
        <v>1716</v>
      </c>
      <c r="AL8" s="497"/>
    </row>
    <row r="9" spans="1:38" s="2" customFormat="1" ht="140.25" hidden="1" customHeight="1" x14ac:dyDescent="0.2">
      <c r="A9" s="279" t="s">
        <v>36</v>
      </c>
      <c r="B9" s="70" t="s">
        <v>37</v>
      </c>
      <c r="C9" s="70" t="s">
        <v>38</v>
      </c>
      <c r="D9" s="70" t="s">
        <v>39</v>
      </c>
      <c r="E9" s="70" t="s">
        <v>40</v>
      </c>
      <c r="F9" s="70" t="s">
        <v>41</v>
      </c>
      <c r="G9" s="70" t="s">
        <v>42</v>
      </c>
      <c r="H9" s="70" t="s">
        <v>43</v>
      </c>
      <c r="I9" s="70" t="s">
        <v>44</v>
      </c>
      <c r="J9" s="70" t="s">
        <v>45</v>
      </c>
      <c r="K9" s="70" t="s">
        <v>46</v>
      </c>
      <c r="L9" s="70" t="s">
        <v>45</v>
      </c>
      <c r="M9" s="70" t="s">
        <v>47</v>
      </c>
      <c r="N9" s="70" t="s">
        <v>64</v>
      </c>
      <c r="O9" s="70" t="s">
        <v>65</v>
      </c>
      <c r="P9" s="221" t="s">
        <v>50</v>
      </c>
      <c r="Q9" s="222"/>
      <c r="R9" s="222"/>
      <c r="S9" s="222"/>
      <c r="T9" s="222">
        <v>1</v>
      </c>
      <c r="U9" s="70">
        <v>1</v>
      </c>
      <c r="V9" s="70" t="s">
        <v>71</v>
      </c>
      <c r="W9" s="70"/>
      <c r="X9" s="226" t="s">
        <v>228</v>
      </c>
      <c r="Y9" s="224" t="s">
        <v>72</v>
      </c>
      <c r="Z9" s="222">
        <v>1</v>
      </c>
      <c r="AA9" s="18"/>
      <c r="AB9" s="158" t="s">
        <v>1717</v>
      </c>
      <c r="AC9" s="18" t="s">
        <v>1711</v>
      </c>
      <c r="AD9" s="18" t="s">
        <v>1718</v>
      </c>
      <c r="AE9" s="361">
        <v>100</v>
      </c>
      <c r="AF9" s="361">
        <f>+(1/1)*100</f>
        <v>100</v>
      </c>
      <c r="AG9" s="361" t="s">
        <v>1719</v>
      </c>
      <c r="AH9" s="361" t="s">
        <v>1720</v>
      </c>
      <c r="AI9" s="361" t="s">
        <v>45</v>
      </c>
      <c r="AJ9" s="361" t="s">
        <v>1721</v>
      </c>
      <c r="AK9" s="349" t="s">
        <v>1722</v>
      </c>
      <c r="AL9" s="497"/>
    </row>
    <row r="10" spans="1:38" s="2" customFormat="1" ht="409.5" hidden="1" customHeight="1" x14ac:dyDescent="0.2">
      <c r="A10" s="279" t="s">
        <v>36</v>
      </c>
      <c r="B10" s="70" t="s">
        <v>37</v>
      </c>
      <c r="C10" s="70" t="s">
        <v>38</v>
      </c>
      <c r="D10" s="70" t="s">
        <v>39</v>
      </c>
      <c r="E10" s="70" t="s">
        <v>40</v>
      </c>
      <c r="F10" s="70" t="s">
        <v>41</v>
      </c>
      <c r="G10" s="70" t="s">
        <v>42</v>
      </c>
      <c r="H10" s="70" t="s">
        <v>43</v>
      </c>
      <c r="I10" s="70" t="s">
        <v>45</v>
      </c>
      <c r="J10" s="70" t="s">
        <v>45</v>
      </c>
      <c r="K10" s="70" t="s">
        <v>46</v>
      </c>
      <c r="L10" s="70" t="s">
        <v>45</v>
      </c>
      <c r="M10" s="70" t="s">
        <v>47</v>
      </c>
      <c r="N10" s="70" t="s">
        <v>83</v>
      </c>
      <c r="O10" s="70" t="s">
        <v>84</v>
      </c>
      <c r="P10" s="225">
        <v>0</v>
      </c>
      <c r="Q10" s="222"/>
      <c r="R10" s="224">
        <v>1</v>
      </c>
      <c r="S10" s="224">
        <v>1</v>
      </c>
      <c r="T10" s="224">
        <v>1</v>
      </c>
      <c r="U10" s="226">
        <v>1</v>
      </c>
      <c r="V10" s="70" t="s">
        <v>1261</v>
      </c>
      <c r="W10" s="70"/>
      <c r="X10" s="226" t="s">
        <v>57</v>
      </c>
      <c r="Y10" s="224" t="s">
        <v>1262</v>
      </c>
      <c r="Z10" s="226">
        <v>1</v>
      </c>
      <c r="AA10" s="74"/>
      <c r="AB10" s="158" t="s">
        <v>1723</v>
      </c>
      <c r="AC10" s="18" t="s">
        <v>1711</v>
      </c>
      <c r="AD10" s="18" t="s">
        <v>1724</v>
      </c>
      <c r="AE10" s="361">
        <v>100</v>
      </c>
      <c r="AF10" s="488">
        <v>0.94</v>
      </c>
      <c r="AG10" s="361" t="s">
        <v>1725</v>
      </c>
      <c r="AH10" s="361"/>
      <c r="AI10" s="361"/>
      <c r="AJ10" s="361" t="s">
        <v>1726</v>
      </c>
      <c r="AK10" s="489" t="s">
        <v>1727</v>
      </c>
      <c r="AL10" s="497"/>
    </row>
    <row r="11" spans="1:38" s="2" customFormat="1" ht="102" hidden="1" x14ac:dyDescent="0.25">
      <c r="A11" s="279" t="s">
        <v>36</v>
      </c>
      <c r="B11" s="70" t="s">
        <v>61</v>
      </c>
      <c r="C11" s="70" t="s">
        <v>62</v>
      </c>
      <c r="D11" s="70" t="s">
        <v>63</v>
      </c>
      <c r="E11" s="70" t="s">
        <v>40</v>
      </c>
      <c r="F11" s="70" t="s">
        <v>41</v>
      </c>
      <c r="G11" s="70" t="s">
        <v>42</v>
      </c>
      <c r="H11" s="70" t="s">
        <v>43</v>
      </c>
      <c r="I11" s="70" t="s">
        <v>44</v>
      </c>
      <c r="J11" s="70" t="s">
        <v>45</v>
      </c>
      <c r="K11" s="70" t="s">
        <v>46</v>
      </c>
      <c r="L11" s="70" t="s">
        <v>45</v>
      </c>
      <c r="M11" s="70" t="s">
        <v>47</v>
      </c>
      <c r="N11" s="70" t="s">
        <v>64</v>
      </c>
      <c r="O11" s="70" t="s">
        <v>65</v>
      </c>
      <c r="P11" s="225" t="s">
        <v>333</v>
      </c>
      <c r="Q11" s="70">
        <v>0</v>
      </c>
      <c r="R11" s="70">
        <v>0</v>
      </c>
      <c r="S11" s="70">
        <v>0</v>
      </c>
      <c r="T11" s="70">
        <v>5</v>
      </c>
      <c r="U11" s="241">
        <v>5</v>
      </c>
      <c r="V11" s="70" t="s">
        <v>1274</v>
      </c>
      <c r="W11" s="196"/>
      <c r="X11" s="378" t="s">
        <v>57</v>
      </c>
      <c r="Y11" s="229" t="s">
        <v>1275</v>
      </c>
      <c r="Z11" s="222">
        <v>5</v>
      </c>
      <c r="AA11" s="18"/>
      <c r="AB11" s="158" t="s">
        <v>1728</v>
      </c>
      <c r="AC11" s="18" t="s">
        <v>1729</v>
      </c>
      <c r="AD11" s="18" t="s">
        <v>1730</v>
      </c>
      <c r="AE11" s="361">
        <v>100</v>
      </c>
      <c r="AF11" s="361">
        <v>100</v>
      </c>
      <c r="AG11" s="361" t="s">
        <v>1731</v>
      </c>
      <c r="AH11" s="361" t="s">
        <v>1720</v>
      </c>
      <c r="AI11" s="361" t="s">
        <v>45</v>
      </c>
      <c r="AJ11" s="361" t="s">
        <v>1732</v>
      </c>
      <c r="AK11" s="489" t="s">
        <v>1733</v>
      </c>
      <c r="AL11" s="497"/>
    </row>
    <row r="12" spans="1:38" s="2" customFormat="1" ht="395.25" hidden="1" customHeight="1" x14ac:dyDescent="0.25">
      <c r="A12" s="445" t="s">
        <v>115</v>
      </c>
      <c r="B12" s="446" t="s">
        <v>37</v>
      </c>
      <c r="C12" s="446" t="s">
        <v>38</v>
      </c>
      <c r="D12" s="446" t="s">
        <v>116</v>
      </c>
      <c r="E12" s="446" t="s">
        <v>117</v>
      </c>
      <c r="F12" s="446" t="s">
        <v>118</v>
      </c>
      <c r="G12" s="446" t="s">
        <v>42</v>
      </c>
      <c r="H12" s="446" t="s">
        <v>43</v>
      </c>
      <c r="I12" s="446" t="s">
        <v>45</v>
      </c>
      <c r="J12" s="446" t="s">
        <v>45</v>
      </c>
      <c r="K12" s="446" t="s">
        <v>119</v>
      </c>
      <c r="L12" s="446" t="s">
        <v>119</v>
      </c>
      <c r="M12" s="446" t="s">
        <v>120</v>
      </c>
      <c r="N12" s="447" t="s">
        <v>121</v>
      </c>
      <c r="O12" s="447" t="s">
        <v>122</v>
      </c>
      <c r="P12" s="422" t="s">
        <v>50</v>
      </c>
      <c r="Q12" s="423" t="s">
        <v>123</v>
      </c>
      <c r="R12" s="423" t="s">
        <v>123</v>
      </c>
      <c r="S12" s="423" t="s">
        <v>124</v>
      </c>
      <c r="T12" s="423" t="s">
        <v>125</v>
      </c>
      <c r="U12" s="446" t="s">
        <v>126</v>
      </c>
      <c r="V12" s="447" t="s">
        <v>127</v>
      </c>
      <c r="W12" s="448"/>
      <c r="X12" s="448" t="s">
        <v>57</v>
      </c>
      <c r="Y12" s="422" t="s">
        <v>128</v>
      </c>
      <c r="Z12" s="423" t="s">
        <v>125</v>
      </c>
      <c r="AA12" s="449"/>
      <c r="AB12" s="450" t="s">
        <v>1734</v>
      </c>
      <c r="AC12" s="450"/>
      <c r="AD12" s="451" t="s">
        <v>1735</v>
      </c>
      <c r="AE12" s="469">
        <v>1</v>
      </c>
      <c r="AF12" s="470" t="s">
        <v>1736</v>
      </c>
      <c r="AG12" s="470" t="s">
        <v>1737</v>
      </c>
      <c r="AH12" s="471">
        <v>0</v>
      </c>
      <c r="AI12" s="470" t="s">
        <v>1738</v>
      </c>
      <c r="AJ12" s="490"/>
      <c r="AK12" s="491" t="s">
        <v>1739</v>
      </c>
      <c r="AL12" s="497"/>
    </row>
    <row r="13" spans="1:38" s="2" customFormat="1" ht="318.75" hidden="1" customHeight="1" x14ac:dyDescent="0.25">
      <c r="A13" s="445" t="s">
        <v>115</v>
      </c>
      <c r="B13" s="446" t="s">
        <v>37</v>
      </c>
      <c r="C13" s="446" t="s">
        <v>38</v>
      </c>
      <c r="D13" s="446" t="s">
        <v>116</v>
      </c>
      <c r="E13" s="446" t="s">
        <v>117</v>
      </c>
      <c r="F13" s="446" t="s">
        <v>118</v>
      </c>
      <c r="G13" s="446" t="s">
        <v>42</v>
      </c>
      <c r="H13" s="446" t="s">
        <v>43</v>
      </c>
      <c r="I13" s="446" t="s">
        <v>45</v>
      </c>
      <c r="J13" s="446" t="s">
        <v>45</v>
      </c>
      <c r="K13" s="446" t="s">
        <v>46</v>
      </c>
      <c r="L13" s="446" t="s">
        <v>133</v>
      </c>
      <c r="M13" s="446" t="s">
        <v>120</v>
      </c>
      <c r="N13" s="447" t="s">
        <v>121</v>
      </c>
      <c r="O13" s="447" t="s">
        <v>134</v>
      </c>
      <c r="P13" s="425" t="s">
        <v>45</v>
      </c>
      <c r="Q13" s="423">
        <v>5</v>
      </c>
      <c r="R13" s="423">
        <v>8</v>
      </c>
      <c r="S13" s="423">
        <v>7</v>
      </c>
      <c r="T13" s="423">
        <v>6</v>
      </c>
      <c r="U13" s="446">
        <v>26</v>
      </c>
      <c r="V13" s="447" t="s">
        <v>135</v>
      </c>
      <c r="W13" s="426" t="s">
        <v>57</v>
      </c>
      <c r="X13" s="426" t="s">
        <v>57</v>
      </c>
      <c r="Y13" s="446" t="s">
        <v>136</v>
      </c>
      <c r="Z13" s="422">
        <v>6</v>
      </c>
      <c r="AA13" s="450"/>
      <c r="AB13" s="450" t="s">
        <v>1740</v>
      </c>
      <c r="AC13" s="450"/>
      <c r="AD13" s="451" t="s">
        <v>1735</v>
      </c>
      <c r="AE13" s="472">
        <v>1</v>
      </c>
      <c r="AF13" s="473">
        <v>1</v>
      </c>
      <c r="AG13" s="474" t="s">
        <v>1741</v>
      </c>
      <c r="AH13" s="473">
        <v>0</v>
      </c>
      <c r="AI13" s="474" t="s">
        <v>1738</v>
      </c>
      <c r="AJ13" s="490"/>
      <c r="AK13" s="492" t="s">
        <v>1742</v>
      </c>
      <c r="AL13" s="497"/>
    </row>
    <row r="14" spans="1:38" s="2" customFormat="1" ht="204" hidden="1" x14ac:dyDescent="0.25">
      <c r="A14" s="445" t="s">
        <v>115</v>
      </c>
      <c r="B14" s="446" t="s">
        <v>37</v>
      </c>
      <c r="C14" s="446" t="s">
        <v>38</v>
      </c>
      <c r="D14" s="446" t="s">
        <v>140</v>
      </c>
      <c r="E14" s="446" t="s">
        <v>117</v>
      </c>
      <c r="F14" s="446" t="s">
        <v>118</v>
      </c>
      <c r="G14" s="446" t="s">
        <v>42</v>
      </c>
      <c r="H14" s="446" t="s">
        <v>43</v>
      </c>
      <c r="I14" s="446" t="s">
        <v>45</v>
      </c>
      <c r="J14" s="446" t="s">
        <v>45</v>
      </c>
      <c r="K14" s="446" t="s">
        <v>46</v>
      </c>
      <c r="L14" s="446" t="s">
        <v>141</v>
      </c>
      <c r="M14" s="446" t="s">
        <v>142</v>
      </c>
      <c r="N14" s="447" t="s">
        <v>121</v>
      </c>
      <c r="O14" s="447" t="s">
        <v>143</v>
      </c>
      <c r="P14" s="422" t="s">
        <v>45</v>
      </c>
      <c r="Q14" s="423">
        <v>2</v>
      </c>
      <c r="R14" s="423">
        <v>1</v>
      </c>
      <c r="S14" s="423">
        <v>1</v>
      </c>
      <c r="T14" s="423">
        <v>1</v>
      </c>
      <c r="U14" s="423">
        <v>5</v>
      </c>
      <c r="V14" s="447" t="s">
        <v>144</v>
      </c>
      <c r="W14" s="426"/>
      <c r="X14" s="426" t="s">
        <v>57</v>
      </c>
      <c r="Y14" s="427" t="s">
        <v>145</v>
      </c>
      <c r="Z14" s="423">
        <v>1</v>
      </c>
      <c r="AA14" s="450"/>
      <c r="AB14" s="450" t="s">
        <v>1743</v>
      </c>
      <c r="AC14" s="450"/>
      <c r="AD14" s="451" t="s">
        <v>1744</v>
      </c>
      <c r="AE14" s="475">
        <v>0</v>
      </c>
      <c r="AF14" s="474">
        <v>0</v>
      </c>
      <c r="AG14" s="474" t="s">
        <v>1745</v>
      </c>
      <c r="AH14" s="474">
        <v>1</v>
      </c>
      <c r="AI14" s="474" t="s">
        <v>1746</v>
      </c>
      <c r="AJ14" s="490"/>
      <c r="AK14" s="493" t="s">
        <v>1747</v>
      </c>
      <c r="AL14" s="497"/>
    </row>
    <row r="15" spans="1:38" s="2" customFormat="1" ht="318.75" hidden="1" x14ac:dyDescent="0.25">
      <c r="A15" s="445" t="s">
        <v>115</v>
      </c>
      <c r="B15" s="446" t="s">
        <v>37</v>
      </c>
      <c r="C15" s="446" t="s">
        <v>38</v>
      </c>
      <c r="D15" s="446" t="s">
        <v>140</v>
      </c>
      <c r="E15" s="446" t="s">
        <v>117</v>
      </c>
      <c r="F15" s="446" t="s">
        <v>150</v>
      </c>
      <c r="G15" s="446" t="s">
        <v>42</v>
      </c>
      <c r="H15" s="446" t="s">
        <v>43</v>
      </c>
      <c r="I15" s="446" t="s">
        <v>45</v>
      </c>
      <c r="J15" s="446" t="s">
        <v>45</v>
      </c>
      <c r="K15" s="446" t="s">
        <v>46</v>
      </c>
      <c r="L15" s="446" t="s">
        <v>75</v>
      </c>
      <c r="M15" s="446" t="s">
        <v>142</v>
      </c>
      <c r="N15" s="447" t="s">
        <v>121</v>
      </c>
      <c r="O15" s="447" t="s">
        <v>151</v>
      </c>
      <c r="P15" s="422" t="s">
        <v>45</v>
      </c>
      <c r="Q15" s="428">
        <v>500</v>
      </c>
      <c r="R15" s="428">
        <v>1800</v>
      </c>
      <c r="S15" s="428">
        <v>2000</v>
      </c>
      <c r="T15" s="428">
        <v>3000</v>
      </c>
      <c r="U15" s="446" t="s">
        <v>154</v>
      </c>
      <c r="V15" s="447" t="s">
        <v>155</v>
      </c>
      <c r="W15" s="446" t="s">
        <v>57</v>
      </c>
      <c r="X15" s="446" t="s">
        <v>57</v>
      </c>
      <c r="Y15" s="427" t="s">
        <v>156</v>
      </c>
      <c r="Z15" s="428">
        <v>3000</v>
      </c>
      <c r="AA15" s="450"/>
      <c r="AB15" s="450" t="s">
        <v>1748</v>
      </c>
      <c r="AC15" s="450"/>
      <c r="AD15" s="451" t="s">
        <v>1749</v>
      </c>
      <c r="AE15" s="475">
        <v>665</v>
      </c>
      <c r="AF15" s="473">
        <v>1</v>
      </c>
      <c r="AG15" s="474" t="s">
        <v>1750</v>
      </c>
      <c r="AH15" s="474">
        <v>1000</v>
      </c>
      <c r="AI15" s="474" t="s">
        <v>1751</v>
      </c>
      <c r="AJ15" s="490"/>
      <c r="AK15" s="493" t="s">
        <v>1752</v>
      </c>
      <c r="AL15" s="497"/>
    </row>
    <row r="16" spans="1:38" s="2" customFormat="1" ht="242.25" hidden="1" x14ac:dyDescent="0.25">
      <c r="A16" s="445" t="s">
        <v>115</v>
      </c>
      <c r="B16" s="446" t="s">
        <v>37</v>
      </c>
      <c r="C16" s="446" t="s">
        <v>38</v>
      </c>
      <c r="D16" s="446" t="s">
        <v>105</v>
      </c>
      <c r="E16" s="446" t="s">
        <v>117</v>
      </c>
      <c r="F16" s="446" t="s">
        <v>118</v>
      </c>
      <c r="G16" s="446" t="s">
        <v>42</v>
      </c>
      <c r="H16" s="446" t="s">
        <v>43</v>
      </c>
      <c r="I16" s="446" t="s">
        <v>45</v>
      </c>
      <c r="J16" s="446" t="s">
        <v>45</v>
      </c>
      <c r="K16" s="446" t="s">
        <v>93</v>
      </c>
      <c r="L16" s="446" t="s">
        <v>94</v>
      </c>
      <c r="M16" s="446" t="s">
        <v>107</v>
      </c>
      <c r="N16" s="447" t="s">
        <v>121</v>
      </c>
      <c r="O16" s="447" t="s">
        <v>159</v>
      </c>
      <c r="P16" s="422">
        <v>1</v>
      </c>
      <c r="Q16" s="422">
        <v>1</v>
      </c>
      <c r="R16" s="422">
        <v>1</v>
      </c>
      <c r="S16" s="422">
        <v>1</v>
      </c>
      <c r="T16" s="422">
        <v>1</v>
      </c>
      <c r="U16" s="452">
        <v>1</v>
      </c>
      <c r="V16" s="447" t="s">
        <v>160</v>
      </c>
      <c r="W16" s="452" t="s">
        <v>57</v>
      </c>
      <c r="X16" s="452" t="s">
        <v>57</v>
      </c>
      <c r="Y16" s="427" t="s">
        <v>161</v>
      </c>
      <c r="Z16" s="422">
        <v>1</v>
      </c>
      <c r="AA16" s="450"/>
      <c r="AB16" s="450" t="s">
        <v>1753</v>
      </c>
      <c r="AC16" s="450"/>
      <c r="AD16" s="451" t="s">
        <v>1735</v>
      </c>
      <c r="AE16" s="472">
        <v>1</v>
      </c>
      <c r="AF16" s="473">
        <v>1</v>
      </c>
      <c r="AG16" s="474" t="s">
        <v>1754</v>
      </c>
      <c r="AH16" s="473">
        <v>0</v>
      </c>
      <c r="AI16" s="474" t="s">
        <v>1738</v>
      </c>
      <c r="AJ16" s="490"/>
      <c r="AK16" s="490" t="s">
        <v>1752</v>
      </c>
      <c r="AL16" s="497"/>
    </row>
    <row r="17" spans="1:38" s="2" customFormat="1" ht="191.25" hidden="1" x14ac:dyDescent="0.25">
      <c r="A17" s="445" t="s">
        <v>115</v>
      </c>
      <c r="B17" s="446" t="s">
        <v>37</v>
      </c>
      <c r="C17" s="446" t="s">
        <v>38</v>
      </c>
      <c r="D17" s="446" t="s">
        <v>164</v>
      </c>
      <c r="E17" s="446" t="s">
        <v>117</v>
      </c>
      <c r="F17" s="453" t="s">
        <v>106</v>
      </c>
      <c r="G17" s="446" t="s">
        <v>42</v>
      </c>
      <c r="H17" s="446" t="s">
        <v>43</v>
      </c>
      <c r="I17" s="446" t="s">
        <v>45</v>
      </c>
      <c r="J17" s="446" t="s">
        <v>45</v>
      </c>
      <c r="K17" s="453" t="s">
        <v>93</v>
      </c>
      <c r="L17" s="453" t="s">
        <v>94</v>
      </c>
      <c r="M17" s="453" t="s">
        <v>165</v>
      </c>
      <c r="N17" s="447" t="s">
        <v>166</v>
      </c>
      <c r="O17" s="447" t="s">
        <v>167</v>
      </c>
      <c r="P17" s="426">
        <v>1</v>
      </c>
      <c r="Q17" s="423">
        <v>1</v>
      </c>
      <c r="R17" s="423">
        <v>1</v>
      </c>
      <c r="S17" s="423">
        <v>1</v>
      </c>
      <c r="T17" s="423">
        <v>1</v>
      </c>
      <c r="U17" s="423">
        <v>4</v>
      </c>
      <c r="V17" s="447" t="s">
        <v>169</v>
      </c>
      <c r="W17" s="446"/>
      <c r="X17" s="446" t="s">
        <v>57</v>
      </c>
      <c r="Y17" s="427" t="s">
        <v>170</v>
      </c>
      <c r="Z17" s="428">
        <v>1</v>
      </c>
      <c r="AA17" s="450"/>
      <c r="AB17" s="450" t="s">
        <v>1755</v>
      </c>
      <c r="AC17" s="450"/>
      <c r="AD17" s="451" t="s">
        <v>1735</v>
      </c>
      <c r="AE17" s="475">
        <v>2</v>
      </c>
      <c r="AF17" s="473">
        <v>1</v>
      </c>
      <c r="AG17" s="474" t="s">
        <v>1756</v>
      </c>
      <c r="AH17" s="474">
        <v>0</v>
      </c>
      <c r="AI17" s="474">
        <v>0</v>
      </c>
      <c r="AJ17" s="490"/>
      <c r="AK17" s="490" t="s">
        <v>1752</v>
      </c>
      <c r="AL17" s="497"/>
    </row>
    <row r="18" spans="1:38" s="2" customFormat="1" ht="191.25" hidden="1" x14ac:dyDescent="0.25">
      <c r="A18" s="445" t="s">
        <v>115</v>
      </c>
      <c r="B18" s="446" t="s">
        <v>173</v>
      </c>
      <c r="C18" s="446" t="s">
        <v>174</v>
      </c>
      <c r="D18" s="446" t="s">
        <v>175</v>
      </c>
      <c r="E18" s="446" t="s">
        <v>40</v>
      </c>
      <c r="F18" s="453" t="s">
        <v>106</v>
      </c>
      <c r="G18" s="446" t="s">
        <v>42</v>
      </c>
      <c r="H18" s="446" t="s">
        <v>43</v>
      </c>
      <c r="I18" s="446" t="s">
        <v>45</v>
      </c>
      <c r="J18" s="446" t="s">
        <v>45</v>
      </c>
      <c r="K18" s="453" t="s">
        <v>46</v>
      </c>
      <c r="L18" s="453" t="s">
        <v>75</v>
      </c>
      <c r="M18" s="453" t="s">
        <v>76</v>
      </c>
      <c r="N18" s="447" t="s">
        <v>176</v>
      </c>
      <c r="O18" s="447" t="s">
        <v>177</v>
      </c>
      <c r="P18" s="422" t="s">
        <v>45</v>
      </c>
      <c r="Q18" s="423" t="s">
        <v>178</v>
      </c>
      <c r="R18" s="423" t="s">
        <v>179</v>
      </c>
      <c r="S18" s="423" t="s">
        <v>180</v>
      </c>
      <c r="T18" s="423" t="s">
        <v>180</v>
      </c>
      <c r="U18" s="423" t="s">
        <v>180</v>
      </c>
      <c r="V18" s="447" t="s">
        <v>181</v>
      </c>
      <c r="W18" s="446" t="s">
        <v>57</v>
      </c>
      <c r="X18" s="446" t="s">
        <v>57</v>
      </c>
      <c r="Y18" s="427" t="s">
        <v>182</v>
      </c>
      <c r="Z18" s="423" t="s">
        <v>180</v>
      </c>
      <c r="AA18" s="450"/>
      <c r="AB18" s="450" t="s">
        <v>1757</v>
      </c>
      <c r="AC18" s="450"/>
      <c r="AD18" s="451" t="s">
        <v>1735</v>
      </c>
      <c r="AE18" s="475" t="s">
        <v>1758</v>
      </c>
      <c r="AF18" s="473">
        <v>1</v>
      </c>
      <c r="AG18" s="474" t="s">
        <v>1759</v>
      </c>
      <c r="AH18" s="474">
        <v>0</v>
      </c>
      <c r="AI18" s="474" t="s">
        <v>45</v>
      </c>
      <c r="AJ18" s="490"/>
      <c r="AK18" s="490" t="s">
        <v>1752</v>
      </c>
      <c r="AL18" s="497"/>
    </row>
    <row r="19" spans="1:38" s="2" customFormat="1" ht="153" hidden="1" x14ac:dyDescent="0.25">
      <c r="A19" s="445" t="s">
        <v>115</v>
      </c>
      <c r="B19" s="446" t="s">
        <v>173</v>
      </c>
      <c r="C19" s="446" t="s">
        <v>38</v>
      </c>
      <c r="D19" s="446" t="s">
        <v>140</v>
      </c>
      <c r="E19" s="453" t="s">
        <v>117</v>
      </c>
      <c r="F19" s="453" t="s">
        <v>106</v>
      </c>
      <c r="G19" s="446" t="s">
        <v>42</v>
      </c>
      <c r="H19" s="446" t="s">
        <v>43</v>
      </c>
      <c r="I19" s="446" t="s">
        <v>45</v>
      </c>
      <c r="J19" s="446" t="s">
        <v>45</v>
      </c>
      <c r="K19" s="453" t="s">
        <v>46</v>
      </c>
      <c r="L19" s="454" t="s">
        <v>187</v>
      </c>
      <c r="M19" s="446" t="s">
        <v>142</v>
      </c>
      <c r="N19" s="447" t="s">
        <v>176</v>
      </c>
      <c r="O19" s="447" t="s">
        <v>188</v>
      </c>
      <c r="P19" s="422" t="s">
        <v>189</v>
      </c>
      <c r="Q19" s="423" t="s">
        <v>189</v>
      </c>
      <c r="R19" s="423" t="s">
        <v>190</v>
      </c>
      <c r="S19" s="423" t="s">
        <v>191</v>
      </c>
      <c r="T19" s="423" t="s">
        <v>192</v>
      </c>
      <c r="U19" s="423" t="s">
        <v>192</v>
      </c>
      <c r="V19" s="447" t="s">
        <v>193</v>
      </c>
      <c r="W19" s="452" t="s">
        <v>57</v>
      </c>
      <c r="X19" s="422"/>
      <c r="Y19" s="427" t="s">
        <v>194</v>
      </c>
      <c r="Z19" s="423" t="s">
        <v>192</v>
      </c>
      <c r="AA19" s="450"/>
      <c r="AB19" s="450" t="s">
        <v>1760</v>
      </c>
      <c r="AC19" s="450"/>
      <c r="AD19" s="451" t="s">
        <v>1735</v>
      </c>
      <c r="AE19" s="472">
        <v>0.68</v>
      </c>
      <c r="AF19" s="473">
        <v>1</v>
      </c>
      <c r="AG19" s="474" t="s">
        <v>1761</v>
      </c>
      <c r="AH19" s="474">
        <v>0</v>
      </c>
      <c r="AI19" s="474" t="s">
        <v>45</v>
      </c>
      <c r="AJ19" s="490"/>
      <c r="AK19" s="490" t="s">
        <v>1752</v>
      </c>
      <c r="AL19" s="497"/>
    </row>
    <row r="20" spans="1:38" s="2" customFormat="1" ht="395.25" hidden="1" x14ac:dyDescent="0.25">
      <c r="A20" s="445" t="s">
        <v>115</v>
      </c>
      <c r="B20" s="446" t="s">
        <v>37</v>
      </c>
      <c r="C20" s="446" t="s">
        <v>38</v>
      </c>
      <c r="D20" s="446" t="s">
        <v>116</v>
      </c>
      <c r="E20" s="446" t="s">
        <v>117</v>
      </c>
      <c r="F20" s="453" t="s">
        <v>118</v>
      </c>
      <c r="G20" s="446" t="s">
        <v>42</v>
      </c>
      <c r="H20" s="446" t="s">
        <v>43</v>
      </c>
      <c r="I20" s="446" t="s">
        <v>45</v>
      </c>
      <c r="J20" s="446" t="s">
        <v>45</v>
      </c>
      <c r="K20" s="453" t="s">
        <v>202</v>
      </c>
      <c r="L20" s="453" t="s">
        <v>203</v>
      </c>
      <c r="M20" s="453" t="s">
        <v>120</v>
      </c>
      <c r="N20" s="447" t="s">
        <v>121</v>
      </c>
      <c r="O20" s="447" t="s">
        <v>204</v>
      </c>
      <c r="P20" s="422">
        <v>1</v>
      </c>
      <c r="Q20" s="422">
        <v>1</v>
      </c>
      <c r="R20" s="422">
        <v>1</v>
      </c>
      <c r="S20" s="422">
        <v>1</v>
      </c>
      <c r="T20" s="422">
        <v>1</v>
      </c>
      <c r="U20" s="452">
        <v>1</v>
      </c>
      <c r="V20" s="447" t="s">
        <v>205</v>
      </c>
      <c r="W20" s="452" t="s">
        <v>57</v>
      </c>
      <c r="X20" s="452" t="s">
        <v>57</v>
      </c>
      <c r="Y20" s="427" t="s">
        <v>206</v>
      </c>
      <c r="Z20" s="452">
        <v>1</v>
      </c>
      <c r="AA20" s="450"/>
      <c r="AB20" s="450" t="s">
        <v>1762</v>
      </c>
      <c r="AC20" s="450"/>
      <c r="AD20" s="451" t="s">
        <v>1735</v>
      </c>
      <c r="AE20" s="475" t="s">
        <v>1763</v>
      </c>
      <c r="AF20" s="473">
        <v>1</v>
      </c>
      <c r="AG20" s="474" t="s">
        <v>1764</v>
      </c>
      <c r="AH20" s="474" t="s">
        <v>1765</v>
      </c>
      <c r="AI20" s="474" t="s">
        <v>1738</v>
      </c>
      <c r="AJ20" s="490"/>
      <c r="AK20" s="490" t="s">
        <v>1752</v>
      </c>
      <c r="AL20" s="497"/>
    </row>
    <row r="21" spans="1:38" s="2" customFormat="1" ht="191.25" hidden="1" x14ac:dyDescent="0.25">
      <c r="A21" s="445" t="s">
        <v>115</v>
      </c>
      <c r="B21" s="446" t="s">
        <v>209</v>
      </c>
      <c r="C21" s="446" t="s">
        <v>210</v>
      </c>
      <c r="D21" s="446" t="s">
        <v>211</v>
      </c>
      <c r="E21" s="446" t="s">
        <v>212</v>
      </c>
      <c r="F21" s="453" t="s">
        <v>150</v>
      </c>
      <c r="G21" s="446" t="s">
        <v>42</v>
      </c>
      <c r="H21" s="446" t="s">
        <v>43</v>
      </c>
      <c r="I21" s="446" t="s">
        <v>45</v>
      </c>
      <c r="J21" s="446" t="s">
        <v>45</v>
      </c>
      <c r="K21" s="453" t="s">
        <v>213</v>
      </c>
      <c r="L21" s="453" t="s">
        <v>214</v>
      </c>
      <c r="M21" s="453" t="s">
        <v>76</v>
      </c>
      <c r="N21" s="447" t="s">
        <v>121</v>
      </c>
      <c r="O21" s="447" t="s">
        <v>215</v>
      </c>
      <c r="P21" s="426">
        <v>4</v>
      </c>
      <c r="Q21" s="423">
        <v>0</v>
      </c>
      <c r="R21" s="423">
        <v>0</v>
      </c>
      <c r="S21" s="423">
        <v>1</v>
      </c>
      <c r="T21" s="423">
        <v>1</v>
      </c>
      <c r="U21" s="446">
        <v>2</v>
      </c>
      <c r="V21" s="447" t="s">
        <v>216</v>
      </c>
      <c r="W21" s="446"/>
      <c r="X21" s="446" t="s">
        <v>57</v>
      </c>
      <c r="Y21" s="427" t="s">
        <v>217</v>
      </c>
      <c r="Z21" s="446">
        <v>1</v>
      </c>
      <c r="AA21" s="450"/>
      <c r="AB21" s="450" t="s">
        <v>1766</v>
      </c>
      <c r="AC21" s="450"/>
      <c r="AD21" s="451" t="s">
        <v>1735</v>
      </c>
      <c r="AE21" s="475">
        <v>1</v>
      </c>
      <c r="AF21" s="473">
        <v>1</v>
      </c>
      <c r="AG21" s="474" t="s">
        <v>1767</v>
      </c>
      <c r="AH21" s="473">
        <v>0</v>
      </c>
      <c r="AI21" s="474" t="s">
        <v>1738</v>
      </c>
      <c r="AJ21" s="490"/>
      <c r="AK21" s="490" t="s">
        <v>1752</v>
      </c>
      <c r="AL21" s="497"/>
    </row>
    <row r="22" spans="1:38" s="2" customFormat="1" ht="114.75" hidden="1" x14ac:dyDescent="0.2">
      <c r="A22" s="298" t="s">
        <v>220</v>
      </c>
      <c r="B22" s="221" t="s">
        <v>37</v>
      </c>
      <c r="C22" s="70" t="s">
        <v>38</v>
      </c>
      <c r="D22" s="221" t="s">
        <v>140</v>
      </c>
      <c r="E22" s="221" t="s">
        <v>117</v>
      </c>
      <c r="F22" s="221" t="s">
        <v>150</v>
      </c>
      <c r="G22" s="221" t="s">
        <v>42</v>
      </c>
      <c r="H22" s="221" t="s">
        <v>43</v>
      </c>
      <c r="I22" s="70" t="s">
        <v>45</v>
      </c>
      <c r="J22" s="70" t="s">
        <v>45</v>
      </c>
      <c r="K22" s="221" t="s">
        <v>93</v>
      </c>
      <c r="L22" s="221" t="s">
        <v>94</v>
      </c>
      <c r="M22" s="70" t="s">
        <v>142</v>
      </c>
      <c r="N22" s="221" t="s">
        <v>221</v>
      </c>
      <c r="O22" s="221" t="s">
        <v>222</v>
      </c>
      <c r="P22" s="231" t="s">
        <v>223</v>
      </c>
      <c r="Q22" s="70" t="s">
        <v>224</v>
      </c>
      <c r="R22" s="70" t="s">
        <v>225</v>
      </c>
      <c r="S22" s="70" t="s">
        <v>226</v>
      </c>
      <c r="T22" s="70" t="s">
        <v>227</v>
      </c>
      <c r="U22" s="70">
        <v>1</v>
      </c>
      <c r="V22" s="70" t="s">
        <v>226</v>
      </c>
      <c r="W22" s="221"/>
      <c r="X22" s="221" t="s">
        <v>228</v>
      </c>
      <c r="Y22" s="70" t="s">
        <v>229</v>
      </c>
      <c r="Z22" s="70" t="s">
        <v>227</v>
      </c>
      <c r="AA22" s="18"/>
      <c r="AB22" s="157" t="s">
        <v>1768</v>
      </c>
      <c r="AC22" s="182" t="s">
        <v>622</v>
      </c>
      <c r="AD22" s="18" t="s">
        <v>1769</v>
      </c>
      <c r="AE22" s="361" t="s">
        <v>45</v>
      </c>
      <c r="AF22" s="361" t="s">
        <v>45</v>
      </c>
      <c r="AG22" s="361" t="s">
        <v>45</v>
      </c>
      <c r="AH22" s="361"/>
      <c r="AI22" s="361"/>
      <c r="AJ22" s="361" t="s">
        <v>1770</v>
      </c>
      <c r="AK22" s="361" t="s">
        <v>1771</v>
      </c>
      <c r="AL22" s="497"/>
    </row>
    <row r="23" spans="1:38" s="2" customFormat="1" ht="409.5" hidden="1" x14ac:dyDescent="0.2">
      <c r="A23" s="298" t="s">
        <v>220</v>
      </c>
      <c r="B23" s="221" t="s">
        <v>61</v>
      </c>
      <c r="C23" s="221" t="s">
        <v>62</v>
      </c>
      <c r="D23" s="221" t="s">
        <v>63</v>
      </c>
      <c r="E23" s="221" t="s">
        <v>117</v>
      </c>
      <c r="F23" s="221" t="s">
        <v>150</v>
      </c>
      <c r="G23" s="221" t="s">
        <v>42</v>
      </c>
      <c r="H23" s="221" t="s">
        <v>43</v>
      </c>
      <c r="I23" s="70" t="s">
        <v>45</v>
      </c>
      <c r="J23" s="70" t="s">
        <v>45</v>
      </c>
      <c r="K23" s="221" t="s">
        <v>119</v>
      </c>
      <c r="L23" s="221" t="s">
        <v>119</v>
      </c>
      <c r="M23" s="221" t="s">
        <v>76</v>
      </c>
      <c r="N23" s="221" t="s">
        <v>233</v>
      </c>
      <c r="O23" s="221" t="s">
        <v>234</v>
      </c>
      <c r="P23" s="231" t="s">
        <v>223</v>
      </c>
      <c r="Q23" s="70" t="s">
        <v>235</v>
      </c>
      <c r="R23" s="70" t="s">
        <v>235</v>
      </c>
      <c r="S23" s="70" t="s">
        <v>236</v>
      </c>
      <c r="T23" s="70" t="s">
        <v>235</v>
      </c>
      <c r="U23" s="70">
        <v>1</v>
      </c>
      <c r="V23" s="221" t="s">
        <v>237</v>
      </c>
      <c r="W23" s="221" t="s">
        <v>228</v>
      </c>
      <c r="X23" s="221" t="s">
        <v>228</v>
      </c>
      <c r="Y23" s="70" t="s">
        <v>238</v>
      </c>
      <c r="Z23" s="70" t="s">
        <v>235</v>
      </c>
      <c r="AA23" s="74"/>
      <c r="AB23" s="158" t="s">
        <v>1772</v>
      </c>
      <c r="AC23" s="467" t="s">
        <v>622</v>
      </c>
      <c r="AD23" s="18" t="s">
        <v>1773</v>
      </c>
      <c r="AE23" s="361">
        <v>3</v>
      </c>
      <c r="AF23" s="488">
        <v>1</v>
      </c>
      <c r="AG23" s="361" t="s">
        <v>1774</v>
      </c>
      <c r="AH23" s="361"/>
      <c r="AI23" s="361"/>
      <c r="AJ23" s="468" t="s">
        <v>1775</v>
      </c>
      <c r="AK23" s="476" t="s">
        <v>1776</v>
      </c>
      <c r="AL23" s="497"/>
    </row>
    <row r="24" spans="1:38" s="2" customFormat="1" ht="409.5" hidden="1" x14ac:dyDescent="0.2">
      <c r="A24" s="298" t="s">
        <v>220</v>
      </c>
      <c r="B24" s="221" t="s">
        <v>61</v>
      </c>
      <c r="C24" s="221" t="s">
        <v>62</v>
      </c>
      <c r="D24" s="221" t="s">
        <v>243</v>
      </c>
      <c r="E24" s="221" t="s">
        <v>117</v>
      </c>
      <c r="F24" s="221" t="s">
        <v>150</v>
      </c>
      <c r="G24" s="221" t="s">
        <v>42</v>
      </c>
      <c r="H24" s="221" t="s">
        <v>43</v>
      </c>
      <c r="I24" s="70" t="s">
        <v>45</v>
      </c>
      <c r="J24" s="70" t="s">
        <v>45</v>
      </c>
      <c r="K24" s="221" t="s">
        <v>119</v>
      </c>
      <c r="L24" s="221" t="s">
        <v>119</v>
      </c>
      <c r="M24" s="221" t="s">
        <v>76</v>
      </c>
      <c r="N24" s="221" t="s">
        <v>233</v>
      </c>
      <c r="O24" s="221" t="s">
        <v>234</v>
      </c>
      <c r="P24" s="231" t="s">
        <v>223</v>
      </c>
      <c r="Q24" s="70" t="s">
        <v>244</v>
      </c>
      <c r="R24" s="70" t="s">
        <v>245</v>
      </c>
      <c r="S24" s="70" t="s">
        <v>245</v>
      </c>
      <c r="T24" s="70" t="s">
        <v>245</v>
      </c>
      <c r="U24" s="70">
        <v>1</v>
      </c>
      <c r="V24" s="221" t="s">
        <v>246</v>
      </c>
      <c r="W24" s="221" t="s">
        <v>228</v>
      </c>
      <c r="X24" s="221" t="s">
        <v>228</v>
      </c>
      <c r="Y24" s="70" t="s">
        <v>247</v>
      </c>
      <c r="Z24" s="70" t="s">
        <v>245</v>
      </c>
      <c r="AA24" s="18"/>
      <c r="AB24" s="158" t="s">
        <v>1777</v>
      </c>
      <c r="AC24" s="467" t="s">
        <v>622</v>
      </c>
      <c r="AD24" s="18" t="s">
        <v>1778</v>
      </c>
      <c r="AE24" s="361">
        <v>1</v>
      </c>
      <c r="AF24" s="488">
        <v>1</v>
      </c>
      <c r="AG24" s="361" t="s">
        <v>1779</v>
      </c>
      <c r="AH24" s="361"/>
      <c r="AI24" s="361"/>
      <c r="AJ24" s="468" t="s">
        <v>1780</v>
      </c>
      <c r="AK24" s="477" t="s">
        <v>1781</v>
      </c>
      <c r="AL24" s="497"/>
    </row>
    <row r="25" spans="1:38" s="2" customFormat="1" ht="178.5" hidden="1" x14ac:dyDescent="0.2">
      <c r="A25" s="298" t="s">
        <v>220</v>
      </c>
      <c r="B25" s="221" t="s">
        <v>61</v>
      </c>
      <c r="C25" s="221" t="s">
        <v>251</v>
      </c>
      <c r="D25" s="221" t="s">
        <v>252</v>
      </c>
      <c r="E25" s="221" t="s">
        <v>40</v>
      </c>
      <c r="F25" s="221" t="s">
        <v>41</v>
      </c>
      <c r="G25" s="221" t="s">
        <v>42</v>
      </c>
      <c r="H25" s="221" t="s">
        <v>253</v>
      </c>
      <c r="I25" s="70" t="s">
        <v>45</v>
      </c>
      <c r="J25" s="70" t="s">
        <v>45</v>
      </c>
      <c r="K25" s="221" t="s">
        <v>46</v>
      </c>
      <c r="L25" s="221" t="s">
        <v>254</v>
      </c>
      <c r="M25" s="221" t="s">
        <v>76</v>
      </c>
      <c r="N25" s="221" t="s">
        <v>255</v>
      </c>
      <c r="O25" s="221" t="s">
        <v>256</v>
      </c>
      <c r="P25" s="231" t="s">
        <v>223</v>
      </c>
      <c r="Q25" s="70" t="s">
        <v>257</v>
      </c>
      <c r="R25" s="70" t="s">
        <v>258</v>
      </c>
      <c r="S25" s="70" t="s">
        <v>258</v>
      </c>
      <c r="T25" s="70" t="s">
        <v>258</v>
      </c>
      <c r="U25" s="70" t="s">
        <v>258</v>
      </c>
      <c r="V25" s="221" t="s">
        <v>1782</v>
      </c>
      <c r="W25" s="221" t="s">
        <v>228</v>
      </c>
      <c r="X25" s="221" t="s">
        <v>228</v>
      </c>
      <c r="Y25" s="70" t="s">
        <v>260</v>
      </c>
      <c r="Z25" s="70" t="s">
        <v>258</v>
      </c>
      <c r="AA25" s="18"/>
      <c r="AB25" s="158" t="s">
        <v>1783</v>
      </c>
      <c r="AC25" s="467" t="s">
        <v>1784</v>
      </c>
      <c r="AD25" s="18" t="s">
        <v>1785</v>
      </c>
      <c r="AE25" s="361">
        <v>86.6</v>
      </c>
      <c r="AF25" s="488">
        <v>1</v>
      </c>
      <c r="AG25" s="361" t="s">
        <v>1786</v>
      </c>
      <c r="AH25" s="361"/>
      <c r="AI25" s="361"/>
      <c r="AJ25" s="468" t="s">
        <v>1315</v>
      </c>
      <c r="AK25" s="477" t="s">
        <v>1787</v>
      </c>
      <c r="AL25" s="497"/>
    </row>
    <row r="26" spans="1:38" s="2" customFormat="1" ht="191.25" hidden="1" x14ac:dyDescent="0.25">
      <c r="A26" s="445" t="s">
        <v>265</v>
      </c>
      <c r="B26" s="446" t="s">
        <v>61</v>
      </c>
      <c r="C26" s="446" t="s">
        <v>62</v>
      </c>
      <c r="D26" s="446" t="s">
        <v>63</v>
      </c>
      <c r="E26" s="446" t="s">
        <v>40</v>
      </c>
      <c r="F26" s="446" t="s">
        <v>41</v>
      </c>
      <c r="G26" s="446" t="s">
        <v>42</v>
      </c>
      <c r="H26" s="446" t="s">
        <v>45</v>
      </c>
      <c r="I26" s="446" t="s">
        <v>45</v>
      </c>
      <c r="J26" s="446" t="s">
        <v>45</v>
      </c>
      <c r="K26" s="446" t="s">
        <v>46</v>
      </c>
      <c r="L26" s="446" t="s">
        <v>254</v>
      </c>
      <c r="M26" s="446" t="s">
        <v>76</v>
      </c>
      <c r="N26" s="446" t="s">
        <v>266</v>
      </c>
      <c r="O26" s="446" t="s">
        <v>267</v>
      </c>
      <c r="P26" s="426">
        <v>0</v>
      </c>
      <c r="Q26" s="423" t="s">
        <v>268</v>
      </c>
      <c r="R26" s="423" t="s">
        <v>269</v>
      </c>
      <c r="S26" s="423" t="s">
        <v>269</v>
      </c>
      <c r="T26" s="423" t="s">
        <v>269</v>
      </c>
      <c r="U26" s="446" t="s">
        <v>270</v>
      </c>
      <c r="V26" s="447" t="s">
        <v>271</v>
      </c>
      <c r="W26" s="447" t="s">
        <v>57</v>
      </c>
      <c r="X26" s="447" t="s">
        <v>57</v>
      </c>
      <c r="Y26" s="422" t="s">
        <v>272</v>
      </c>
      <c r="Z26" s="423" t="s">
        <v>269</v>
      </c>
      <c r="AA26" s="450"/>
      <c r="AB26" s="450" t="s">
        <v>1788</v>
      </c>
      <c r="AC26" s="450"/>
      <c r="AD26" s="450" t="s">
        <v>1789</v>
      </c>
      <c r="AE26" s="490" t="s">
        <v>1790</v>
      </c>
      <c r="AF26" s="494">
        <v>0.55100000000000005</v>
      </c>
      <c r="AG26" s="490" t="s">
        <v>1791</v>
      </c>
      <c r="AH26" s="490"/>
      <c r="AI26" s="490"/>
      <c r="AJ26" s="490"/>
      <c r="AK26" s="478" t="s">
        <v>1792</v>
      </c>
      <c r="AL26" s="497"/>
    </row>
    <row r="27" spans="1:38" s="2" customFormat="1" ht="409.5" hidden="1" x14ac:dyDescent="0.25">
      <c r="A27" s="445" t="s">
        <v>265</v>
      </c>
      <c r="B27" s="446" t="s">
        <v>61</v>
      </c>
      <c r="C27" s="446" t="s">
        <v>62</v>
      </c>
      <c r="D27" s="446" t="s">
        <v>63</v>
      </c>
      <c r="E27" s="446" t="s">
        <v>40</v>
      </c>
      <c r="F27" s="446" t="s">
        <v>106</v>
      </c>
      <c r="G27" s="446" t="s">
        <v>42</v>
      </c>
      <c r="H27" s="446" t="s">
        <v>45</v>
      </c>
      <c r="I27" s="446" t="s">
        <v>45</v>
      </c>
      <c r="J27" s="446" t="s">
        <v>45</v>
      </c>
      <c r="K27" s="446" t="s">
        <v>119</v>
      </c>
      <c r="L27" s="446" t="s">
        <v>119</v>
      </c>
      <c r="M27" s="446" t="s">
        <v>76</v>
      </c>
      <c r="N27" s="446" t="s">
        <v>275</v>
      </c>
      <c r="O27" s="446" t="s">
        <v>276</v>
      </c>
      <c r="P27" s="422" t="s">
        <v>277</v>
      </c>
      <c r="Q27" s="423" t="s">
        <v>278</v>
      </c>
      <c r="R27" s="423" t="s">
        <v>279</v>
      </c>
      <c r="S27" s="423" t="s">
        <v>280</v>
      </c>
      <c r="T27" s="423" t="s">
        <v>280</v>
      </c>
      <c r="U27" s="446" t="s">
        <v>281</v>
      </c>
      <c r="V27" s="446" t="s">
        <v>282</v>
      </c>
      <c r="W27" s="446" t="s">
        <v>57</v>
      </c>
      <c r="X27" s="446" t="s">
        <v>57</v>
      </c>
      <c r="Y27" s="422" t="s">
        <v>283</v>
      </c>
      <c r="Z27" s="423" t="s">
        <v>280</v>
      </c>
      <c r="AA27" s="450"/>
      <c r="AB27" s="450" t="s">
        <v>1793</v>
      </c>
      <c r="AC27" s="450"/>
      <c r="AD27" s="450" t="s">
        <v>1794</v>
      </c>
      <c r="AE27" s="490">
        <v>5</v>
      </c>
      <c r="AF27" s="495">
        <v>0.5</v>
      </c>
      <c r="AG27" s="490" t="s">
        <v>1795</v>
      </c>
      <c r="AH27" s="490"/>
      <c r="AI27" s="490"/>
      <c r="AJ27" s="490"/>
      <c r="AK27" s="479" t="s">
        <v>1796</v>
      </c>
      <c r="AL27" s="497"/>
    </row>
    <row r="28" spans="1:38" s="2" customFormat="1" ht="409.5" hidden="1" x14ac:dyDescent="0.25">
      <c r="A28" s="445" t="s">
        <v>265</v>
      </c>
      <c r="B28" s="446" t="s">
        <v>61</v>
      </c>
      <c r="C28" s="446" t="s">
        <v>62</v>
      </c>
      <c r="D28" s="446" t="s">
        <v>63</v>
      </c>
      <c r="E28" s="446" t="s">
        <v>40</v>
      </c>
      <c r="F28" s="446" t="s">
        <v>106</v>
      </c>
      <c r="G28" s="446" t="s">
        <v>42</v>
      </c>
      <c r="H28" s="446" t="s">
        <v>45</v>
      </c>
      <c r="I28" s="446" t="s">
        <v>45</v>
      </c>
      <c r="J28" s="446" t="s">
        <v>45</v>
      </c>
      <c r="K28" s="446" t="s">
        <v>46</v>
      </c>
      <c r="L28" s="446" t="s">
        <v>75</v>
      </c>
      <c r="M28" s="446" t="s">
        <v>76</v>
      </c>
      <c r="N28" s="446" t="s">
        <v>287</v>
      </c>
      <c r="O28" s="446" t="s">
        <v>288</v>
      </c>
      <c r="P28" s="422" t="s">
        <v>289</v>
      </c>
      <c r="Q28" s="423" t="s">
        <v>290</v>
      </c>
      <c r="R28" s="423" t="s">
        <v>291</v>
      </c>
      <c r="S28" s="423" t="s">
        <v>292</v>
      </c>
      <c r="T28" s="423" t="s">
        <v>293</v>
      </c>
      <c r="U28" s="446" t="s">
        <v>294</v>
      </c>
      <c r="V28" s="446" t="s">
        <v>295</v>
      </c>
      <c r="W28" s="446" t="s">
        <v>57</v>
      </c>
      <c r="X28" s="446" t="s">
        <v>57</v>
      </c>
      <c r="Y28" s="422" t="s">
        <v>296</v>
      </c>
      <c r="Z28" s="423" t="s">
        <v>293</v>
      </c>
      <c r="AA28" s="450"/>
      <c r="AB28" s="450" t="s">
        <v>1797</v>
      </c>
      <c r="AC28" s="450"/>
      <c r="AD28" s="450" t="s">
        <v>1798</v>
      </c>
      <c r="AE28" s="490">
        <v>3</v>
      </c>
      <c r="AF28" s="495">
        <v>0.5</v>
      </c>
      <c r="AG28" s="490" t="s">
        <v>1799</v>
      </c>
      <c r="AH28" s="490"/>
      <c r="AI28" s="490"/>
      <c r="AJ28" s="490"/>
      <c r="AK28" s="479" t="s">
        <v>1800</v>
      </c>
      <c r="AL28" s="497"/>
    </row>
    <row r="29" spans="1:38" s="2" customFormat="1" ht="409.5" hidden="1" x14ac:dyDescent="0.25">
      <c r="A29" s="445" t="s">
        <v>265</v>
      </c>
      <c r="B29" s="446" t="s">
        <v>61</v>
      </c>
      <c r="C29" s="446" t="s">
        <v>62</v>
      </c>
      <c r="D29" s="446" t="s">
        <v>63</v>
      </c>
      <c r="E29" s="446" t="s">
        <v>40</v>
      </c>
      <c r="F29" s="446" t="s">
        <v>150</v>
      </c>
      <c r="G29" s="446" t="s">
        <v>42</v>
      </c>
      <c r="H29" s="446" t="s">
        <v>45</v>
      </c>
      <c r="I29" s="446" t="s">
        <v>45</v>
      </c>
      <c r="J29" s="446" t="s">
        <v>45</v>
      </c>
      <c r="K29" s="446" t="s">
        <v>46</v>
      </c>
      <c r="L29" s="446" t="s">
        <v>133</v>
      </c>
      <c r="M29" s="446" t="s">
        <v>76</v>
      </c>
      <c r="N29" s="446" t="s">
        <v>300</v>
      </c>
      <c r="O29" s="446" t="s">
        <v>301</v>
      </c>
      <c r="P29" s="422" t="s">
        <v>302</v>
      </c>
      <c r="Q29" s="423" t="s">
        <v>303</v>
      </c>
      <c r="R29" s="423" t="s">
        <v>304</v>
      </c>
      <c r="S29" s="423" t="s">
        <v>305</v>
      </c>
      <c r="T29" s="423" t="s">
        <v>306</v>
      </c>
      <c r="U29" s="446" t="s">
        <v>307</v>
      </c>
      <c r="V29" s="446" t="s">
        <v>308</v>
      </c>
      <c r="W29" s="446" t="s">
        <v>57</v>
      </c>
      <c r="X29" s="446" t="s">
        <v>57</v>
      </c>
      <c r="Y29" s="446" t="s">
        <v>308</v>
      </c>
      <c r="Z29" s="423" t="s">
        <v>306</v>
      </c>
      <c r="AA29" s="450"/>
      <c r="AB29" s="450" t="s">
        <v>1801</v>
      </c>
      <c r="AC29" s="450"/>
      <c r="AD29" s="450" t="s">
        <v>1802</v>
      </c>
      <c r="AE29" s="490">
        <v>6</v>
      </c>
      <c r="AF29" s="495">
        <v>0.5</v>
      </c>
      <c r="AG29" s="490" t="s">
        <v>1803</v>
      </c>
      <c r="AH29" s="490"/>
      <c r="AI29" s="490"/>
      <c r="AJ29" s="490"/>
      <c r="AK29" s="479" t="s">
        <v>1804</v>
      </c>
      <c r="AL29" s="497"/>
    </row>
    <row r="30" spans="1:38" s="2" customFormat="1" ht="306" hidden="1" x14ac:dyDescent="0.25">
      <c r="A30" s="279" t="s">
        <v>312</v>
      </c>
      <c r="B30" s="70" t="s">
        <v>37</v>
      </c>
      <c r="C30" s="70" t="s">
        <v>38</v>
      </c>
      <c r="D30" s="221" t="s">
        <v>140</v>
      </c>
      <c r="E30" s="70" t="s">
        <v>45</v>
      </c>
      <c r="F30" s="70" t="s">
        <v>106</v>
      </c>
      <c r="G30" s="70" t="s">
        <v>42</v>
      </c>
      <c r="H30" s="70" t="s">
        <v>43</v>
      </c>
      <c r="I30" s="70" t="s">
        <v>45</v>
      </c>
      <c r="J30" s="70" t="s">
        <v>45</v>
      </c>
      <c r="K30" s="70" t="s">
        <v>93</v>
      </c>
      <c r="L30" s="70" t="s">
        <v>94</v>
      </c>
      <c r="M30" s="70" t="s">
        <v>142</v>
      </c>
      <c r="N30" s="70" t="s">
        <v>313</v>
      </c>
      <c r="O30" s="70" t="s">
        <v>314</v>
      </c>
      <c r="P30" s="221" t="s">
        <v>50</v>
      </c>
      <c r="Q30" s="70"/>
      <c r="R30" s="70"/>
      <c r="S30" s="70">
        <v>1</v>
      </c>
      <c r="T30" s="70"/>
      <c r="U30" s="70">
        <v>1</v>
      </c>
      <c r="V30" s="223" t="s">
        <v>315</v>
      </c>
      <c r="W30" s="223"/>
      <c r="X30" s="223" t="s">
        <v>228</v>
      </c>
      <c r="Y30" s="224" t="s">
        <v>316</v>
      </c>
      <c r="Z30" s="222"/>
      <c r="AA30" s="18">
        <v>0.5</v>
      </c>
      <c r="AB30" s="18" t="s">
        <v>1805</v>
      </c>
      <c r="AC30" s="18"/>
      <c r="AD30" s="18" t="s">
        <v>1806</v>
      </c>
      <c r="AE30" s="361"/>
      <c r="AF30" s="361"/>
      <c r="AG30" s="361"/>
      <c r="AH30" s="361"/>
      <c r="AI30" s="361" t="s">
        <v>1807</v>
      </c>
      <c r="AJ30" s="361"/>
      <c r="AK30" s="361" t="s">
        <v>1808</v>
      </c>
      <c r="AL30" s="497"/>
    </row>
    <row r="31" spans="1:38" s="2" customFormat="1" ht="408" hidden="1" x14ac:dyDescent="0.25">
      <c r="A31" s="279" t="s">
        <v>312</v>
      </c>
      <c r="B31" s="221" t="s">
        <v>61</v>
      </c>
      <c r="C31" s="70" t="s">
        <v>62</v>
      </c>
      <c r="D31" s="221" t="s">
        <v>63</v>
      </c>
      <c r="E31" s="70" t="s">
        <v>45</v>
      </c>
      <c r="F31" s="70" t="s">
        <v>106</v>
      </c>
      <c r="G31" s="70" t="s">
        <v>42</v>
      </c>
      <c r="H31" s="70" t="s">
        <v>43</v>
      </c>
      <c r="I31" s="70" t="s">
        <v>45</v>
      </c>
      <c r="J31" s="70" t="s">
        <v>45</v>
      </c>
      <c r="K31" s="70" t="s">
        <v>93</v>
      </c>
      <c r="L31" s="70" t="s">
        <v>94</v>
      </c>
      <c r="M31" s="70" t="s">
        <v>76</v>
      </c>
      <c r="N31" s="70" t="s">
        <v>321</v>
      </c>
      <c r="O31" s="70" t="s">
        <v>322</v>
      </c>
      <c r="P31" s="225">
        <v>74</v>
      </c>
      <c r="Q31" s="222">
        <v>76</v>
      </c>
      <c r="R31" s="222">
        <v>81</v>
      </c>
      <c r="S31" s="232">
        <v>83</v>
      </c>
      <c r="T31" s="222">
        <v>85</v>
      </c>
      <c r="U31" s="70">
        <v>85</v>
      </c>
      <c r="V31" s="70" t="s">
        <v>323</v>
      </c>
      <c r="W31" s="70"/>
      <c r="X31" s="70" t="s">
        <v>228</v>
      </c>
      <c r="Y31" s="224" t="s">
        <v>324</v>
      </c>
      <c r="Z31" s="222">
        <v>85</v>
      </c>
      <c r="AA31" s="18"/>
      <c r="AB31" s="18" t="s">
        <v>1809</v>
      </c>
      <c r="AC31" s="18"/>
      <c r="AD31" s="18" t="s">
        <v>1806</v>
      </c>
      <c r="AE31" s="361"/>
      <c r="AF31" s="361"/>
      <c r="AG31" s="361"/>
      <c r="AH31" s="361"/>
      <c r="AI31" s="361"/>
      <c r="AJ31" s="361"/>
      <c r="AK31" s="361" t="s">
        <v>1810</v>
      </c>
      <c r="AL31" s="497"/>
    </row>
    <row r="32" spans="1:38" s="2" customFormat="1" ht="409.5" hidden="1" x14ac:dyDescent="0.25">
      <c r="A32" s="279" t="s">
        <v>312</v>
      </c>
      <c r="B32" s="221" t="s">
        <v>61</v>
      </c>
      <c r="C32" s="70" t="s">
        <v>62</v>
      </c>
      <c r="D32" s="221" t="s">
        <v>63</v>
      </c>
      <c r="E32" s="70" t="s">
        <v>45</v>
      </c>
      <c r="F32" s="70" t="s">
        <v>150</v>
      </c>
      <c r="G32" s="70" t="s">
        <v>42</v>
      </c>
      <c r="H32" s="70" t="s">
        <v>43</v>
      </c>
      <c r="I32" s="70" t="s">
        <v>45</v>
      </c>
      <c r="J32" s="70" t="s">
        <v>45</v>
      </c>
      <c r="K32" s="70" t="s">
        <v>93</v>
      </c>
      <c r="L32" s="70" t="s">
        <v>94</v>
      </c>
      <c r="M32" s="70" t="s">
        <v>76</v>
      </c>
      <c r="N32" s="70" t="s">
        <v>331</v>
      </c>
      <c r="O32" s="70" t="s">
        <v>332</v>
      </c>
      <c r="P32" s="230" t="s">
        <v>333</v>
      </c>
      <c r="Q32" s="222"/>
      <c r="R32" s="222" t="s">
        <v>334</v>
      </c>
      <c r="S32" s="222" t="s">
        <v>334</v>
      </c>
      <c r="T32" s="222" t="s">
        <v>334</v>
      </c>
      <c r="U32" s="70" t="s">
        <v>334</v>
      </c>
      <c r="V32" s="70" t="s">
        <v>335</v>
      </c>
      <c r="W32" s="70" t="s">
        <v>228</v>
      </c>
      <c r="X32" s="70" t="s">
        <v>228</v>
      </c>
      <c r="Y32" s="224" t="s">
        <v>336</v>
      </c>
      <c r="Z32" s="222" t="s">
        <v>334</v>
      </c>
      <c r="AA32" s="18"/>
      <c r="AB32" s="18" t="s">
        <v>1811</v>
      </c>
      <c r="AC32" s="18"/>
      <c r="AD32" s="18" t="s">
        <v>1806</v>
      </c>
      <c r="AE32" s="488">
        <v>0.98</v>
      </c>
      <c r="AF32" s="488">
        <v>1</v>
      </c>
      <c r="AG32" s="361" t="s">
        <v>1812</v>
      </c>
      <c r="AH32" s="361"/>
      <c r="AI32" s="361"/>
      <c r="AJ32" s="361"/>
      <c r="AK32" s="361" t="s">
        <v>1813</v>
      </c>
      <c r="AL32" s="497"/>
    </row>
    <row r="33" spans="1:38" s="2" customFormat="1" ht="153" hidden="1" x14ac:dyDescent="0.25">
      <c r="A33" s="279" t="s">
        <v>312</v>
      </c>
      <c r="B33" s="70" t="s">
        <v>37</v>
      </c>
      <c r="C33" s="70" t="s">
        <v>38</v>
      </c>
      <c r="D33" s="70" t="s">
        <v>140</v>
      </c>
      <c r="E33" s="70" t="s">
        <v>117</v>
      </c>
      <c r="F33" s="70" t="s">
        <v>150</v>
      </c>
      <c r="G33" s="70" t="s">
        <v>42</v>
      </c>
      <c r="H33" s="70" t="s">
        <v>43</v>
      </c>
      <c r="I33" s="70" t="s">
        <v>45</v>
      </c>
      <c r="J33" s="70" t="s">
        <v>45</v>
      </c>
      <c r="K33" s="70" t="s">
        <v>46</v>
      </c>
      <c r="L33" s="70" t="s">
        <v>133</v>
      </c>
      <c r="M33" s="70" t="s">
        <v>142</v>
      </c>
      <c r="N33" s="70" t="s">
        <v>339</v>
      </c>
      <c r="O33" s="70" t="s">
        <v>340</v>
      </c>
      <c r="P33" s="224" t="s">
        <v>341</v>
      </c>
      <c r="Q33" s="222" t="s">
        <v>342</v>
      </c>
      <c r="R33" s="232" t="s">
        <v>342</v>
      </c>
      <c r="S33" s="222" t="s">
        <v>342</v>
      </c>
      <c r="T33" s="222" t="s">
        <v>342</v>
      </c>
      <c r="U33" s="70" t="s">
        <v>342</v>
      </c>
      <c r="V33" s="307" t="s">
        <v>343</v>
      </c>
      <c r="W33" s="70" t="s">
        <v>228</v>
      </c>
      <c r="X33" s="70" t="s">
        <v>228</v>
      </c>
      <c r="Y33" s="233" t="s">
        <v>344</v>
      </c>
      <c r="Z33" s="222" t="s">
        <v>342</v>
      </c>
      <c r="AA33" s="18"/>
      <c r="AB33" s="18" t="s">
        <v>1814</v>
      </c>
      <c r="AC33" s="18"/>
      <c r="AD33" s="18" t="s">
        <v>1806</v>
      </c>
      <c r="AE33" s="361" t="s">
        <v>1815</v>
      </c>
      <c r="AF33" s="488">
        <v>1</v>
      </c>
      <c r="AG33" s="361" t="s">
        <v>1816</v>
      </c>
      <c r="AH33" s="361"/>
      <c r="AI33" s="361"/>
      <c r="AJ33" s="361"/>
      <c r="AK33" s="361" t="s">
        <v>1813</v>
      </c>
      <c r="AL33" s="497"/>
    </row>
    <row r="34" spans="1:38" s="2" customFormat="1" ht="409.5" hidden="1" x14ac:dyDescent="0.25">
      <c r="A34" s="279" t="s">
        <v>312</v>
      </c>
      <c r="B34" s="70" t="s">
        <v>37</v>
      </c>
      <c r="C34" s="70" t="s">
        <v>38</v>
      </c>
      <c r="D34" s="70" t="s">
        <v>140</v>
      </c>
      <c r="E34" s="70" t="s">
        <v>212</v>
      </c>
      <c r="F34" s="70" t="s">
        <v>150</v>
      </c>
      <c r="G34" s="70" t="s">
        <v>42</v>
      </c>
      <c r="H34" s="70" t="s">
        <v>43</v>
      </c>
      <c r="I34" s="70" t="s">
        <v>45</v>
      </c>
      <c r="J34" s="70" t="s">
        <v>45</v>
      </c>
      <c r="K34" s="70" t="s">
        <v>46</v>
      </c>
      <c r="L34" s="70" t="s">
        <v>133</v>
      </c>
      <c r="M34" s="70" t="s">
        <v>142</v>
      </c>
      <c r="N34" s="70" t="s">
        <v>348</v>
      </c>
      <c r="O34" s="70" t="s">
        <v>349</v>
      </c>
      <c r="P34" s="221" t="s">
        <v>50</v>
      </c>
      <c r="Q34" s="70"/>
      <c r="R34" s="222" t="s">
        <v>350</v>
      </c>
      <c r="S34" s="222" t="s">
        <v>350</v>
      </c>
      <c r="T34" s="222" t="s">
        <v>350</v>
      </c>
      <c r="U34" s="70" t="s">
        <v>350</v>
      </c>
      <c r="V34" s="70" t="s">
        <v>351</v>
      </c>
      <c r="W34" s="70" t="s">
        <v>228</v>
      </c>
      <c r="X34" s="70" t="s">
        <v>228</v>
      </c>
      <c r="Y34" s="224" t="s">
        <v>352</v>
      </c>
      <c r="Z34" s="222" t="s">
        <v>350</v>
      </c>
      <c r="AA34" s="18"/>
      <c r="AB34" s="18" t="s">
        <v>1817</v>
      </c>
      <c r="AC34" s="18"/>
      <c r="AD34" s="18" t="s">
        <v>1818</v>
      </c>
      <c r="AE34" s="496">
        <v>0.66659999999999997</v>
      </c>
      <c r="AF34" s="496">
        <f>AE34/80%</f>
        <v>0.83324999999999994</v>
      </c>
      <c r="AG34" s="361" t="s">
        <v>1819</v>
      </c>
      <c r="AH34" s="361"/>
      <c r="AI34" s="361"/>
      <c r="AJ34" s="361"/>
      <c r="AK34" s="361" t="s">
        <v>1820</v>
      </c>
      <c r="AL34" s="497"/>
    </row>
    <row r="35" spans="1:38" s="2" customFormat="1" ht="306" hidden="1" x14ac:dyDescent="0.25">
      <c r="A35" s="279" t="s">
        <v>312</v>
      </c>
      <c r="B35" s="70" t="s">
        <v>37</v>
      </c>
      <c r="C35" s="70" t="s">
        <v>38</v>
      </c>
      <c r="D35" s="282" t="s">
        <v>140</v>
      </c>
      <c r="E35" s="282" t="s">
        <v>212</v>
      </c>
      <c r="F35" s="282" t="s">
        <v>150</v>
      </c>
      <c r="G35" s="70" t="s">
        <v>42</v>
      </c>
      <c r="H35" s="282" t="s">
        <v>43</v>
      </c>
      <c r="I35" s="70" t="s">
        <v>45</v>
      </c>
      <c r="J35" s="70" t="s">
        <v>45</v>
      </c>
      <c r="K35" s="70" t="s">
        <v>46</v>
      </c>
      <c r="L35" s="70" t="s">
        <v>133</v>
      </c>
      <c r="M35" s="70" t="s">
        <v>142</v>
      </c>
      <c r="N35" s="70" t="s">
        <v>358</v>
      </c>
      <c r="O35" s="70" t="s">
        <v>359</v>
      </c>
      <c r="P35" s="230">
        <v>0.8</v>
      </c>
      <c r="Q35" s="222" t="s">
        <v>350</v>
      </c>
      <c r="R35" s="222" t="s">
        <v>350</v>
      </c>
      <c r="S35" s="222" t="s">
        <v>350</v>
      </c>
      <c r="T35" s="222" t="s">
        <v>350</v>
      </c>
      <c r="U35" s="70" t="s">
        <v>350</v>
      </c>
      <c r="V35" s="70" t="s">
        <v>360</v>
      </c>
      <c r="W35" s="70"/>
      <c r="X35" s="70" t="s">
        <v>228</v>
      </c>
      <c r="Y35" s="224" t="s">
        <v>361</v>
      </c>
      <c r="Z35" s="222" t="s">
        <v>350</v>
      </c>
      <c r="AA35" s="18"/>
      <c r="AB35" s="18" t="s">
        <v>1821</v>
      </c>
      <c r="AC35" s="18"/>
      <c r="AD35" s="18" t="s">
        <v>1806</v>
      </c>
      <c r="AE35" s="361"/>
      <c r="AF35" s="361"/>
      <c r="AG35" s="361"/>
      <c r="AH35" s="361"/>
      <c r="AI35" s="361"/>
      <c r="AJ35" s="361"/>
      <c r="AK35" s="361" t="s">
        <v>1810</v>
      </c>
      <c r="AL35" s="497"/>
    </row>
    <row r="36" spans="1:38" s="2" customFormat="1" ht="216.75" hidden="1" x14ac:dyDescent="0.25">
      <c r="A36" s="279" t="s">
        <v>312</v>
      </c>
      <c r="B36" s="70" t="s">
        <v>37</v>
      </c>
      <c r="C36" s="70" t="s">
        <v>38</v>
      </c>
      <c r="D36" s="282" t="s">
        <v>140</v>
      </c>
      <c r="E36" s="282" t="s">
        <v>45</v>
      </c>
      <c r="F36" s="282" t="s">
        <v>150</v>
      </c>
      <c r="G36" s="70" t="s">
        <v>42</v>
      </c>
      <c r="H36" s="282" t="s">
        <v>43</v>
      </c>
      <c r="I36" s="70" t="s">
        <v>45</v>
      </c>
      <c r="J36" s="70" t="s">
        <v>45</v>
      </c>
      <c r="K36" s="70" t="s">
        <v>119</v>
      </c>
      <c r="L36" s="70" t="s">
        <v>119</v>
      </c>
      <c r="M36" s="70" t="s">
        <v>142</v>
      </c>
      <c r="N36" s="70" t="s">
        <v>373</v>
      </c>
      <c r="O36" s="70" t="s">
        <v>374</v>
      </c>
      <c r="P36" s="221" t="s">
        <v>50</v>
      </c>
      <c r="Q36" s="222"/>
      <c r="R36" s="222"/>
      <c r="S36" s="222">
        <v>1</v>
      </c>
      <c r="T36" s="222"/>
      <c r="U36" s="70">
        <v>1</v>
      </c>
      <c r="V36" s="307" t="s">
        <v>376</v>
      </c>
      <c r="W36" s="70"/>
      <c r="X36" s="70" t="s">
        <v>228</v>
      </c>
      <c r="Y36" s="224" t="s">
        <v>378</v>
      </c>
      <c r="Z36" s="222"/>
      <c r="AA36" s="18">
        <v>0.3</v>
      </c>
      <c r="AB36" s="18" t="s">
        <v>1822</v>
      </c>
      <c r="AC36" s="18"/>
      <c r="AD36" s="18" t="s">
        <v>1806</v>
      </c>
      <c r="AE36" s="361"/>
      <c r="AF36" s="361"/>
      <c r="AG36" s="361"/>
      <c r="AH36" s="361"/>
      <c r="AI36" s="361"/>
      <c r="AJ36" s="361"/>
      <c r="AK36" s="361" t="s">
        <v>1810</v>
      </c>
      <c r="AL36" s="497"/>
    </row>
    <row r="37" spans="1:38" s="2" customFormat="1" ht="318.75" hidden="1" x14ac:dyDescent="0.25">
      <c r="A37" s="279" t="s">
        <v>312</v>
      </c>
      <c r="B37" s="70" t="s">
        <v>37</v>
      </c>
      <c r="C37" s="70" t="s">
        <v>38</v>
      </c>
      <c r="D37" s="70" t="s">
        <v>116</v>
      </c>
      <c r="E37" s="282" t="s">
        <v>117</v>
      </c>
      <c r="F37" s="282" t="s">
        <v>118</v>
      </c>
      <c r="G37" s="70" t="s">
        <v>42</v>
      </c>
      <c r="H37" s="282" t="s">
        <v>43</v>
      </c>
      <c r="I37" s="70" t="s">
        <v>45</v>
      </c>
      <c r="J37" s="70" t="s">
        <v>45</v>
      </c>
      <c r="K37" s="70" t="s">
        <v>119</v>
      </c>
      <c r="L37" s="70" t="s">
        <v>119</v>
      </c>
      <c r="M37" s="70" t="s">
        <v>120</v>
      </c>
      <c r="N37" s="70" t="s">
        <v>384</v>
      </c>
      <c r="O37" s="70" t="s">
        <v>385</v>
      </c>
      <c r="P37" s="221" t="s">
        <v>50</v>
      </c>
      <c r="Q37" s="222"/>
      <c r="R37" s="222"/>
      <c r="S37" s="222">
        <v>1</v>
      </c>
      <c r="T37" s="222">
        <v>1</v>
      </c>
      <c r="U37" s="70">
        <v>1</v>
      </c>
      <c r="V37" s="70" t="s">
        <v>388</v>
      </c>
      <c r="W37" s="70"/>
      <c r="X37" s="70" t="s">
        <v>228</v>
      </c>
      <c r="Y37" s="224" t="s">
        <v>389</v>
      </c>
      <c r="Z37" s="420">
        <v>1</v>
      </c>
      <c r="AA37" s="18"/>
      <c r="AB37" s="18" t="s">
        <v>1823</v>
      </c>
      <c r="AC37" s="18"/>
      <c r="AD37" s="18" t="s">
        <v>1806</v>
      </c>
      <c r="AE37" s="361"/>
      <c r="AF37" s="361"/>
      <c r="AG37" s="361"/>
      <c r="AH37" s="361"/>
      <c r="AI37" s="361"/>
      <c r="AJ37" s="361"/>
      <c r="AK37" s="361" t="s">
        <v>1810</v>
      </c>
      <c r="AL37" s="497"/>
    </row>
    <row r="38" spans="1:38" s="2" customFormat="1" ht="89.25" hidden="1" x14ac:dyDescent="0.25">
      <c r="A38" s="279" t="s">
        <v>312</v>
      </c>
      <c r="B38" s="70" t="s">
        <v>37</v>
      </c>
      <c r="C38" s="70" t="s">
        <v>38</v>
      </c>
      <c r="D38" s="70" t="s">
        <v>116</v>
      </c>
      <c r="E38" s="282" t="s">
        <v>117</v>
      </c>
      <c r="F38" s="282" t="s">
        <v>118</v>
      </c>
      <c r="G38" s="70" t="s">
        <v>42</v>
      </c>
      <c r="H38" s="282" t="s">
        <v>43</v>
      </c>
      <c r="I38" s="70" t="s">
        <v>45</v>
      </c>
      <c r="J38" s="70" t="s">
        <v>45</v>
      </c>
      <c r="K38" s="70" t="s">
        <v>119</v>
      </c>
      <c r="L38" s="70" t="s">
        <v>119</v>
      </c>
      <c r="M38" s="70" t="s">
        <v>120</v>
      </c>
      <c r="N38" s="70" t="s">
        <v>393</v>
      </c>
      <c r="O38" s="70" t="s">
        <v>394</v>
      </c>
      <c r="P38" s="221" t="s">
        <v>50</v>
      </c>
      <c r="Q38" s="222"/>
      <c r="R38" s="222" t="s">
        <v>395</v>
      </c>
      <c r="S38" s="222" t="s">
        <v>395</v>
      </c>
      <c r="T38" s="222" t="s">
        <v>395</v>
      </c>
      <c r="U38" s="70" t="s">
        <v>396</v>
      </c>
      <c r="V38" s="70" t="s">
        <v>397</v>
      </c>
      <c r="W38" s="70"/>
      <c r="X38" s="70" t="s">
        <v>228</v>
      </c>
      <c r="Y38" s="224" t="s">
        <v>398</v>
      </c>
      <c r="Z38" s="222" t="s">
        <v>395</v>
      </c>
      <c r="AA38" s="18"/>
      <c r="AB38" s="18" t="s">
        <v>1824</v>
      </c>
      <c r="AC38" s="18"/>
      <c r="AD38" s="18" t="s">
        <v>1825</v>
      </c>
      <c r="AE38" s="361"/>
      <c r="AF38" s="361"/>
      <c r="AG38" s="361"/>
      <c r="AH38" s="361"/>
      <c r="AI38" s="361"/>
      <c r="AJ38" s="361"/>
      <c r="AK38" s="361" t="s">
        <v>1810</v>
      </c>
      <c r="AL38" s="497"/>
    </row>
    <row r="39" spans="1:38" s="2" customFormat="1" ht="153" hidden="1" x14ac:dyDescent="0.25">
      <c r="A39" s="279" t="s">
        <v>312</v>
      </c>
      <c r="B39" s="70" t="s">
        <v>37</v>
      </c>
      <c r="C39" s="70" t="s">
        <v>38</v>
      </c>
      <c r="D39" s="70" t="s">
        <v>116</v>
      </c>
      <c r="E39" s="282" t="s">
        <v>117</v>
      </c>
      <c r="F39" s="282" t="s">
        <v>118</v>
      </c>
      <c r="G39" s="70" t="s">
        <v>42</v>
      </c>
      <c r="H39" s="282" t="s">
        <v>43</v>
      </c>
      <c r="I39" s="70" t="s">
        <v>45</v>
      </c>
      <c r="J39" s="70" t="s">
        <v>45</v>
      </c>
      <c r="K39" s="70" t="s">
        <v>119</v>
      </c>
      <c r="L39" s="70" t="s">
        <v>119</v>
      </c>
      <c r="M39" s="70" t="s">
        <v>120</v>
      </c>
      <c r="N39" s="70" t="s">
        <v>401</v>
      </c>
      <c r="O39" s="70" t="s">
        <v>402</v>
      </c>
      <c r="P39" s="221" t="s">
        <v>50</v>
      </c>
      <c r="Q39" s="222"/>
      <c r="R39" s="222">
        <v>1</v>
      </c>
      <c r="S39" s="222">
        <v>1</v>
      </c>
      <c r="T39" s="222">
        <v>1</v>
      </c>
      <c r="U39" s="70">
        <v>4</v>
      </c>
      <c r="V39" s="307" t="s">
        <v>403</v>
      </c>
      <c r="W39" s="70"/>
      <c r="X39" s="70" t="s">
        <v>228</v>
      </c>
      <c r="Y39" s="224" t="s">
        <v>403</v>
      </c>
      <c r="Z39" s="420">
        <v>1</v>
      </c>
      <c r="AA39" s="18"/>
      <c r="AB39" s="18" t="s">
        <v>1826</v>
      </c>
      <c r="AC39" s="18"/>
      <c r="AD39" s="18" t="s">
        <v>1806</v>
      </c>
      <c r="AE39" s="361"/>
      <c r="AF39" s="361"/>
      <c r="AG39" s="361"/>
      <c r="AH39" s="361"/>
      <c r="AI39" s="361"/>
      <c r="AJ39" s="361"/>
      <c r="AK39" s="361" t="s">
        <v>1810</v>
      </c>
      <c r="AL39" s="497"/>
    </row>
    <row r="40" spans="1:38" s="2" customFormat="1" ht="331.5" hidden="1" x14ac:dyDescent="0.25">
      <c r="A40" s="279" t="s">
        <v>312</v>
      </c>
      <c r="B40" s="70" t="s">
        <v>37</v>
      </c>
      <c r="C40" s="70" t="s">
        <v>38</v>
      </c>
      <c r="D40" s="70" t="s">
        <v>116</v>
      </c>
      <c r="E40" s="282" t="s">
        <v>117</v>
      </c>
      <c r="F40" s="282" t="s">
        <v>118</v>
      </c>
      <c r="G40" s="70" t="s">
        <v>42</v>
      </c>
      <c r="H40" s="282" t="s">
        <v>43</v>
      </c>
      <c r="I40" s="70" t="s">
        <v>45</v>
      </c>
      <c r="J40" s="70" t="s">
        <v>45</v>
      </c>
      <c r="K40" s="70" t="s">
        <v>119</v>
      </c>
      <c r="L40" s="70" t="s">
        <v>119</v>
      </c>
      <c r="M40" s="70" t="s">
        <v>120</v>
      </c>
      <c r="N40" s="70" t="s">
        <v>406</v>
      </c>
      <c r="O40" s="70" t="s">
        <v>407</v>
      </c>
      <c r="P40" s="221" t="s">
        <v>50</v>
      </c>
      <c r="Q40" s="222"/>
      <c r="R40" s="222"/>
      <c r="S40" s="222">
        <v>0.5</v>
      </c>
      <c r="T40" s="222">
        <v>1</v>
      </c>
      <c r="U40" s="70">
        <v>1</v>
      </c>
      <c r="V40" s="70" t="s">
        <v>408</v>
      </c>
      <c r="W40" s="70"/>
      <c r="X40" s="70" t="s">
        <v>228</v>
      </c>
      <c r="Y40" s="224" t="s">
        <v>408</v>
      </c>
      <c r="Z40" s="222">
        <v>1</v>
      </c>
      <c r="AA40" s="18"/>
      <c r="AB40" s="18" t="s">
        <v>1827</v>
      </c>
      <c r="AC40" s="18"/>
      <c r="AD40" s="18" t="s">
        <v>1806</v>
      </c>
      <c r="AE40" s="361"/>
      <c r="AF40" s="361"/>
      <c r="AG40" s="361"/>
      <c r="AH40" s="361"/>
      <c r="AI40" s="361"/>
      <c r="AJ40" s="361"/>
      <c r="AK40" s="361" t="s">
        <v>1810</v>
      </c>
      <c r="AL40" s="497"/>
    </row>
    <row r="41" spans="1:38" s="2" customFormat="1" ht="140.25" hidden="1" x14ac:dyDescent="0.25">
      <c r="A41" s="279" t="s">
        <v>312</v>
      </c>
      <c r="B41" s="70" t="s">
        <v>37</v>
      </c>
      <c r="C41" s="70" t="s">
        <v>38</v>
      </c>
      <c r="D41" s="282" t="s">
        <v>39</v>
      </c>
      <c r="E41" s="282" t="s">
        <v>40</v>
      </c>
      <c r="F41" s="282" t="s">
        <v>41</v>
      </c>
      <c r="G41" s="70" t="s">
        <v>42</v>
      </c>
      <c r="H41" s="282" t="s">
        <v>43</v>
      </c>
      <c r="I41" s="70" t="s">
        <v>45</v>
      </c>
      <c r="J41" s="70" t="s">
        <v>45</v>
      </c>
      <c r="K41" s="70" t="s">
        <v>93</v>
      </c>
      <c r="L41" s="70" t="s">
        <v>254</v>
      </c>
      <c r="M41" s="70" t="s">
        <v>47</v>
      </c>
      <c r="N41" s="70" t="s">
        <v>417</v>
      </c>
      <c r="O41" s="70" t="s">
        <v>418</v>
      </c>
      <c r="P41" s="224">
        <v>0.95</v>
      </c>
      <c r="Q41" s="222" t="s">
        <v>419</v>
      </c>
      <c r="R41" s="222" t="s">
        <v>419</v>
      </c>
      <c r="S41" s="222" t="s">
        <v>419</v>
      </c>
      <c r="T41" s="222" t="s">
        <v>419</v>
      </c>
      <c r="U41" s="70" t="s">
        <v>419</v>
      </c>
      <c r="V41" s="307" t="s">
        <v>420</v>
      </c>
      <c r="W41" s="70" t="s">
        <v>228</v>
      </c>
      <c r="X41" s="70" t="s">
        <v>228</v>
      </c>
      <c r="Y41" s="224" t="s">
        <v>421</v>
      </c>
      <c r="Z41" s="222" t="s">
        <v>419</v>
      </c>
      <c r="AA41" s="18"/>
      <c r="AB41" s="18" t="s">
        <v>1828</v>
      </c>
      <c r="AC41" s="18"/>
      <c r="AD41" s="18" t="s">
        <v>1806</v>
      </c>
      <c r="AE41" s="488">
        <v>1.07</v>
      </c>
      <c r="AF41" s="488">
        <v>1</v>
      </c>
      <c r="AG41" s="361" t="s">
        <v>1829</v>
      </c>
      <c r="AH41" s="361"/>
      <c r="AI41" s="361"/>
      <c r="AJ41" s="361"/>
      <c r="AK41" s="361" t="s">
        <v>1813</v>
      </c>
      <c r="AL41" s="497"/>
    </row>
    <row r="42" spans="1:38" s="2" customFormat="1" ht="242.25" hidden="1" x14ac:dyDescent="0.25">
      <c r="A42" s="279" t="s">
        <v>312</v>
      </c>
      <c r="B42" s="70" t="s">
        <v>37</v>
      </c>
      <c r="C42" s="70" t="s">
        <v>38</v>
      </c>
      <c r="D42" s="282" t="s">
        <v>39</v>
      </c>
      <c r="E42" s="282" t="s">
        <v>40</v>
      </c>
      <c r="F42" s="282" t="s">
        <v>41</v>
      </c>
      <c r="G42" s="70" t="s">
        <v>42</v>
      </c>
      <c r="H42" s="282" t="s">
        <v>43</v>
      </c>
      <c r="I42" s="70" t="s">
        <v>45</v>
      </c>
      <c r="J42" s="70" t="s">
        <v>45</v>
      </c>
      <c r="K42" s="70" t="s">
        <v>93</v>
      </c>
      <c r="L42" s="70" t="s">
        <v>254</v>
      </c>
      <c r="M42" s="70" t="s">
        <v>47</v>
      </c>
      <c r="N42" s="70" t="s">
        <v>417</v>
      </c>
      <c r="O42" s="70" t="s">
        <v>431</v>
      </c>
      <c r="P42" s="224">
        <v>0.95</v>
      </c>
      <c r="Q42" s="222" t="s">
        <v>419</v>
      </c>
      <c r="R42" s="222" t="s">
        <v>419</v>
      </c>
      <c r="S42" s="222" t="s">
        <v>419</v>
      </c>
      <c r="T42" s="222" t="s">
        <v>419</v>
      </c>
      <c r="U42" s="70" t="s">
        <v>419</v>
      </c>
      <c r="V42" s="307" t="s">
        <v>432</v>
      </c>
      <c r="W42" s="70" t="s">
        <v>228</v>
      </c>
      <c r="X42" s="70" t="s">
        <v>228</v>
      </c>
      <c r="Y42" s="224" t="s">
        <v>433</v>
      </c>
      <c r="Z42" s="222" t="s">
        <v>419</v>
      </c>
      <c r="AA42" s="18"/>
      <c r="AB42" s="18" t="s">
        <v>1830</v>
      </c>
      <c r="AC42" s="18"/>
      <c r="AD42" s="18" t="s">
        <v>1806</v>
      </c>
      <c r="AE42" s="488">
        <v>1.0900000000000001</v>
      </c>
      <c r="AF42" s="488">
        <v>1</v>
      </c>
      <c r="AG42" s="361" t="s">
        <v>1831</v>
      </c>
      <c r="AH42" s="361"/>
      <c r="AI42" s="361"/>
      <c r="AJ42" s="361"/>
      <c r="AK42" s="361" t="s">
        <v>1813</v>
      </c>
      <c r="AL42" s="497"/>
    </row>
    <row r="43" spans="1:38" s="2" customFormat="1" ht="408" hidden="1" x14ac:dyDescent="0.25">
      <c r="A43" s="279" t="s">
        <v>312</v>
      </c>
      <c r="B43" s="70" t="s">
        <v>173</v>
      </c>
      <c r="C43" s="70" t="s">
        <v>174</v>
      </c>
      <c r="D43" s="70" t="s">
        <v>175</v>
      </c>
      <c r="E43" s="282" t="s">
        <v>45</v>
      </c>
      <c r="F43" s="282" t="s">
        <v>45</v>
      </c>
      <c r="G43" s="70" t="s">
        <v>42</v>
      </c>
      <c r="H43" s="282" t="s">
        <v>438</v>
      </c>
      <c r="I43" s="70" t="s">
        <v>45</v>
      </c>
      <c r="J43" s="70" t="s">
        <v>45</v>
      </c>
      <c r="K43" s="70" t="s">
        <v>46</v>
      </c>
      <c r="L43" s="70" t="s">
        <v>75</v>
      </c>
      <c r="M43" s="70" t="s">
        <v>76</v>
      </c>
      <c r="N43" s="70" t="s">
        <v>439</v>
      </c>
      <c r="O43" s="70" t="s">
        <v>440</v>
      </c>
      <c r="P43" s="221" t="s">
        <v>50</v>
      </c>
      <c r="Q43" s="224">
        <v>1</v>
      </c>
      <c r="R43" s="224">
        <v>1</v>
      </c>
      <c r="S43" s="224">
        <v>1</v>
      </c>
      <c r="T43" s="224">
        <v>1</v>
      </c>
      <c r="U43" s="226">
        <v>1</v>
      </c>
      <c r="V43" s="70" t="s">
        <v>441</v>
      </c>
      <c r="W43" s="70" t="s">
        <v>228</v>
      </c>
      <c r="X43" s="70" t="s">
        <v>228</v>
      </c>
      <c r="Y43" s="224" t="s">
        <v>442</v>
      </c>
      <c r="Z43" s="224">
        <v>1</v>
      </c>
      <c r="AA43" s="74">
        <v>0.02</v>
      </c>
      <c r="AB43" s="18" t="s">
        <v>1832</v>
      </c>
      <c r="AC43" s="18"/>
      <c r="AD43" s="18" t="s">
        <v>1833</v>
      </c>
      <c r="AE43" s="488">
        <v>0.44</v>
      </c>
      <c r="AF43" s="488">
        <f>AE43/50%</f>
        <v>0.88</v>
      </c>
      <c r="AG43" s="361" t="s">
        <v>1834</v>
      </c>
      <c r="AH43" s="361"/>
      <c r="AI43" s="361"/>
      <c r="AJ43" s="361"/>
      <c r="AK43" s="361" t="s">
        <v>1835</v>
      </c>
      <c r="AL43" s="497"/>
    </row>
    <row r="44" spans="1:38" s="2" customFormat="1" ht="409.5" hidden="1" x14ac:dyDescent="0.25">
      <c r="A44" s="279" t="s">
        <v>312</v>
      </c>
      <c r="B44" s="70" t="s">
        <v>37</v>
      </c>
      <c r="C44" s="70" t="s">
        <v>38</v>
      </c>
      <c r="D44" s="282" t="s">
        <v>446</v>
      </c>
      <c r="E44" s="282" t="s">
        <v>40</v>
      </c>
      <c r="F44" s="282" t="s">
        <v>41</v>
      </c>
      <c r="G44" s="70" t="s">
        <v>42</v>
      </c>
      <c r="H44" s="282" t="s">
        <v>43</v>
      </c>
      <c r="I44" s="70" t="s">
        <v>45</v>
      </c>
      <c r="J44" s="70" t="s">
        <v>45</v>
      </c>
      <c r="K44" s="70" t="s">
        <v>93</v>
      </c>
      <c r="L44" s="70" t="s">
        <v>254</v>
      </c>
      <c r="M44" s="70" t="s">
        <v>447</v>
      </c>
      <c r="N44" s="70" t="s">
        <v>448</v>
      </c>
      <c r="O44" s="70" t="s">
        <v>449</v>
      </c>
      <c r="P44" s="224">
        <v>0.8</v>
      </c>
      <c r="Q44" s="222" t="s">
        <v>350</v>
      </c>
      <c r="R44" s="222" t="s">
        <v>350</v>
      </c>
      <c r="S44" s="222" t="s">
        <v>350</v>
      </c>
      <c r="T44" s="222" t="s">
        <v>350</v>
      </c>
      <c r="U44" s="70" t="s">
        <v>350</v>
      </c>
      <c r="V44" s="70" t="s">
        <v>450</v>
      </c>
      <c r="W44" s="70" t="s">
        <v>228</v>
      </c>
      <c r="X44" s="70" t="s">
        <v>228</v>
      </c>
      <c r="Y44" s="224" t="s">
        <v>451</v>
      </c>
      <c r="Z44" s="222" t="s">
        <v>350</v>
      </c>
      <c r="AA44" s="74">
        <v>0.28999999999999998</v>
      </c>
      <c r="AB44" s="18" t="s">
        <v>1836</v>
      </c>
      <c r="AC44" s="18"/>
      <c r="AD44" s="18" t="s">
        <v>1806</v>
      </c>
      <c r="AE44" s="488">
        <v>0.35</v>
      </c>
      <c r="AF44" s="488">
        <f>AE44/40%</f>
        <v>0.87499999999999989</v>
      </c>
      <c r="AG44" s="361" t="s">
        <v>1837</v>
      </c>
      <c r="AH44" s="361"/>
      <c r="AI44" s="361"/>
      <c r="AJ44" s="361"/>
      <c r="AK44" s="361" t="s">
        <v>1838</v>
      </c>
      <c r="AL44" s="497"/>
    </row>
    <row r="45" spans="1:38" s="2" customFormat="1" ht="102" hidden="1" x14ac:dyDescent="0.25">
      <c r="A45" s="445" t="s">
        <v>455</v>
      </c>
      <c r="B45" s="446" t="s">
        <v>37</v>
      </c>
      <c r="C45" s="446" t="s">
        <v>38</v>
      </c>
      <c r="D45" s="446" t="s">
        <v>116</v>
      </c>
      <c r="E45" s="446" t="s">
        <v>117</v>
      </c>
      <c r="F45" s="446" t="s">
        <v>118</v>
      </c>
      <c r="G45" s="446" t="s">
        <v>42</v>
      </c>
      <c r="H45" s="446" t="s">
        <v>43</v>
      </c>
      <c r="I45" s="446" t="s">
        <v>45</v>
      </c>
      <c r="J45" s="446" t="s">
        <v>45</v>
      </c>
      <c r="K45" s="446" t="s">
        <v>119</v>
      </c>
      <c r="L45" s="446" t="s">
        <v>119</v>
      </c>
      <c r="M45" s="446" t="s">
        <v>120</v>
      </c>
      <c r="N45" s="446" t="s">
        <v>456</v>
      </c>
      <c r="O45" s="446" t="s">
        <v>457</v>
      </c>
      <c r="P45" s="429">
        <v>3</v>
      </c>
      <c r="Q45" s="429">
        <v>3</v>
      </c>
      <c r="R45" s="429">
        <v>3</v>
      </c>
      <c r="S45" s="429">
        <v>3</v>
      </c>
      <c r="T45" s="429">
        <v>3</v>
      </c>
      <c r="U45" s="446" t="s">
        <v>458</v>
      </c>
      <c r="V45" s="447" t="s">
        <v>459</v>
      </c>
      <c r="W45" s="448"/>
      <c r="X45" s="448" t="s">
        <v>57</v>
      </c>
      <c r="Y45" s="422" t="s">
        <v>460</v>
      </c>
      <c r="Z45" s="429">
        <v>3</v>
      </c>
      <c r="AA45" s="450"/>
      <c r="AB45" s="450" t="s">
        <v>1839</v>
      </c>
      <c r="AC45" s="450"/>
      <c r="AD45" s="450" t="s">
        <v>1840</v>
      </c>
      <c r="AE45" s="490">
        <v>3</v>
      </c>
      <c r="AF45" s="495">
        <v>1</v>
      </c>
      <c r="AG45" s="490" t="s">
        <v>1841</v>
      </c>
      <c r="AH45" s="490"/>
      <c r="AI45" s="490"/>
      <c r="AJ45" s="490" t="s">
        <v>1842</v>
      </c>
      <c r="AK45" s="490" t="s">
        <v>1843</v>
      </c>
      <c r="AL45" s="497"/>
    </row>
    <row r="46" spans="1:38" s="2" customFormat="1" ht="89.25" hidden="1" x14ac:dyDescent="0.25">
      <c r="A46" s="445" t="s">
        <v>455</v>
      </c>
      <c r="B46" s="446" t="s">
        <v>37</v>
      </c>
      <c r="C46" s="446" t="s">
        <v>38</v>
      </c>
      <c r="D46" s="446" t="s">
        <v>116</v>
      </c>
      <c r="E46" s="446" t="s">
        <v>117</v>
      </c>
      <c r="F46" s="446" t="s">
        <v>118</v>
      </c>
      <c r="G46" s="446" t="s">
        <v>42</v>
      </c>
      <c r="H46" s="446" t="s">
        <v>43</v>
      </c>
      <c r="I46" s="446" t="s">
        <v>45</v>
      </c>
      <c r="J46" s="446" t="s">
        <v>45</v>
      </c>
      <c r="K46" s="446" t="s">
        <v>46</v>
      </c>
      <c r="L46" s="446" t="s">
        <v>214</v>
      </c>
      <c r="M46" s="446" t="s">
        <v>120</v>
      </c>
      <c r="N46" s="446" t="s">
        <v>456</v>
      </c>
      <c r="O46" s="446" t="s">
        <v>464</v>
      </c>
      <c r="P46" s="422">
        <v>0</v>
      </c>
      <c r="Q46" s="422">
        <v>1</v>
      </c>
      <c r="R46" s="422">
        <v>1</v>
      </c>
      <c r="S46" s="422">
        <v>1</v>
      </c>
      <c r="T46" s="422">
        <v>1</v>
      </c>
      <c r="U46" s="446" t="s">
        <v>465</v>
      </c>
      <c r="V46" s="446" t="s">
        <v>466</v>
      </c>
      <c r="W46" s="448"/>
      <c r="X46" s="448" t="s">
        <v>57</v>
      </c>
      <c r="Y46" s="422" t="s">
        <v>467</v>
      </c>
      <c r="Z46" s="422">
        <v>1</v>
      </c>
      <c r="AA46" s="450"/>
      <c r="AB46" s="450" t="s">
        <v>1844</v>
      </c>
      <c r="AC46" s="450"/>
      <c r="AD46" s="450" t="s">
        <v>1840</v>
      </c>
      <c r="AE46" s="495">
        <v>1</v>
      </c>
      <c r="AF46" s="495">
        <v>1</v>
      </c>
      <c r="AG46" s="490" t="s">
        <v>1845</v>
      </c>
      <c r="AH46" s="490"/>
      <c r="AI46" s="490"/>
      <c r="AJ46" s="490" t="s">
        <v>1846</v>
      </c>
      <c r="AK46" s="490" t="s">
        <v>1843</v>
      </c>
      <c r="AL46" s="497"/>
    </row>
    <row r="47" spans="1:38" s="2" customFormat="1" ht="140.25" hidden="1" x14ac:dyDescent="0.25">
      <c r="A47" s="445" t="s">
        <v>455</v>
      </c>
      <c r="B47" s="446" t="s">
        <v>37</v>
      </c>
      <c r="C47" s="446" t="s">
        <v>38</v>
      </c>
      <c r="D47" s="446" t="s">
        <v>116</v>
      </c>
      <c r="E47" s="446" t="s">
        <v>117</v>
      </c>
      <c r="F47" s="446" t="s">
        <v>150</v>
      </c>
      <c r="G47" s="446" t="s">
        <v>42</v>
      </c>
      <c r="H47" s="446" t="s">
        <v>43</v>
      </c>
      <c r="I47" s="446" t="s">
        <v>45</v>
      </c>
      <c r="J47" s="446" t="s">
        <v>45</v>
      </c>
      <c r="K47" s="446" t="s">
        <v>93</v>
      </c>
      <c r="L47" s="446" t="s">
        <v>471</v>
      </c>
      <c r="M47" s="446" t="s">
        <v>120</v>
      </c>
      <c r="N47" s="446" t="s">
        <v>472</v>
      </c>
      <c r="O47" s="446" t="s">
        <v>473</v>
      </c>
      <c r="P47" s="422">
        <v>0</v>
      </c>
      <c r="Q47" s="422">
        <v>1</v>
      </c>
      <c r="R47" s="422">
        <v>1</v>
      </c>
      <c r="S47" s="422">
        <v>1</v>
      </c>
      <c r="T47" s="422">
        <v>1</v>
      </c>
      <c r="U47" s="452">
        <v>1</v>
      </c>
      <c r="V47" s="446" t="s">
        <v>474</v>
      </c>
      <c r="W47" s="448"/>
      <c r="X47" s="448" t="s">
        <v>57</v>
      </c>
      <c r="Y47" s="422" t="s">
        <v>475</v>
      </c>
      <c r="Z47" s="422">
        <v>1</v>
      </c>
      <c r="AA47" s="450"/>
      <c r="AB47" s="450" t="s">
        <v>1847</v>
      </c>
      <c r="AC47" s="450"/>
      <c r="AD47" s="450" t="s">
        <v>1840</v>
      </c>
      <c r="AE47" s="495">
        <v>1</v>
      </c>
      <c r="AF47" s="495">
        <v>1</v>
      </c>
      <c r="AG47" s="490" t="s">
        <v>1848</v>
      </c>
      <c r="AH47" s="490"/>
      <c r="AI47" s="490"/>
      <c r="AJ47" s="490" t="s">
        <v>1849</v>
      </c>
      <c r="AK47" s="490" t="s">
        <v>1843</v>
      </c>
      <c r="AL47" s="497"/>
    </row>
    <row r="48" spans="1:38" s="2" customFormat="1" ht="89.25" hidden="1" x14ac:dyDescent="0.25">
      <c r="A48" s="445" t="s">
        <v>455</v>
      </c>
      <c r="B48" s="446" t="s">
        <v>37</v>
      </c>
      <c r="C48" s="446" t="s">
        <v>38</v>
      </c>
      <c r="D48" s="446" t="s">
        <v>116</v>
      </c>
      <c r="E48" s="446" t="s">
        <v>117</v>
      </c>
      <c r="F48" s="446" t="s">
        <v>150</v>
      </c>
      <c r="G48" s="446" t="s">
        <v>42</v>
      </c>
      <c r="H48" s="446" t="s">
        <v>43</v>
      </c>
      <c r="I48" s="446" t="s">
        <v>45</v>
      </c>
      <c r="J48" s="446" t="s">
        <v>45</v>
      </c>
      <c r="K48" s="446" t="s">
        <v>119</v>
      </c>
      <c r="L48" s="446" t="s">
        <v>119</v>
      </c>
      <c r="M48" s="446" t="s">
        <v>120</v>
      </c>
      <c r="N48" s="446" t="s">
        <v>479</v>
      </c>
      <c r="O48" s="446" t="s">
        <v>480</v>
      </c>
      <c r="P48" s="422">
        <v>0</v>
      </c>
      <c r="Q48" s="423">
        <v>0</v>
      </c>
      <c r="R48" s="430">
        <v>0.3</v>
      </c>
      <c r="S48" s="430">
        <v>0</v>
      </c>
      <c r="T48" s="423">
        <v>0</v>
      </c>
      <c r="U48" s="446">
        <v>0.3</v>
      </c>
      <c r="V48" s="446" t="s">
        <v>481</v>
      </c>
      <c r="W48" s="448"/>
      <c r="X48" s="448"/>
      <c r="Y48" s="422" t="s">
        <v>482</v>
      </c>
      <c r="Z48" s="423"/>
      <c r="AA48" s="446"/>
      <c r="AB48" s="450" t="s">
        <v>1850</v>
      </c>
      <c r="AC48" s="450"/>
      <c r="AD48" s="450" t="s">
        <v>1851</v>
      </c>
      <c r="AE48" s="495">
        <v>1</v>
      </c>
      <c r="AF48" s="495">
        <v>1</v>
      </c>
      <c r="AG48" s="490" t="s">
        <v>1852</v>
      </c>
      <c r="AH48" s="490"/>
      <c r="AI48" s="490"/>
      <c r="AJ48" s="490" t="s">
        <v>1853</v>
      </c>
      <c r="AK48" s="490" t="s">
        <v>1854</v>
      </c>
      <c r="AL48" s="497"/>
    </row>
    <row r="49" spans="1:38" s="2" customFormat="1" ht="153" hidden="1" x14ac:dyDescent="0.25">
      <c r="A49" s="445" t="s">
        <v>455</v>
      </c>
      <c r="B49" s="446" t="s">
        <v>37</v>
      </c>
      <c r="C49" s="446" t="s">
        <v>38</v>
      </c>
      <c r="D49" s="446" t="s">
        <v>140</v>
      </c>
      <c r="E49" s="446" t="s">
        <v>117</v>
      </c>
      <c r="F49" s="446" t="s">
        <v>118</v>
      </c>
      <c r="G49" s="446" t="s">
        <v>42</v>
      </c>
      <c r="H49" s="446" t="s">
        <v>43</v>
      </c>
      <c r="I49" s="446" t="s">
        <v>45</v>
      </c>
      <c r="J49" s="446" t="s">
        <v>45</v>
      </c>
      <c r="K49" s="446" t="s">
        <v>46</v>
      </c>
      <c r="L49" s="446" t="s">
        <v>119</v>
      </c>
      <c r="M49" s="446" t="s">
        <v>142</v>
      </c>
      <c r="N49" s="446" t="s">
        <v>456</v>
      </c>
      <c r="O49" s="446" t="s">
        <v>487</v>
      </c>
      <c r="P49" s="422">
        <v>0.6</v>
      </c>
      <c r="Q49" s="422">
        <v>0.6</v>
      </c>
      <c r="R49" s="422">
        <v>0.8</v>
      </c>
      <c r="S49" s="422">
        <v>1</v>
      </c>
      <c r="T49" s="422">
        <v>1</v>
      </c>
      <c r="U49" s="452">
        <v>1</v>
      </c>
      <c r="V49" s="446" t="s">
        <v>488</v>
      </c>
      <c r="W49" s="446"/>
      <c r="X49" s="446" t="s">
        <v>57</v>
      </c>
      <c r="Y49" s="422" t="s">
        <v>489</v>
      </c>
      <c r="Z49" s="422">
        <v>1</v>
      </c>
      <c r="AA49" s="450"/>
      <c r="AB49" s="450" t="s">
        <v>1855</v>
      </c>
      <c r="AC49" s="450"/>
      <c r="AD49" s="450" t="s">
        <v>1840</v>
      </c>
      <c r="AE49" s="495">
        <v>1</v>
      </c>
      <c r="AF49" s="495">
        <v>1</v>
      </c>
      <c r="AG49" s="490" t="s">
        <v>1856</v>
      </c>
      <c r="AH49" s="490"/>
      <c r="AI49" s="490"/>
      <c r="AJ49" s="490" t="s">
        <v>1857</v>
      </c>
      <c r="AK49" s="490" t="s">
        <v>1843</v>
      </c>
      <c r="AL49" s="497"/>
    </row>
    <row r="50" spans="1:38" s="2" customFormat="1" ht="153" hidden="1" x14ac:dyDescent="0.25">
      <c r="A50" s="445" t="s">
        <v>455</v>
      </c>
      <c r="B50" s="446" t="s">
        <v>37</v>
      </c>
      <c r="C50" s="446" t="s">
        <v>38</v>
      </c>
      <c r="D50" s="446" t="s">
        <v>140</v>
      </c>
      <c r="E50" s="446" t="s">
        <v>117</v>
      </c>
      <c r="F50" s="446" t="s">
        <v>118</v>
      </c>
      <c r="G50" s="446" t="s">
        <v>42</v>
      </c>
      <c r="H50" s="446" t="s">
        <v>43</v>
      </c>
      <c r="I50" s="446" t="s">
        <v>45</v>
      </c>
      <c r="J50" s="446" t="s">
        <v>45</v>
      </c>
      <c r="K50" s="453" t="s">
        <v>119</v>
      </c>
      <c r="L50" s="453" t="s">
        <v>94</v>
      </c>
      <c r="M50" s="446" t="s">
        <v>142</v>
      </c>
      <c r="N50" s="446" t="s">
        <v>456</v>
      </c>
      <c r="O50" s="446" t="s">
        <v>493</v>
      </c>
      <c r="P50" s="422">
        <v>0</v>
      </c>
      <c r="Q50" s="423">
        <v>0</v>
      </c>
      <c r="R50" s="430">
        <v>0.3</v>
      </c>
      <c r="S50" s="430">
        <v>0.5</v>
      </c>
      <c r="T50" s="423">
        <v>1</v>
      </c>
      <c r="U50" s="446">
        <v>1</v>
      </c>
      <c r="V50" s="422" t="s">
        <v>494</v>
      </c>
      <c r="W50" s="446"/>
      <c r="X50" s="446" t="s">
        <v>57</v>
      </c>
      <c r="Y50" s="422" t="s">
        <v>495</v>
      </c>
      <c r="Z50" s="423">
        <v>1</v>
      </c>
      <c r="AA50" s="449"/>
      <c r="AB50" s="450" t="s">
        <v>1858</v>
      </c>
      <c r="AC50" s="450"/>
      <c r="AD50" s="450" t="s">
        <v>1840</v>
      </c>
      <c r="AE50" s="495">
        <v>1</v>
      </c>
      <c r="AF50" s="495">
        <v>1</v>
      </c>
      <c r="AG50" s="490" t="s">
        <v>1859</v>
      </c>
      <c r="AH50" s="490"/>
      <c r="AI50" s="490"/>
      <c r="AJ50" s="490" t="s">
        <v>1860</v>
      </c>
      <c r="AK50" s="490" t="s">
        <v>1843</v>
      </c>
      <c r="AL50" s="497"/>
    </row>
    <row r="51" spans="1:38" s="2" customFormat="1" ht="191.25" hidden="1" x14ac:dyDescent="0.25">
      <c r="A51" s="445" t="s">
        <v>455</v>
      </c>
      <c r="B51" s="446" t="s">
        <v>61</v>
      </c>
      <c r="C51" s="446" t="s">
        <v>62</v>
      </c>
      <c r="D51" s="446" t="s">
        <v>63</v>
      </c>
      <c r="E51" s="446" t="s">
        <v>40</v>
      </c>
      <c r="F51" s="446" t="s">
        <v>106</v>
      </c>
      <c r="G51" s="446" t="s">
        <v>42</v>
      </c>
      <c r="H51" s="446" t="s">
        <v>45</v>
      </c>
      <c r="I51" s="446" t="s">
        <v>45</v>
      </c>
      <c r="J51" s="446" t="s">
        <v>45</v>
      </c>
      <c r="K51" s="446" t="s">
        <v>46</v>
      </c>
      <c r="L51" s="446" t="s">
        <v>94</v>
      </c>
      <c r="M51" s="446" t="s">
        <v>76</v>
      </c>
      <c r="N51" s="447" t="s">
        <v>500</v>
      </c>
      <c r="O51" s="447" t="s">
        <v>501</v>
      </c>
      <c r="P51" s="422">
        <v>0</v>
      </c>
      <c r="Q51" s="422">
        <v>0</v>
      </c>
      <c r="R51" s="422">
        <v>0.8</v>
      </c>
      <c r="S51" s="422">
        <v>0.83</v>
      </c>
      <c r="T51" s="422">
        <v>0.85</v>
      </c>
      <c r="U51" s="452">
        <v>0.85</v>
      </c>
      <c r="V51" s="447" t="s">
        <v>502</v>
      </c>
      <c r="W51" s="448" t="s">
        <v>57</v>
      </c>
      <c r="X51" s="448"/>
      <c r="Y51" s="422" t="s">
        <v>503</v>
      </c>
      <c r="Z51" s="422">
        <v>0.85</v>
      </c>
      <c r="AA51" s="450"/>
      <c r="AB51" s="450" t="s">
        <v>1861</v>
      </c>
      <c r="AC51" s="450"/>
      <c r="AD51" s="450" t="s">
        <v>1840</v>
      </c>
      <c r="AE51" s="490" t="s">
        <v>1862</v>
      </c>
      <c r="AF51" s="495">
        <v>1</v>
      </c>
      <c r="AG51" s="490" t="s">
        <v>1863</v>
      </c>
      <c r="AH51" s="490"/>
      <c r="AI51" s="490"/>
      <c r="AJ51" s="490" t="s">
        <v>1864</v>
      </c>
      <c r="AK51" s="490" t="s">
        <v>1865</v>
      </c>
      <c r="AL51" s="497"/>
    </row>
    <row r="52" spans="1:38" s="2" customFormat="1" ht="331.5" x14ac:dyDescent="0.25">
      <c r="A52" s="279" t="s">
        <v>508</v>
      </c>
      <c r="B52" s="70" t="s">
        <v>37</v>
      </c>
      <c r="C52" s="70" t="s">
        <v>38</v>
      </c>
      <c r="D52" s="70" t="s">
        <v>116</v>
      </c>
      <c r="E52" s="70" t="s">
        <v>117</v>
      </c>
      <c r="F52" s="70" t="s">
        <v>118</v>
      </c>
      <c r="G52" s="70" t="s">
        <v>42</v>
      </c>
      <c r="H52" s="70" t="s">
        <v>43</v>
      </c>
      <c r="I52" s="70" t="s">
        <v>45</v>
      </c>
      <c r="J52" s="70" t="s">
        <v>509</v>
      </c>
      <c r="K52" s="70" t="s">
        <v>46</v>
      </c>
      <c r="L52" s="227" t="s">
        <v>187</v>
      </c>
      <c r="M52" s="70" t="s">
        <v>120</v>
      </c>
      <c r="N52" s="70" t="s">
        <v>510</v>
      </c>
      <c r="O52" s="70" t="s">
        <v>511</v>
      </c>
      <c r="P52" s="234">
        <v>15809</v>
      </c>
      <c r="Q52" s="235">
        <v>13953</v>
      </c>
      <c r="R52" s="235">
        <v>16761</v>
      </c>
      <c r="S52" s="235">
        <v>23871</v>
      </c>
      <c r="T52" s="235">
        <v>16040</v>
      </c>
      <c r="U52" s="308">
        <f>+Q52+R52+S52+T52</f>
        <v>70625</v>
      </c>
      <c r="V52" s="223" t="s">
        <v>512</v>
      </c>
      <c r="W52" s="223" t="s">
        <v>57</v>
      </c>
      <c r="X52" s="223" t="s">
        <v>57</v>
      </c>
      <c r="Y52" s="224" t="s">
        <v>513</v>
      </c>
      <c r="Z52" s="235">
        <v>16040</v>
      </c>
      <c r="AA52" s="18">
        <v>0</v>
      </c>
      <c r="AB52" s="18" t="s">
        <v>1866</v>
      </c>
      <c r="AC52" s="18"/>
      <c r="AD52" s="18" t="s">
        <v>1867</v>
      </c>
      <c r="AE52" s="361">
        <v>8740</v>
      </c>
      <c r="AF52" s="361">
        <f t="shared" ref="AF52:AF59" si="0">AE52/Z52</f>
        <v>0.54488778054862841</v>
      </c>
      <c r="AG52" s="501" t="s">
        <v>1868</v>
      </c>
      <c r="AH52" s="361">
        <v>0</v>
      </c>
      <c r="AI52" s="361" t="s">
        <v>958</v>
      </c>
      <c r="AJ52" s="361" t="s">
        <v>1869</v>
      </c>
      <c r="AK52" s="361" t="s">
        <v>1870</v>
      </c>
      <c r="AL52" s="504" t="s">
        <v>1871</v>
      </c>
    </row>
    <row r="53" spans="1:38" s="2" customFormat="1" ht="409.5" x14ac:dyDescent="0.25">
      <c r="A53" s="279" t="s">
        <v>508</v>
      </c>
      <c r="B53" s="70" t="s">
        <v>37</v>
      </c>
      <c r="C53" s="70" t="s">
        <v>38</v>
      </c>
      <c r="D53" s="70" t="s">
        <v>116</v>
      </c>
      <c r="E53" s="70" t="s">
        <v>117</v>
      </c>
      <c r="F53" s="70" t="s">
        <v>118</v>
      </c>
      <c r="G53" s="70" t="s">
        <v>42</v>
      </c>
      <c r="H53" s="70" t="s">
        <v>519</v>
      </c>
      <c r="I53" s="70" t="s">
        <v>520</v>
      </c>
      <c r="J53" s="310" t="s">
        <v>509</v>
      </c>
      <c r="K53" s="70" t="s">
        <v>46</v>
      </c>
      <c r="L53" s="227" t="s">
        <v>187</v>
      </c>
      <c r="M53" s="70" t="s">
        <v>120</v>
      </c>
      <c r="N53" s="70" t="s">
        <v>510</v>
      </c>
      <c r="O53" s="70" t="s">
        <v>521</v>
      </c>
      <c r="P53" s="234">
        <v>2097</v>
      </c>
      <c r="Q53" s="234">
        <v>1810</v>
      </c>
      <c r="R53" s="234">
        <v>1767</v>
      </c>
      <c r="S53" s="234">
        <v>824</v>
      </c>
      <c r="T53" s="234">
        <v>1762</v>
      </c>
      <c r="U53" s="308">
        <f>+T53+S53+R53+Q53</f>
        <v>6163</v>
      </c>
      <c r="V53" s="70" t="s">
        <v>522</v>
      </c>
      <c r="W53" s="70" t="s">
        <v>57</v>
      </c>
      <c r="X53" s="70" t="s">
        <v>57</v>
      </c>
      <c r="Y53" s="224" t="s">
        <v>523</v>
      </c>
      <c r="Z53" s="234">
        <v>1762</v>
      </c>
      <c r="AA53" s="455">
        <f>+S53-744</f>
        <v>80</v>
      </c>
      <c r="AB53" s="18" t="s">
        <v>1872</v>
      </c>
      <c r="AC53" s="18"/>
      <c r="AD53" s="18" t="s">
        <v>1873</v>
      </c>
      <c r="AE53" s="361">
        <v>797</v>
      </c>
      <c r="AF53" s="361">
        <f t="shared" si="0"/>
        <v>0.45232690124858116</v>
      </c>
      <c r="AG53" s="501" t="s">
        <v>1874</v>
      </c>
      <c r="AH53" s="361">
        <v>80</v>
      </c>
      <c r="AI53" s="361" t="s">
        <v>1875</v>
      </c>
      <c r="AJ53" s="361" t="s">
        <v>1869</v>
      </c>
      <c r="AK53" s="361" t="s">
        <v>1876</v>
      </c>
      <c r="AL53" s="504" t="s">
        <v>1877</v>
      </c>
    </row>
    <row r="54" spans="1:38" s="2" customFormat="1" ht="280.5" x14ac:dyDescent="0.25">
      <c r="A54" s="279" t="s">
        <v>508</v>
      </c>
      <c r="B54" s="70" t="s">
        <v>37</v>
      </c>
      <c r="C54" s="70" t="s">
        <v>38</v>
      </c>
      <c r="D54" s="70" t="s">
        <v>116</v>
      </c>
      <c r="E54" s="70" t="s">
        <v>117</v>
      </c>
      <c r="F54" s="70" t="s">
        <v>118</v>
      </c>
      <c r="G54" s="70" t="s">
        <v>42</v>
      </c>
      <c r="H54" s="70" t="s">
        <v>519</v>
      </c>
      <c r="I54" s="70" t="s">
        <v>520</v>
      </c>
      <c r="J54" s="310" t="s">
        <v>509</v>
      </c>
      <c r="K54" s="70" t="s">
        <v>46</v>
      </c>
      <c r="L54" s="227" t="s">
        <v>187</v>
      </c>
      <c r="M54" s="70" t="s">
        <v>120</v>
      </c>
      <c r="N54" s="70" t="s">
        <v>510</v>
      </c>
      <c r="O54" s="70" t="s">
        <v>529</v>
      </c>
      <c r="P54" s="234">
        <v>46834.014770036971</v>
      </c>
      <c r="Q54" s="234">
        <v>43659</v>
      </c>
      <c r="R54" s="234">
        <v>54780</v>
      </c>
      <c r="S54" s="234">
        <v>86669</v>
      </c>
      <c r="T54" s="234">
        <v>86302</v>
      </c>
      <c r="U54" s="308">
        <f>+Q54+R54+S54+T54</f>
        <v>271410</v>
      </c>
      <c r="V54" s="70" t="s">
        <v>530</v>
      </c>
      <c r="W54" s="70" t="s">
        <v>57</v>
      </c>
      <c r="X54" s="70" t="s">
        <v>57</v>
      </c>
      <c r="Y54" s="224" t="s">
        <v>531</v>
      </c>
      <c r="Z54" s="234">
        <v>86302</v>
      </c>
      <c r="AA54" s="18">
        <v>0</v>
      </c>
      <c r="AB54" s="18" t="s">
        <v>1878</v>
      </c>
      <c r="AC54" s="18"/>
      <c r="AD54" s="18" t="s">
        <v>1867</v>
      </c>
      <c r="AE54" s="361">
        <v>32914</v>
      </c>
      <c r="AF54" s="361">
        <f t="shared" si="0"/>
        <v>0.38138165975296051</v>
      </c>
      <c r="AG54" s="503" t="s">
        <v>1879</v>
      </c>
      <c r="AH54" s="361">
        <v>0</v>
      </c>
      <c r="AI54" s="361" t="s">
        <v>958</v>
      </c>
      <c r="AJ54" s="361"/>
      <c r="AK54" s="361" t="s">
        <v>1880</v>
      </c>
      <c r="AL54" s="505" t="s">
        <v>1881</v>
      </c>
    </row>
    <row r="55" spans="1:38" s="2" customFormat="1" ht="204" x14ac:dyDescent="0.25">
      <c r="A55" s="279" t="s">
        <v>508</v>
      </c>
      <c r="B55" s="70" t="s">
        <v>61</v>
      </c>
      <c r="C55" s="70" t="s">
        <v>62</v>
      </c>
      <c r="D55" s="70" t="s">
        <v>63</v>
      </c>
      <c r="E55" s="70" t="s">
        <v>117</v>
      </c>
      <c r="F55" s="70" t="s">
        <v>150</v>
      </c>
      <c r="G55" s="70" t="s">
        <v>42</v>
      </c>
      <c r="H55" s="70" t="s">
        <v>438</v>
      </c>
      <c r="I55" s="70" t="s">
        <v>45</v>
      </c>
      <c r="J55" s="310" t="s">
        <v>509</v>
      </c>
      <c r="K55" s="70" t="s">
        <v>46</v>
      </c>
      <c r="L55" s="227" t="s">
        <v>141</v>
      </c>
      <c r="M55" s="227" t="s">
        <v>76</v>
      </c>
      <c r="N55" s="70" t="s">
        <v>543</v>
      </c>
      <c r="O55" s="70" t="s">
        <v>544</v>
      </c>
      <c r="P55" s="237">
        <v>4</v>
      </c>
      <c r="Q55" s="222">
        <v>0</v>
      </c>
      <c r="R55" s="222">
        <v>2</v>
      </c>
      <c r="S55" s="222">
        <v>1</v>
      </c>
      <c r="T55" s="222">
        <v>1</v>
      </c>
      <c r="U55" s="70">
        <v>4</v>
      </c>
      <c r="V55" s="70" t="s">
        <v>545</v>
      </c>
      <c r="W55" s="70" t="s">
        <v>57</v>
      </c>
      <c r="X55" s="70" t="s">
        <v>57</v>
      </c>
      <c r="Y55" s="224" t="s">
        <v>546</v>
      </c>
      <c r="Z55" s="222">
        <v>1</v>
      </c>
      <c r="AA55" s="18">
        <v>0</v>
      </c>
      <c r="AB55" s="148" t="s">
        <v>1882</v>
      </c>
      <c r="AC55" s="148" t="s">
        <v>1883</v>
      </c>
      <c r="AD55" s="18" t="s">
        <v>1884</v>
      </c>
      <c r="AE55" s="361">
        <v>1</v>
      </c>
      <c r="AF55" s="361">
        <f t="shared" si="0"/>
        <v>1</v>
      </c>
      <c r="AG55" s="361" t="s">
        <v>1885</v>
      </c>
      <c r="AH55" s="361">
        <v>0</v>
      </c>
      <c r="AI55" s="361" t="s">
        <v>958</v>
      </c>
      <c r="AJ55" s="361"/>
      <c r="AK55" s="361" t="s">
        <v>1886</v>
      </c>
      <c r="AL55" s="504" t="s">
        <v>1887</v>
      </c>
    </row>
    <row r="56" spans="1:38" s="2" customFormat="1" ht="191.25" x14ac:dyDescent="0.25">
      <c r="A56" s="279" t="s">
        <v>508</v>
      </c>
      <c r="B56" s="70" t="s">
        <v>61</v>
      </c>
      <c r="C56" s="70" t="s">
        <v>62</v>
      </c>
      <c r="D56" s="70" t="s">
        <v>243</v>
      </c>
      <c r="E56" s="70" t="s">
        <v>40</v>
      </c>
      <c r="F56" s="70" t="s">
        <v>150</v>
      </c>
      <c r="G56" s="70" t="s">
        <v>42</v>
      </c>
      <c r="H56" s="70" t="s">
        <v>549</v>
      </c>
      <c r="I56" s="70" t="s">
        <v>45</v>
      </c>
      <c r="J56" s="310" t="s">
        <v>509</v>
      </c>
      <c r="K56" s="70" t="s">
        <v>202</v>
      </c>
      <c r="L56" s="227" t="s">
        <v>203</v>
      </c>
      <c r="M56" s="227" t="s">
        <v>76</v>
      </c>
      <c r="N56" s="70" t="s">
        <v>550</v>
      </c>
      <c r="O56" s="70" t="s">
        <v>551</v>
      </c>
      <c r="P56" s="237">
        <v>872</v>
      </c>
      <c r="Q56" s="222">
        <v>899</v>
      </c>
      <c r="R56" s="222">
        <v>899</v>
      </c>
      <c r="S56" s="222">
        <v>770</v>
      </c>
      <c r="T56" s="222">
        <v>681</v>
      </c>
      <c r="U56" s="285">
        <f>SUBTOTAL(9,Q56:T56)</f>
        <v>3249</v>
      </c>
      <c r="V56" s="70" t="s">
        <v>552</v>
      </c>
      <c r="W56" s="70" t="s">
        <v>57</v>
      </c>
      <c r="X56" s="70" t="s">
        <v>57</v>
      </c>
      <c r="Y56" s="224" t="s">
        <v>553</v>
      </c>
      <c r="Z56" s="222">
        <v>681</v>
      </c>
      <c r="AA56" s="18">
        <v>9</v>
      </c>
      <c r="AB56" s="18" t="s">
        <v>1888</v>
      </c>
      <c r="AC56" s="18"/>
      <c r="AD56" s="18" t="s">
        <v>1889</v>
      </c>
      <c r="AE56" s="361">
        <v>11</v>
      </c>
      <c r="AF56" s="361">
        <f t="shared" si="0"/>
        <v>1.6152716593245228E-2</v>
      </c>
      <c r="AG56" s="361" t="s">
        <v>1890</v>
      </c>
      <c r="AH56" s="361">
        <v>0</v>
      </c>
      <c r="AI56" s="361" t="s">
        <v>1891</v>
      </c>
      <c r="AJ56" s="361"/>
      <c r="AK56" s="361" t="s">
        <v>1892</v>
      </c>
      <c r="AL56" s="504" t="s">
        <v>1893</v>
      </c>
    </row>
    <row r="57" spans="1:38" s="2" customFormat="1" ht="229.5" x14ac:dyDescent="0.2">
      <c r="A57" s="279" t="s">
        <v>508</v>
      </c>
      <c r="B57" s="70" t="s">
        <v>37</v>
      </c>
      <c r="C57" s="70" t="s">
        <v>38</v>
      </c>
      <c r="D57" s="70" t="s">
        <v>140</v>
      </c>
      <c r="E57" s="70" t="s">
        <v>117</v>
      </c>
      <c r="F57" s="70" t="s">
        <v>118</v>
      </c>
      <c r="G57" s="70" t="s">
        <v>42</v>
      </c>
      <c r="H57" s="70" t="s">
        <v>557</v>
      </c>
      <c r="I57" s="70" t="s">
        <v>45</v>
      </c>
      <c r="J57" s="310" t="s">
        <v>509</v>
      </c>
      <c r="K57" s="70" t="s">
        <v>46</v>
      </c>
      <c r="L57" s="227" t="s">
        <v>214</v>
      </c>
      <c r="M57" s="70" t="s">
        <v>142</v>
      </c>
      <c r="N57" s="70" t="s">
        <v>558</v>
      </c>
      <c r="O57" s="70" t="s">
        <v>559</v>
      </c>
      <c r="P57" s="232">
        <v>4</v>
      </c>
      <c r="Q57" s="222">
        <v>4</v>
      </c>
      <c r="R57" s="222">
        <v>1</v>
      </c>
      <c r="S57" s="222">
        <v>1</v>
      </c>
      <c r="T57" s="222">
        <v>1</v>
      </c>
      <c r="U57" s="238">
        <f>SUBTOTAL(9,Q57:T57)</f>
        <v>7</v>
      </c>
      <c r="V57" s="70" t="s">
        <v>560</v>
      </c>
      <c r="W57" s="70" t="s">
        <v>57</v>
      </c>
      <c r="X57" s="70" t="s">
        <v>57</v>
      </c>
      <c r="Y57" s="224" t="s">
        <v>561</v>
      </c>
      <c r="Z57" s="222">
        <v>1</v>
      </c>
      <c r="AA57" s="18">
        <v>1</v>
      </c>
      <c r="AB57" s="157" t="s">
        <v>1894</v>
      </c>
      <c r="AC57" s="18"/>
      <c r="AD57" s="18" t="s">
        <v>1889</v>
      </c>
      <c r="AE57" s="361">
        <v>0</v>
      </c>
      <c r="AF57" s="361">
        <f t="shared" si="0"/>
        <v>0</v>
      </c>
      <c r="AG57" s="361" t="s">
        <v>1895</v>
      </c>
      <c r="AH57" s="361">
        <v>0</v>
      </c>
      <c r="AI57" s="361" t="s">
        <v>1896</v>
      </c>
      <c r="AJ57" s="361"/>
      <c r="AK57" s="361" t="s">
        <v>1892</v>
      </c>
      <c r="AL57" s="504" t="s">
        <v>1897</v>
      </c>
    </row>
    <row r="58" spans="1:38" s="2" customFormat="1" ht="280.5" x14ac:dyDescent="0.2">
      <c r="A58" s="279" t="s">
        <v>508</v>
      </c>
      <c r="B58" s="70" t="s">
        <v>37</v>
      </c>
      <c r="C58" s="70" t="s">
        <v>38</v>
      </c>
      <c r="D58" s="70" t="s">
        <v>116</v>
      </c>
      <c r="E58" s="70" t="s">
        <v>117</v>
      </c>
      <c r="F58" s="70" t="s">
        <v>118</v>
      </c>
      <c r="G58" s="70" t="s">
        <v>42</v>
      </c>
      <c r="H58" s="70" t="s">
        <v>43</v>
      </c>
      <c r="I58" s="70" t="s">
        <v>45</v>
      </c>
      <c r="J58" s="70" t="s">
        <v>509</v>
      </c>
      <c r="K58" s="70" t="s">
        <v>46</v>
      </c>
      <c r="L58" s="227" t="s">
        <v>187</v>
      </c>
      <c r="M58" s="70" t="s">
        <v>120</v>
      </c>
      <c r="N58" s="70" t="s">
        <v>510</v>
      </c>
      <c r="O58" s="70" t="s">
        <v>511</v>
      </c>
      <c r="P58" s="222">
        <v>0</v>
      </c>
      <c r="Q58" s="222">
        <v>0</v>
      </c>
      <c r="R58" s="222">
        <v>1390</v>
      </c>
      <c r="S58" s="222">
        <v>410</v>
      </c>
      <c r="T58" s="222">
        <v>0</v>
      </c>
      <c r="U58" s="421">
        <f>SUM(Q58:T58)</f>
        <v>1800</v>
      </c>
      <c r="V58" s="70" t="s">
        <v>572</v>
      </c>
      <c r="W58" s="70" t="s">
        <v>228</v>
      </c>
      <c r="X58" s="70" t="s">
        <v>228</v>
      </c>
      <c r="Y58" s="224" t="s">
        <v>573</v>
      </c>
      <c r="Z58" s="222">
        <v>100</v>
      </c>
      <c r="AA58" s="157"/>
      <c r="AB58" s="18" t="s">
        <v>1898</v>
      </c>
      <c r="AC58" s="18"/>
      <c r="AD58" s="18" t="s">
        <v>1899</v>
      </c>
      <c r="AE58" s="361">
        <v>4</v>
      </c>
      <c r="AF58" s="361">
        <f t="shared" si="0"/>
        <v>0.04</v>
      </c>
      <c r="AG58" s="361" t="s">
        <v>1900</v>
      </c>
      <c r="AH58" s="361">
        <v>0</v>
      </c>
      <c r="AI58" s="361" t="s">
        <v>958</v>
      </c>
      <c r="AJ58" s="361"/>
      <c r="AK58" s="361" t="s">
        <v>1892</v>
      </c>
      <c r="AL58" s="504" t="s">
        <v>1901</v>
      </c>
    </row>
    <row r="59" spans="1:38" s="2" customFormat="1" ht="204" x14ac:dyDescent="0.2">
      <c r="A59" s="279" t="s">
        <v>508</v>
      </c>
      <c r="B59" s="70" t="s">
        <v>37</v>
      </c>
      <c r="C59" s="70" t="s">
        <v>38</v>
      </c>
      <c r="D59" s="70" t="s">
        <v>116</v>
      </c>
      <c r="E59" s="70" t="s">
        <v>117</v>
      </c>
      <c r="F59" s="70" t="s">
        <v>118</v>
      </c>
      <c r="G59" s="70" t="s">
        <v>42</v>
      </c>
      <c r="H59" s="70" t="s">
        <v>43</v>
      </c>
      <c r="I59" s="70" t="s">
        <v>45</v>
      </c>
      <c r="J59" s="70" t="s">
        <v>509</v>
      </c>
      <c r="K59" s="70" t="s">
        <v>46</v>
      </c>
      <c r="L59" s="227" t="s">
        <v>187</v>
      </c>
      <c r="M59" s="70" t="s">
        <v>120</v>
      </c>
      <c r="N59" s="70" t="s">
        <v>510</v>
      </c>
      <c r="O59" s="70" t="s">
        <v>511</v>
      </c>
      <c r="P59" s="222">
        <v>0</v>
      </c>
      <c r="Q59" s="222">
        <v>0</v>
      </c>
      <c r="R59" s="222">
        <v>250</v>
      </c>
      <c r="S59" s="222">
        <v>12</v>
      </c>
      <c r="T59" s="222">
        <v>0</v>
      </c>
      <c r="U59" s="70">
        <f>SUM(Q59:T59)</f>
        <v>262</v>
      </c>
      <c r="V59" s="223" t="s">
        <v>583</v>
      </c>
      <c r="W59" s="280" t="s">
        <v>228</v>
      </c>
      <c r="X59" s="70" t="s">
        <v>228</v>
      </c>
      <c r="Y59" s="224" t="s">
        <v>584</v>
      </c>
      <c r="Z59" s="222">
        <v>21</v>
      </c>
      <c r="AA59" s="157"/>
      <c r="AB59" s="18" t="s">
        <v>1902</v>
      </c>
      <c r="AC59" s="18"/>
      <c r="AD59" s="18" t="s">
        <v>1889</v>
      </c>
      <c r="AE59" s="361">
        <v>15</v>
      </c>
      <c r="AF59" s="361">
        <f t="shared" si="0"/>
        <v>0.7142857142857143</v>
      </c>
      <c r="AG59" s="361" t="s">
        <v>1903</v>
      </c>
      <c r="AH59" s="361">
        <v>0</v>
      </c>
      <c r="AI59" s="361" t="s">
        <v>958</v>
      </c>
      <c r="AJ59" s="361"/>
      <c r="AK59" s="361" t="s">
        <v>1904</v>
      </c>
      <c r="AL59" s="504" t="s">
        <v>1905</v>
      </c>
    </row>
    <row r="60" spans="1:38" s="2" customFormat="1" ht="191.25" hidden="1" customHeight="1" x14ac:dyDescent="0.25">
      <c r="A60" s="445" t="s">
        <v>1007</v>
      </c>
      <c r="B60" s="446" t="s">
        <v>61</v>
      </c>
      <c r="C60" s="446" t="s">
        <v>62</v>
      </c>
      <c r="D60" s="446" t="s">
        <v>63</v>
      </c>
      <c r="E60" s="446" t="s">
        <v>212</v>
      </c>
      <c r="F60" s="446" t="s">
        <v>150</v>
      </c>
      <c r="G60" s="446" t="s">
        <v>42</v>
      </c>
      <c r="H60" s="446" t="s">
        <v>253</v>
      </c>
      <c r="I60" s="446" t="s">
        <v>1008</v>
      </c>
      <c r="J60" s="446" t="s">
        <v>1009</v>
      </c>
      <c r="K60" s="446" t="s">
        <v>93</v>
      </c>
      <c r="L60" s="446" t="s">
        <v>94</v>
      </c>
      <c r="M60" s="446" t="s">
        <v>76</v>
      </c>
      <c r="N60" s="446" t="s">
        <v>1010</v>
      </c>
      <c r="O60" s="446" t="s">
        <v>1011</v>
      </c>
      <c r="P60" s="422" t="s">
        <v>1012</v>
      </c>
      <c r="Q60" s="423">
        <v>67.2</v>
      </c>
      <c r="R60" s="423">
        <v>70.5</v>
      </c>
      <c r="S60" s="423">
        <v>73.8</v>
      </c>
      <c r="T60" s="423">
        <v>77.2</v>
      </c>
      <c r="U60" s="431">
        <v>77.2</v>
      </c>
      <c r="V60" s="447" t="s">
        <v>1013</v>
      </c>
      <c r="W60" s="447"/>
      <c r="X60" s="447" t="s">
        <v>57</v>
      </c>
      <c r="Y60" s="422" t="s">
        <v>1014</v>
      </c>
      <c r="Z60" s="423">
        <v>77.2</v>
      </c>
      <c r="AA60" s="450"/>
      <c r="AB60" s="450" t="s">
        <v>1906</v>
      </c>
      <c r="AC60" s="450" t="s">
        <v>1907</v>
      </c>
      <c r="AD60" s="450" t="s">
        <v>1908</v>
      </c>
      <c r="AE60" s="490">
        <v>82.8</v>
      </c>
      <c r="AF60" s="495">
        <v>1</v>
      </c>
      <c r="AG60" s="490" t="s">
        <v>1909</v>
      </c>
      <c r="AH60" s="490"/>
      <c r="AI60" s="490"/>
      <c r="AJ60" s="490" t="s">
        <v>1910</v>
      </c>
      <c r="AK60" s="490" t="s">
        <v>1911</v>
      </c>
      <c r="AL60" s="497"/>
    </row>
    <row r="61" spans="1:38" s="2" customFormat="1" ht="102" hidden="1" customHeight="1" x14ac:dyDescent="0.25">
      <c r="A61" s="456" t="s">
        <v>1007</v>
      </c>
      <c r="B61" s="446" t="s">
        <v>37</v>
      </c>
      <c r="C61" s="446" t="s">
        <v>38</v>
      </c>
      <c r="D61" s="446" t="s">
        <v>39</v>
      </c>
      <c r="E61" s="446" t="s">
        <v>40</v>
      </c>
      <c r="F61" s="446" t="s">
        <v>41</v>
      </c>
      <c r="G61" s="446" t="s">
        <v>42</v>
      </c>
      <c r="H61" s="446" t="s">
        <v>43</v>
      </c>
      <c r="I61" s="446" t="s">
        <v>45</v>
      </c>
      <c r="J61" s="446" t="s">
        <v>1009</v>
      </c>
      <c r="K61" s="446" t="s">
        <v>46</v>
      </c>
      <c r="L61" s="446" t="s">
        <v>254</v>
      </c>
      <c r="M61" s="446" t="s">
        <v>47</v>
      </c>
      <c r="N61" s="446" t="s">
        <v>1018</v>
      </c>
      <c r="O61" s="446" t="s">
        <v>1019</v>
      </c>
      <c r="P61" s="422">
        <v>0.97</v>
      </c>
      <c r="Q61" s="432">
        <v>0.97499999999999998</v>
      </c>
      <c r="R61" s="432">
        <v>0.97</v>
      </c>
      <c r="S61" s="432">
        <v>0.97</v>
      </c>
      <c r="T61" s="432">
        <v>0.9</v>
      </c>
      <c r="U61" s="432">
        <v>0.97</v>
      </c>
      <c r="V61" s="446" t="s">
        <v>1020</v>
      </c>
      <c r="W61" s="446"/>
      <c r="X61" s="446" t="s">
        <v>57</v>
      </c>
      <c r="Y61" s="422" t="s">
        <v>1021</v>
      </c>
      <c r="Z61" s="422">
        <v>0.9</v>
      </c>
      <c r="AA61" s="449"/>
      <c r="AB61" s="450" t="s">
        <v>1912</v>
      </c>
      <c r="AC61" s="450"/>
      <c r="AD61" s="450" t="s">
        <v>1913</v>
      </c>
      <c r="AE61" s="490">
        <v>86.5</v>
      </c>
      <c r="AF61" s="495">
        <v>1</v>
      </c>
      <c r="AG61" s="490" t="s">
        <v>1914</v>
      </c>
      <c r="AH61" s="490"/>
      <c r="AI61" s="490"/>
      <c r="AJ61" s="490" t="s">
        <v>1915</v>
      </c>
      <c r="AK61" s="490" t="s">
        <v>1913</v>
      </c>
      <c r="AL61" s="497"/>
    </row>
    <row r="62" spans="1:38" s="2" customFormat="1" ht="306" hidden="1" customHeight="1" x14ac:dyDescent="0.25">
      <c r="A62" s="456" t="s">
        <v>1007</v>
      </c>
      <c r="B62" s="446" t="s">
        <v>37</v>
      </c>
      <c r="C62" s="446" t="s">
        <v>38</v>
      </c>
      <c r="D62" s="446" t="s">
        <v>140</v>
      </c>
      <c r="E62" s="446" t="s">
        <v>212</v>
      </c>
      <c r="F62" s="446" t="s">
        <v>150</v>
      </c>
      <c r="G62" s="446" t="s">
        <v>642</v>
      </c>
      <c r="H62" s="446" t="s">
        <v>43</v>
      </c>
      <c r="I62" s="446" t="s">
        <v>45</v>
      </c>
      <c r="J62" s="446" t="s">
        <v>1009</v>
      </c>
      <c r="K62" s="446" t="s">
        <v>93</v>
      </c>
      <c r="L62" s="446" t="s">
        <v>94</v>
      </c>
      <c r="M62" s="446" t="s">
        <v>142</v>
      </c>
      <c r="N62" s="446" t="s">
        <v>1010</v>
      </c>
      <c r="O62" s="446" t="s">
        <v>1026</v>
      </c>
      <c r="P62" s="422" t="s">
        <v>1027</v>
      </c>
      <c r="Q62" s="423">
        <v>0</v>
      </c>
      <c r="R62" s="423" t="s">
        <v>1028</v>
      </c>
      <c r="S62" s="423" t="s">
        <v>395</v>
      </c>
      <c r="T62" s="423" t="s">
        <v>395</v>
      </c>
      <c r="U62" s="423" t="s">
        <v>395</v>
      </c>
      <c r="V62" s="446" t="s">
        <v>1030</v>
      </c>
      <c r="W62" s="447"/>
      <c r="X62" s="447" t="s">
        <v>57</v>
      </c>
      <c r="Y62" s="422" t="s">
        <v>1031</v>
      </c>
      <c r="Z62" s="423" t="s">
        <v>395</v>
      </c>
      <c r="AA62" s="423" t="s">
        <v>395</v>
      </c>
      <c r="AB62" s="450" t="s">
        <v>1916</v>
      </c>
      <c r="AC62" s="450" t="s">
        <v>1917</v>
      </c>
      <c r="AD62" s="451" t="s">
        <v>1918</v>
      </c>
      <c r="AE62" s="490">
        <v>2.0299999999999998</v>
      </c>
      <c r="AF62" s="495">
        <v>1</v>
      </c>
      <c r="AG62" s="490" t="s">
        <v>1919</v>
      </c>
      <c r="AH62" s="490"/>
      <c r="AI62" s="490"/>
      <c r="AJ62" s="490" t="s">
        <v>1920</v>
      </c>
      <c r="AK62" s="490" t="s">
        <v>1921</v>
      </c>
      <c r="AL62" s="497"/>
    </row>
    <row r="63" spans="1:38" s="2" customFormat="1" ht="127.5" hidden="1" customHeight="1" x14ac:dyDescent="0.25">
      <c r="A63" s="456" t="s">
        <v>1007</v>
      </c>
      <c r="B63" s="446" t="s">
        <v>37</v>
      </c>
      <c r="C63" s="446" t="s">
        <v>38</v>
      </c>
      <c r="D63" s="446" t="s">
        <v>140</v>
      </c>
      <c r="E63" s="446" t="s">
        <v>212</v>
      </c>
      <c r="F63" s="446" t="s">
        <v>150</v>
      </c>
      <c r="G63" s="446" t="s">
        <v>42</v>
      </c>
      <c r="H63" s="446" t="s">
        <v>43</v>
      </c>
      <c r="I63" s="446" t="s">
        <v>45</v>
      </c>
      <c r="J63" s="446" t="s">
        <v>1009</v>
      </c>
      <c r="K63" s="446" t="s">
        <v>46</v>
      </c>
      <c r="L63" s="446" t="s">
        <v>133</v>
      </c>
      <c r="M63" s="446" t="s">
        <v>142</v>
      </c>
      <c r="N63" s="446" t="s">
        <v>1010</v>
      </c>
      <c r="O63" s="446" t="s">
        <v>1036</v>
      </c>
      <c r="P63" s="422" t="s">
        <v>1037</v>
      </c>
      <c r="Q63" s="423">
        <v>2.2599999999999998</v>
      </c>
      <c r="R63" s="423" t="s">
        <v>1922</v>
      </c>
      <c r="S63" s="423" t="s">
        <v>1922</v>
      </c>
      <c r="T63" s="423" t="s">
        <v>1922</v>
      </c>
      <c r="U63" s="423" t="s">
        <v>1922</v>
      </c>
      <c r="V63" s="446" t="s">
        <v>1038</v>
      </c>
      <c r="W63" s="447" t="s">
        <v>57</v>
      </c>
      <c r="X63" s="447" t="s">
        <v>57</v>
      </c>
      <c r="Y63" s="422" t="s">
        <v>1039</v>
      </c>
      <c r="Z63" s="423" t="str">
        <f>+S63</f>
        <v>&lt;=3</v>
      </c>
      <c r="AA63" s="450"/>
      <c r="AB63" s="450" t="s">
        <v>1923</v>
      </c>
      <c r="AC63" s="450"/>
      <c r="AD63" s="450" t="s">
        <v>1924</v>
      </c>
      <c r="AE63" s="490">
        <v>2.5</v>
      </c>
      <c r="AF63" s="495">
        <v>1</v>
      </c>
      <c r="AG63" s="490" t="s">
        <v>1925</v>
      </c>
      <c r="AH63" s="490"/>
      <c r="AI63" s="490"/>
      <c r="AJ63" s="490" t="s">
        <v>1926</v>
      </c>
      <c r="AK63" s="490" t="s">
        <v>1927</v>
      </c>
      <c r="AL63" s="497"/>
    </row>
    <row r="64" spans="1:38" s="2" customFormat="1" ht="114.75" hidden="1" customHeight="1" x14ac:dyDescent="0.25">
      <c r="A64" s="456" t="s">
        <v>1007</v>
      </c>
      <c r="B64" s="446" t="s">
        <v>37</v>
      </c>
      <c r="C64" s="446" t="s">
        <v>38</v>
      </c>
      <c r="D64" s="446" t="s">
        <v>140</v>
      </c>
      <c r="E64" s="446" t="s">
        <v>212</v>
      </c>
      <c r="F64" s="446" t="s">
        <v>150</v>
      </c>
      <c r="G64" s="446" t="s">
        <v>42</v>
      </c>
      <c r="H64" s="446" t="s">
        <v>43</v>
      </c>
      <c r="I64" s="446" t="s">
        <v>45</v>
      </c>
      <c r="J64" s="446" t="s">
        <v>1009</v>
      </c>
      <c r="K64" s="446" t="s">
        <v>46</v>
      </c>
      <c r="L64" s="446" t="s">
        <v>133</v>
      </c>
      <c r="M64" s="446" t="s">
        <v>142</v>
      </c>
      <c r="N64" s="446" t="s">
        <v>1010</v>
      </c>
      <c r="O64" s="446" t="s">
        <v>1036</v>
      </c>
      <c r="P64" s="422" t="s">
        <v>1042</v>
      </c>
      <c r="Q64" s="423">
        <v>1.28</v>
      </c>
      <c r="R64" s="423" t="s">
        <v>1922</v>
      </c>
      <c r="S64" s="423" t="s">
        <v>1922</v>
      </c>
      <c r="T64" s="423" t="s">
        <v>1922</v>
      </c>
      <c r="U64" s="423" t="s">
        <v>1922</v>
      </c>
      <c r="V64" s="446" t="s">
        <v>1043</v>
      </c>
      <c r="W64" s="447" t="s">
        <v>57</v>
      </c>
      <c r="X64" s="447" t="s">
        <v>57</v>
      </c>
      <c r="Y64" s="422" t="s">
        <v>1044</v>
      </c>
      <c r="Z64" s="423" t="str">
        <f>+S64</f>
        <v>&lt;=3</v>
      </c>
      <c r="AA64" s="450"/>
      <c r="AB64" s="450" t="s">
        <v>1928</v>
      </c>
      <c r="AC64" s="450"/>
      <c r="AD64" s="450" t="s">
        <v>1929</v>
      </c>
      <c r="AE64" s="490" t="s">
        <v>1930</v>
      </c>
      <c r="AF64" s="495">
        <v>0.83</v>
      </c>
      <c r="AG64" s="490" t="s">
        <v>1931</v>
      </c>
      <c r="AH64" s="490"/>
      <c r="AI64" s="490"/>
      <c r="AJ64" s="490" t="s">
        <v>1932</v>
      </c>
      <c r="AK64" s="490" t="s">
        <v>1929</v>
      </c>
      <c r="AL64" s="497"/>
    </row>
    <row r="65" spans="1:38" s="2" customFormat="1" ht="114.75" hidden="1" customHeight="1" x14ac:dyDescent="0.25">
      <c r="A65" s="456" t="s">
        <v>1007</v>
      </c>
      <c r="B65" s="446" t="s">
        <v>37</v>
      </c>
      <c r="C65" s="446" t="s">
        <v>38</v>
      </c>
      <c r="D65" s="446" t="s">
        <v>140</v>
      </c>
      <c r="E65" s="446" t="s">
        <v>212</v>
      </c>
      <c r="F65" s="446" t="s">
        <v>150</v>
      </c>
      <c r="G65" s="446" t="s">
        <v>42</v>
      </c>
      <c r="H65" s="446" t="s">
        <v>43</v>
      </c>
      <c r="I65" s="446" t="s">
        <v>44</v>
      </c>
      <c r="J65" s="446" t="s">
        <v>1009</v>
      </c>
      <c r="K65" s="446" t="s">
        <v>46</v>
      </c>
      <c r="L65" s="446" t="s">
        <v>133</v>
      </c>
      <c r="M65" s="446" t="s">
        <v>142</v>
      </c>
      <c r="N65" s="446" t="s">
        <v>1010</v>
      </c>
      <c r="O65" s="446" t="s">
        <v>1036</v>
      </c>
      <c r="P65" s="423">
        <v>22.9</v>
      </c>
      <c r="Q65" s="423">
        <v>22.9</v>
      </c>
      <c r="R65" s="423" t="s">
        <v>1933</v>
      </c>
      <c r="S65" s="423" t="s">
        <v>1933</v>
      </c>
      <c r="T65" s="423" t="s">
        <v>1933</v>
      </c>
      <c r="U65" s="423" t="s">
        <v>1933</v>
      </c>
      <c r="V65" s="446" t="s">
        <v>1047</v>
      </c>
      <c r="W65" s="447" t="s">
        <v>57</v>
      </c>
      <c r="X65" s="447" t="s">
        <v>57</v>
      </c>
      <c r="Y65" s="422" t="s">
        <v>1048</v>
      </c>
      <c r="Z65" s="423" t="str">
        <f>+S65</f>
        <v>&lt;=30</v>
      </c>
      <c r="AA65" s="450"/>
      <c r="AB65" s="450" t="s">
        <v>1934</v>
      </c>
      <c r="AC65" s="450"/>
      <c r="AD65" s="450" t="s">
        <v>1935</v>
      </c>
      <c r="AE65" s="490" t="s">
        <v>1936</v>
      </c>
      <c r="AF65" s="495">
        <v>1</v>
      </c>
      <c r="AG65" s="490" t="s">
        <v>1937</v>
      </c>
      <c r="AH65" s="490"/>
      <c r="AI65" s="490"/>
      <c r="AJ65" s="490" t="s">
        <v>1938</v>
      </c>
      <c r="AK65" s="490" t="s">
        <v>1939</v>
      </c>
      <c r="AL65" s="497"/>
    </row>
    <row r="66" spans="1:38" s="2" customFormat="1" ht="127.5" hidden="1" customHeight="1" x14ac:dyDescent="0.25">
      <c r="A66" s="456" t="s">
        <v>1007</v>
      </c>
      <c r="B66" s="446" t="s">
        <v>37</v>
      </c>
      <c r="C66" s="446" t="s">
        <v>38</v>
      </c>
      <c r="D66" s="446" t="s">
        <v>140</v>
      </c>
      <c r="E66" s="446" t="s">
        <v>212</v>
      </c>
      <c r="F66" s="446" t="s">
        <v>150</v>
      </c>
      <c r="G66" s="446" t="s">
        <v>42</v>
      </c>
      <c r="H66" s="446" t="s">
        <v>43</v>
      </c>
      <c r="I66" s="446" t="s">
        <v>44</v>
      </c>
      <c r="J66" s="446" t="s">
        <v>1009</v>
      </c>
      <c r="K66" s="446" t="s">
        <v>46</v>
      </c>
      <c r="L66" s="446" t="s">
        <v>133</v>
      </c>
      <c r="M66" s="446" t="s">
        <v>142</v>
      </c>
      <c r="N66" s="446" t="s">
        <v>1010</v>
      </c>
      <c r="O66" s="446" t="s">
        <v>1052</v>
      </c>
      <c r="P66" s="422" t="s">
        <v>1053</v>
      </c>
      <c r="Q66" s="422" t="s">
        <v>1053</v>
      </c>
      <c r="R66" s="423" t="s">
        <v>1054</v>
      </c>
      <c r="S66" s="423" t="s">
        <v>1054</v>
      </c>
      <c r="T66" s="423" t="s">
        <v>1054</v>
      </c>
      <c r="U66" s="423" t="s">
        <v>334</v>
      </c>
      <c r="V66" s="446" t="s">
        <v>1055</v>
      </c>
      <c r="W66" s="447" t="s">
        <v>57</v>
      </c>
      <c r="X66" s="447" t="s">
        <v>57</v>
      </c>
      <c r="Y66" s="422" t="s">
        <v>1056</v>
      </c>
      <c r="Z66" s="423" t="str">
        <f>+S66</f>
        <v>&gt;= 90%</v>
      </c>
      <c r="AA66" s="450"/>
      <c r="AB66" s="450" t="s">
        <v>1940</v>
      </c>
      <c r="AC66" s="450"/>
      <c r="AD66" s="450" t="s">
        <v>1941</v>
      </c>
      <c r="AE66" s="495">
        <v>0.98</v>
      </c>
      <c r="AF66" s="495">
        <v>1</v>
      </c>
      <c r="AG66" s="490" t="s">
        <v>1942</v>
      </c>
      <c r="AH66" s="490"/>
      <c r="AI66" s="490"/>
      <c r="AJ66" s="490" t="s">
        <v>1943</v>
      </c>
      <c r="AK66" s="490" t="s">
        <v>1944</v>
      </c>
      <c r="AL66" s="497"/>
    </row>
    <row r="67" spans="1:38" s="2" customFormat="1" ht="318.75" hidden="1" customHeight="1" x14ac:dyDescent="0.25">
      <c r="A67" s="456" t="s">
        <v>1007</v>
      </c>
      <c r="B67" s="446" t="s">
        <v>37</v>
      </c>
      <c r="C67" s="446" t="s">
        <v>38</v>
      </c>
      <c r="D67" s="446" t="s">
        <v>116</v>
      </c>
      <c r="E67" s="446" t="s">
        <v>117</v>
      </c>
      <c r="F67" s="446" t="s">
        <v>118</v>
      </c>
      <c r="G67" s="446" t="s">
        <v>42</v>
      </c>
      <c r="H67" s="446" t="s">
        <v>43</v>
      </c>
      <c r="I67" s="446" t="s">
        <v>1060</v>
      </c>
      <c r="J67" s="446" t="s">
        <v>1009</v>
      </c>
      <c r="K67" s="446" t="s">
        <v>119</v>
      </c>
      <c r="L67" s="446" t="s">
        <v>119</v>
      </c>
      <c r="M67" s="446" t="s">
        <v>120</v>
      </c>
      <c r="N67" s="446" t="s">
        <v>1061</v>
      </c>
      <c r="O67" s="446" t="s">
        <v>1062</v>
      </c>
      <c r="P67" s="422" t="s">
        <v>1063</v>
      </c>
      <c r="Q67" s="423">
        <v>0</v>
      </c>
      <c r="R67" s="432">
        <v>0.33</v>
      </c>
      <c r="S67" s="432">
        <v>0.33</v>
      </c>
      <c r="T67" s="432">
        <v>0.34</v>
      </c>
      <c r="U67" s="432">
        <v>1</v>
      </c>
      <c r="V67" s="446" t="s">
        <v>1064</v>
      </c>
      <c r="W67" s="447"/>
      <c r="X67" s="447" t="s">
        <v>57</v>
      </c>
      <c r="Y67" s="422" t="s">
        <v>1065</v>
      </c>
      <c r="Z67" s="432">
        <v>0.34</v>
      </c>
      <c r="AA67" s="450"/>
      <c r="AB67" s="450" t="s">
        <v>1945</v>
      </c>
      <c r="AC67" s="450"/>
      <c r="AD67" s="450" t="s">
        <v>1935</v>
      </c>
      <c r="AE67" s="495">
        <v>1</v>
      </c>
      <c r="AF67" s="495">
        <v>1</v>
      </c>
      <c r="AG67" s="490" t="s">
        <v>1946</v>
      </c>
      <c r="AH67" s="490"/>
      <c r="AI67" s="490"/>
      <c r="AJ67" s="490" t="s">
        <v>1947</v>
      </c>
      <c r="AK67" s="490" t="s">
        <v>1948</v>
      </c>
      <c r="AL67" s="497"/>
    </row>
    <row r="68" spans="1:38" s="2" customFormat="1" ht="191.25" hidden="1" customHeight="1" x14ac:dyDescent="0.25">
      <c r="A68" s="456" t="s">
        <v>1007</v>
      </c>
      <c r="B68" s="446" t="s">
        <v>37</v>
      </c>
      <c r="C68" s="446" t="s">
        <v>38</v>
      </c>
      <c r="D68" s="446" t="s">
        <v>116</v>
      </c>
      <c r="E68" s="446" t="s">
        <v>117</v>
      </c>
      <c r="F68" s="446" t="s">
        <v>118</v>
      </c>
      <c r="G68" s="446" t="s">
        <v>42</v>
      </c>
      <c r="H68" s="446" t="s">
        <v>43</v>
      </c>
      <c r="I68" s="446" t="s">
        <v>45</v>
      </c>
      <c r="J68" s="446"/>
      <c r="K68" s="446" t="s">
        <v>46</v>
      </c>
      <c r="L68" s="446" t="s">
        <v>141</v>
      </c>
      <c r="M68" s="446" t="s">
        <v>76</v>
      </c>
      <c r="N68" s="446" t="s">
        <v>1010</v>
      </c>
      <c r="O68" s="446" t="s">
        <v>1036</v>
      </c>
      <c r="P68" s="433">
        <v>0</v>
      </c>
      <c r="Q68" s="423">
        <v>0</v>
      </c>
      <c r="R68" s="423">
        <v>1</v>
      </c>
      <c r="S68" s="423">
        <v>1</v>
      </c>
      <c r="T68" s="423">
        <v>1</v>
      </c>
      <c r="U68" s="446">
        <v>3</v>
      </c>
      <c r="V68" s="446" t="s">
        <v>1074</v>
      </c>
      <c r="W68" s="446"/>
      <c r="X68" s="447" t="s">
        <v>57</v>
      </c>
      <c r="Y68" s="422" t="s">
        <v>1075</v>
      </c>
      <c r="Z68" s="423">
        <f>+S68</f>
        <v>1</v>
      </c>
      <c r="AA68" s="450"/>
      <c r="AB68" s="450" t="s">
        <v>1949</v>
      </c>
      <c r="AC68" s="450"/>
      <c r="AD68" s="450" t="s">
        <v>1950</v>
      </c>
      <c r="AE68" s="490">
        <v>0</v>
      </c>
      <c r="AF68" s="495">
        <v>1</v>
      </c>
      <c r="AG68" s="490" t="s">
        <v>1951</v>
      </c>
      <c r="AH68" s="490"/>
      <c r="AI68" s="490"/>
      <c r="AJ68" s="490" t="s">
        <v>1952</v>
      </c>
      <c r="AK68" s="490" t="s">
        <v>1953</v>
      </c>
      <c r="AL68" s="497"/>
    </row>
    <row r="69" spans="1:38" s="2" customFormat="1" ht="114.75" hidden="1" x14ac:dyDescent="0.25">
      <c r="A69" s="445" t="s">
        <v>1078</v>
      </c>
      <c r="B69" s="446" t="s">
        <v>37</v>
      </c>
      <c r="C69" s="446" t="s">
        <v>38</v>
      </c>
      <c r="D69" s="446" t="s">
        <v>116</v>
      </c>
      <c r="E69" s="446" t="s">
        <v>117</v>
      </c>
      <c r="F69" s="446" t="s">
        <v>118</v>
      </c>
      <c r="G69" s="446" t="s">
        <v>42</v>
      </c>
      <c r="H69" s="446" t="s">
        <v>43</v>
      </c>
      <c r="I69" s="446" t="s">
        <v>1079</v>
      </c>
      <c r="J69" s="446" t="s">
        <v>1080</v>
      </c>
      <c r="K69" s="446" t="s">
        <v>46</v>
      </c>
      <c r="L69" s="446" t="s">
        <v>94</v>
      </c>
      <c r="M69" s="446" t="s">
        <v>120</v>
      </c>
      <c r="N69" s="457" t="s">
        <v>1081</v>
      </c>
      <c r="O69" s="457" t="s">
        <v>1081</v>
      </c>
      <c r="P69" s="457">
        <v>30</v>
      </c>
      <c r="Q69" s="452">
        <v>0.35</v>
      </c>
      <c r="R69" s="452">
        <v>0.7</v>
      </c>
      <c r="S69" s="452">
        <v>0.7</v>
      </c>
      <c r="T69" s="452">
        <v>0.7</v>
      </c>
      <c r="U69" s="452">
        <v>0.7</v>
      </c>
      <c r="V69" s="457" t="s">
        <v>1082</v>
      </c>
      <c r="W69" s="447"/>
      <c r="X69" s="457" t="s">
        <v>57</v>
      </c>
      <c r="Y69" s="446" t="s">
        <v>1083</v>
      </c>
      <c r="Z69" s="432">
        <f>+S69</f>
        <v>0.7</v>
      </c>
      <c r="AA69" s="450"/>
      <c r="AB69" s="450" t="s">
        <v>1954</v>
      </c>
      <c r="AC69" s="450" t="s">
        <v>1955</v>
      </c>
      <c r="AD69" s="450" t="s">
        <v>1956</v>
      </c>
      <c r="AE69" s="494">
        <f>181.25%/4</f>
        <v>0.453125</v>
      </c>
      <c r="AF69" s="494">
        <f>AE69/70%</f>
        <v>0.6473214285714286</v>
      </c>
      <c r="AG69" s="490" t="s">
        <v>1957</v>
      </c>
      <c r="AH69" s="490"/>
      <c r="AI69" s="490"/>
      <c r="AJ69" s="490" t="s">
        <v>1955</v>
      </c>
      <c r="AK69" s="424" t="s">
        <v>1958</v>
      </c>
      <c r="AL69" s="497"/>
    </row>
    <row r="70" spans="1:38" s="2" customFormat="1" ht="114.75" hidden="1" x14ac:dyDescent="0.25">
      <c r="A70" s="445" t="s">
        <v>1078</v>
      </c>
      <c r="B70" s="446" t="s">
        <v>37</v>
      </c>
      <c r="C70" s="446" t="s">
        <v>38</v>
      </c>
      <c r="D70" s="446" t="s">
        <v>140</v>
      </c>
      <c r="E70" s="446" t="s">
        <v>117</v>
      </c>
      <c r="F70" s="446" t="s">
        <v>118</v>
      </c>
      <c r="G70" s="446" t="s">
        <v>42</v>
      </c>
      <c r="H70" s="446" t="s">
        <v>43</v>
      </c>
      <c r="I70" s="446" t="s">
        <v>1079</v>
      </c>
      <c r="J70" s="446" t="s">
        <v>1080</v>
      </c>
      <c r="K70" s="446" t="s">
        <v>46</v>
      </c>
      <c r="L70" s="446" t="s">
        <v>94</v>
      </c>
      <c r="M70" s="446" t="s">
        <v>142</v>
      </c>
      <c r="N70" s="457" t="s">
        <v>1081</v>
      </c>
      <c r="O70" s="457" t="s">
        <v>1081</v>
      </c>
      <c r="P70" s="457">
        <v>0</v>
      </c>
      <c r="Q70" s="452">
        <v>0.2</v>
      </c>
      <c r="R70" s="452">
        <v>0.7</v>
      </c>
      <c r="S70" s="452">
        <v>0.7</v>
      </c>
      <c r="T70" s="452">
        <v>0.7</v>
      </c>
      <c r="U70" s="452">
        <v>0.7</v>
      </c>
      <c r="V70" s="457" t="s">
        <v>1086</v>
      </c>
      <c r="W70" s="447"/>
      <c r="X70" s="457" t="s">
        <v>57</v>
      </c>
      <c r="Y70" s="446" t="s">
        <v>1083</v>
      </c>
      <c r="Z70" s="432">
        <f>+S70</f>
        <v>0.7</v>
      </c>
      <c r="AA70" s="450"/>
      <c r="AB70" s="450" t="s">
        <v>1959</v>
      </c>
      <c r="AC70" s="450" t="s">
        <v>1088</v>
      </c>
      <c r="AD70" s="450" t="s">
        <v>1960</v>
      </c>
      <c r="AE70" s="495">
        <v>1</v>
      </c>
      <c r="AF70" s="495">
        <v>1</v>
      </c>
      <c r="AG70" s="490" t="s">
        <v>1961</v>
      </c>
      <c r="AH70" s="490"/>
      <c r="AI70" s="490"/>
      <c r="AJ70" s="490" t="s">
        <v>1088</v>
      </c>
      <c r="AK70" s="424" t="s">
        <v>1962</v>
      </c>
      <c r="AL70" s="497"/>
    </row>
    <row r="71" spans="1:38" s="2" customFormat="1" ht="191.25" hidden="1" x14ac:dyDescent="0.25">
      <c r="A71" s="445" t="s">
        <v>1078</v>
      </c>
      <c r="B71" s="446" t="s">
        <v>61</v>
      </c>
      <c r="C71" s="446" t="s">
        <v>62</v>
      </c>
      <c r="D71" s="446" t="s">
        <v>63</v>
      </c>
      <c r="E71" s="446" t="s">
        <v>40</v>
      </c>
      <c r="F71" s="446" t="s">
        <v>41</v>
      </c>
      <c r="G71" s="446" t="s">
        <v>42</v>
      </c>
      <c r="H71" s="446" t="s">
        <v>43</v>
      </c>
      <c r="I71" s="446" t="s">
        <v>45</v>
      </c>
      <c r="J71" s="446" t="s">
        <v>1080</v>
      </c>
      <c r="K71" s="446" t="s">
        <v>93</v>
      </c>
      <c r="L71" s="446" t="s">
        <v>974</v>
      </c>
      <c r="M71" s="446" t="s">
        <v>76</v>
      </c>
      <c r="N71" s="457" t="s">
        <v>1090</v>
      </c>
      <c r="O71" s="457" t="s">
        <v>1091</v>
      </c>
      <c r="P71" s="457">
        <v>100</v>
      </c>
      <c r="Q71" s="452">
        <v>1</v>
      </c>
      <c r="R71" s="452">
        <v>1</v>
      </c>
      <c r="S71" s="452">
        <v>1</v>
      </c>
      <c r="T71" s="452">
        <v>1</v>
      </c>
      <c r="U71" s="452">
        <v>1</v>
      </c>
      <c r="V71" s="457" t="s">
        <v>1092</v>
      </c>
      <c r="W71" s="447" t="s">
        <v>57</v>
      </c>
      <c r="X71" s="457"/>
      <c r="Y71" s="446" t="s">
        <v>1083</v>
      </c>
      <c r="Z71" s="422">
        <v>1</v>
      </c>
      <c r="AA71" s="450"/>
      <c r="AB71" s="450" t="s">
        <v>1963</v>
      </c>
      <c r="AC71" s="450" t="s">
        <v>1964</v>
      </c>
      <c r="AD71" s="450" t="s">
        <v>1965</v>
      </c>
      <c r="AE71" s="495">
        <v>0.5</v>
      </c>
      <c r="AF71" s="495">
        <v>0.5</v>
      </c>
      <c r="AG71" s="490" t="s">
        <v>1966</v>
      </c>
      <c r="AH71" s="490"/>
      <c r="AI71" s="490"/>
      <c r="AJ71" s="490" t="s">
        <v>1964</v>
      </c>
      <c r="AK71" s="424" t="s">
        <v>1967</v>
      </c>
      <c r="AL71" s="497"/>
    </row>
    <row r="72" spans="1:38" s="2" customFormat="1" ht="114.75" hidden="1" x14ac:dyDescent="0.25">
      <c r="A72" s="445" t="s">
        <v>1078</v>
      </c>
      <c r="B72" s="446" t="s">
        <v>37</v>
      </c>
      <c r="C72" s="446" t="s">
        <v>38</v>
      </c>
      <c r="D72" s="446" t="s">
        <v>116</v>
      </c>
      <c r="E72" s="446" t="s">
        <v>40</v>
      </c>
      <c r="F72" s="446" t="s">
        <v>41</v>
      </c>
      <c r="G72" s="446" t="s">
        <v>42</v>
      </c>
      <c r="H72" s="446" t="s">
        <v>43</v>
      </c>
      <c r="I72" s="446" t="s">
        <v>45</v>
      </c>
      <c r="J72" s="446" t="s">
        <v>1080</v>
      </c>
      <c r="K72" s="446" t="s">
        <v>93</v>
      </c>
      <c r="L72" s="446" t="s">
        <v>974</v>
      </c>
      <c r="M72" s="446" t="s">
        <v>120</v>
      </c>
      <c r="N72" s="457" t="s">
        <v>1091</v>
      </c>
      <c r="O72" s="457" t="s">
        <v>1091</v>
      </c>
      <c r="P72" s="457">
        <v>100</v>
      </c>
      <c r="Q72" s="452">
        <v>1</v>
      </c>
      <c r="R72" s="452">
        <v>1</v>
      </c>
      <c r="S72" s="452">
        <v>1</v>
      </c>
      <c r="T72" s="452">
        <v>1</v>
      </c>
      <c r="U72" s="452">
        <v>1</v>
      </c>
      <c r="V72" s="457" t="s">
        <v>1096</v>
      </c>
      <c r="W72" s="447"/>
      <c r="X72" s="457" t="s">
        <v>57</v>
      </c>
      <c r="Y72" s="446" t="s">
        <v>1083</v>
      </c>
      <c r="Z72" s="452">
        <v>1</v>
      </c>
      <c r="AA72" s="450"/>
      <c r="AB72" s="450" t="s">
        <v>1968</v>
      </c>
      <c r="AC72" s="450" t="s">
        <v>1964</v>
      </c>
      <c r="AD72" s="450" t="s">
        <v>1969</v>
      </c>
      <c r="AE72" s="495">
        <v>0.5</v>
      </c>
      <c r="AF72" s="495">
        <v>0.5</v>
      </c>
      <c r="AG72" s="490" t="s">
        <v>1970</v>
      </c>
      <c r="AH72" s="490"/>
      <c r="AI72" s="490"/>
      <c r="AJ72" s="490" t="s">
        <v>1964</v>
      </c>
      <c r="AK72" s="424" t="s">
        <v>1971</v>
      </c>
      <c r="AL72" s="497"/>
    </row>
    <row r="73" spans="1:38" s="2" customFormat="1" ht="191.25" hidden="1" x14ac:dyDescent="0.25">
      <c r="A73" s="445" t="s">
        <v>1078</v>
      </c>
      <c r="B73" s="446" t="s">
        <v>173</v>
      </c>
      <c r="C73" s="446" t="s">
        <v>174</v>
      </c>
      <c r="D73" s="446" t="s">
        <v>1100</v>
      </c>
      <c r="E73" s="446" t="s">
        <v>40</v>
      </c>
      <c r="F73" s="446" t="s">
        <v>106</v>
      </c>
      <c r="G73" s="446" t="s">
        <v>42</v>
      </c>
      <c r="H73" s="446" t="s">
        <v>43</v>
      </c>
      <c r="I73" s="446" t="s">
        <v>45</v>
      </c>
      <c r="J73" s="446" t="s">
        <v>1080</v>
      </c>
      <c r="K73" s="446" t="s">
        <v>93</v>
      </c>
      <c r="L73" s="446" t="s">
        <v>974</v>
      </c>
      <c r="M73" s="446" t="s">
        <v>76</v>
      </c>
      <c r="N73" s="457" t="s">
        <v>1091</v>
      </c>
      <c r="O73" s="457" t="s">
        <v>1091</v>
      </c>
      <c r="P73" s="457">
        <v>1</v>
      </c>
      <c r="Q73" s="446">
        <v>1</v>
      </c>
      <c r="R73" s="446">
        <v>1</v>
      </c>
      <c r="S73" s="446">
        <v>1</v>
      </c>
      <c r="T73" s="446">
        <v>1</v>
      </c>
      <c r="U73" s="446">
        <v>4</v>
      </c>
      <c r="V73" s="457" t="s">
        <v>1101</v>
      </c>
      <c r="W73" s="447" t="s">
        <v>57</v>
      </c>
      <c r="X73" s="457"/>
      <c r="Y73" s="446" t="s">
        <v>1102</v>
      </c>
      <c r="Z73" s="423">
        <f>+S73</f>
        <v>1</v>
      </c>
      <c r="AA73" s="450"/>
      <c r="AB73" s="450" t="s">
        <v>1972</v>
      </c>
      <c r="AC73" s="450"/>
      <c r="AD73" s="450" t="s">
        <v>1973</v>
      </c>
      <c r="AE73" s="490">
        <v>0</v>
      </c>
      <c r="AF73" s="495">
        <v>0</v>
      </c>
      <c r="AG73" s="490" t="s">
        <v>1974</v>
      </c>
      <c r="AH73" s="490"/>
      <c r="AI73" s="490"/>
      <c r="AJ73" s="490" t="s">
        <v>1975</v>
      </c>
      <c r="AK73" s="424" t="s">
        <v>1976</v>
      </c>
      <c r="AL73" s="497"/>
    </row>
    <row r="74" spans="1:38" s="2" customFormat="1" ht="114.75" hidden="1" x14ac:dyDescent="0.25">
      <c r="A74" s="445" t="s">
        <v>1078</v>
      </c>
      <c r="B74" s="446" t="s">
        <v>37</v>
      </c>
      <c r="C74" s="446" t="s">
        <v>38</v>
      </c>
      <c r="D74" s="446" t="s">
        <v>116</v>
      </c>
      <c r="E74" s="446" t="s">
        <v>117</v>
      </c>
      <c r="F74" s="446" t="s">
        <v>118</v>
      </c>
      <c r="G74" s="446" t="s">
        <v>42</v>
      </c>
      <c r="H74" s="446" t="s">
        <v>43</v>
      </c>
      <c r="I74" s="446" t="s">
        <v>1079</v>
      </c>
      <c r="J74" s="446" t="s">
        <v>1080</v>
      </c>
      <c r="K74" s="446" t="s">
        <v>46</v>
      </c>
      <c r="L74" s="446" t="s">
        <v>589</v>
      </c>
      <c r="M74" s="446" t="s">
        <v>120</v>
      </c>
      <c r="N74" s="457" t="s">
        <v>1104</v>
      </c>
      <c r="O74" s="457" t="s">
        <v>1105</v>
      </c>
      <c r="P74" s="457">
        <v>95</v>
      </c>
      <c r="Q74" s="452">
        <v>0.95</v>
      </c>
      <c r="R74" s="452">
        <v>0.95</v>
      </c>
      <c r="S74" s="452">
        <v>0.95</v>
      </c>
      <c r="T74" s="452">
        <v>0.95</v>
      </c>
      <c r="U74" s="452">
        <v>0.95</v>
      </c>
      <c r="V74" s="457" t="s">
        <v>1106</v>
      </c>
      <c r="W74" s="447"/>
      <c r="X74" s="457" t="s">
        <v>57</v>
      </c>
      <c r="Y74" s="446" t="s">
        <v>1083</v>
      </c>
      <c r="Z74" s="422">
        <v>0.95</v>
      </c>
      <c r="AA74" s="449"/>
      <c r="AB74" s="450" t="s">
        <v>1977</v>
      </c>
      <c r="AC74" s="450"/>
      <c r="AD74" s="450" t="s">
        <v>1978</v>
      </c>
      <c r="AE74" s="495">
        <v>0.5</v>
      </c>
      <c r="AF74" s="495">
        <f>AE74/95%</f>
        <v>0.52631578947368418</v>
      </c>
      <c r="AG74" s="490" t="s">
        <v>1979</v>
      </c>
      <c r="AH74" s="490"/>
      <c r="AI74" s="490"/>
      <c r="AJ74" s="490"/>
      <c r="AK74" s="424" t="s">
        <v>1980</v>
      </c>
      <c r="AL74" s="497"/>
    </row>
    <row r="75" spans="1:38" s="2" customFormat="1" ht="114.75" hidden="1" x14ac:dyDescent="0.25">
      <c r="A75" s="445" t="s">
        <v>1078</v>
      </c>
      <c r="B75" s="446" t="s">
        <v>37</v>
      </c>
      <c r="C75" s="446" t="s">
        <v>38</v>
      </c>
      <c r="D75" s="446" t="s">
        <v>140</v>
      </c>
      <c r="E75" s="446" t="s">
        <v>117</v>
      </c>
      <c r="F75" s="446" t="s">
        <v>150</v>
      </c>
      <c r="G75" s="446" t="s">
        <v>42</v>
      </c>
      <c r="H75" s="446" t="s">
        <v>43</v>
      </c>
      <c r="I75" s="446" t="s">
        <v>1079</v>
      </c>
      <c r="J75" s="446" t="s">
        <v>1080</v>
      </c>
      <c r="K75" s="446" t="s">
        <v>93</v>
      </c>
      <c r="L75" s="446" t="s">
        <v>589</v>
      </c>
      <c r="M75" s="446" t="s">
        <v>142</v>
      </c>
      <c r="N75" s="457" t="s">
        <v>1105</v>
      </c>
      <c r="O75" s="457" t="s">
        <v>1105</v>
      </c>
      <c r="P75" s="457">
        <v>0</v>
      </c>
      <c r="Q75" s="446">
        <v>4</v>
      </c>
      <c r="R75" s="446">
        <v>4</v>
      </c>
      <c r="S75" s="446">
        <v>4</v>
      </c>
      <c r="T75" s="446">
        <v>4</v>
      </c>
      <c r="U75" s="446">
        <v>16</v>
      </c>
      <c r="V75" s="457" t="s">
        <v>1109</v>
      </c>
      <c r="W75" s="447"/>
      <c r="X75" s="457" t="s">
        <v>57</v>
      </c>
      <c r="Y75" s="446" t="s">
        <v>1110</v>
      </c>
      <c r="Z75" s="423">
        <f>+S75</f>
        <v>4</v>
      </c>
      <c r="AA75" s="450"/>
      <c r="AB75" s="450" t="s">
        <v>1981</v>
      </c>
      <c r="AC75" s="450"/>
      <c r="AD75" s="450" t="s">
        <v>1982</v>
      </c>
      <c r="AE75" s="490">
        <v>2</v>
      </c>
      <c r="AF75" s="495">
        <v>0.5</v>
      </c>
      <c r="AG75" s="490" t="s">
        <v>1983</v>
      </c>
      <c r="AH75" s="490"/>
      <c r="AI75" s="490"/>
      <c r="AJ75" s="490"/>
      <c r="AK75" s="424" t="s">
        <v>1984</v>
      </c>
      <c r="AL75" s="497"/>
    </row>
    <row r="76" spans="1:38" s="2" customFormat="1" ht="114.75" hidden="1" x14ac:dyDescent="0.25">
      <c r="A76" s="445" t="s">
        <v>1078</v>
      </c>
      <c r="B76" s="446" t="s">
        <v>37</v>
      </c>
      <c r="C76" s="446" t="s">
        <v>38</v>
      </c>
      <c r="D76" s="446" t="s">
        <v>140</v>
      </c>
      <c r="E76" s="446" t="s">
        <v>117</v>
      </c>
      <c r="F76" s="446" t="s">
        <v>150</v>
      </c>
      <c r="G76" s="446" t="s">
        <v>42</v>
      </c>
      <c r="H76" s="446" t="s">
        <v>43</v>
      </c>
      <c r="I76" s="446" t="s">
        <v>1114</v>
      </c>
      <c r="J76" s="446" t="s">
        <v>1080</v>
      </c>
      <c r="K76" s="446" t="s">
        <v>46</v>
      </c>
      <c r="L76" s="446" t="s">
        <v>589</v>
      </c>
      <c r="M76" s="446" t="s">
        <v>142</v>
      </c>
      <c r="N76" s="457" t="s">
        <v>1115</v>
      </c>
      <c r="O76" s="457" t="s">
        <v>1115</v>
      </c>
      <c r="P76" s="457">
        <v>0.78</v>
      </c>
      <c r="Q76" s="458" t="s">
        <v>1116</v>
      </c>
      <c r="R76" s="458" t="s">
        <v>1116</v>
      </c>
      <c r="S76" s="458" t="s">
        <v>1116</v>
      </c>
      <c r="T76" s="458" t="s">
        <v>1116</v>
      </c>
      <c r="U76" s="458" t="s">
        <v>1116</v>
      </c>
      <c r="V76" s="457" t="s">
        <v>1117</v>
      </c>
      <c r="W76" s="447"/>
      <c r="X76" s="457" t="s">
        <v>57</v>
      </c>
      <c r="Y76" s="446" t="s">
        <v>1118</v>
      </c>
      <c r="Z76" s="458" t="s">
        <v>1116</v>
      </c>
      <c r="AA76" s="450"/>
      <c r="AB76" s="450" t="s">
        <v>1985</v>
      </c>
      <c r="AC76" s="450"/>
      <c r="AD76" s="450" t="s">
        <v>1986</v>
      </c>
      <c r="AE76" s="490">
        <v>1.5</v>
      </c>
      <c r="AF76" s="495">
        <v>1</v>
      </c>
      <c r="AG76" s="490" t="s">
        <v>1987</v>
      </c>
      <c r="AH76" s="490"/>
      <c r="AI76" s="490"/>
      <c r="AJ76" s="490"/>
      <c r="AK76" s="424" t="s">
        <v>1988</v>
      </c>
      <c r="AL76" s="497"/>
    </row>
    <row r="77" spans="1:38" s="2" customFormat="1" ht="114.75" hidden="1" x14ac:dyDescent="0.25">
      <c r="A77" s="445" t="s">
        <v>1078</v>
      </c>
      <c r="B77" s="446" t="s">
        <v>37</v>
      </c>
      <c r="C77" s="446" t="s">
        <v>38</v>
      </c>
      <c r="D77" s="446" t="s">
        <v>140</v>
      </c>
      <c r="E77" s="446" t="s">
        <v>117</v>
      </c>
      <c r="F77" s="446" t="s">
        <v>150</v>
      </c>
      <c r="G77" s="446" t="s">
        <v>42</v>
      </c>
      <c r="H77" s="446" t="s">
        <v>43</v>
      </c>
      <c r="I77" s="446" t="s">
        <v>1114</v>
      </c>
      <c r="J77" s="446" t="s">
        <v>1080</v>
      </c>
      <c r="K77" s="446" t="s">
        <v>46</v>
      </c>
      <c r="L77" s="446" t="s">
        <v>589</v>
      </c>
      <c r="M77" s="446" t="s">
        <v>142</v>
      </c>
      <c r="N77" s="457" t="s">
        <v>1115</v>
      </c>
      <c r="O77" s="457" t="s">
        <v>1115</v>
      </c>
      <c r="P77" s="457">
        <v>1.2669999999999999</v>
      </c>
      <c r="Q77" s="458" t="s">
        <v>1116</v>
      </c>
      <c r="R77" s="458" t="s">
        <v>1116</v>
      </c>
      <c r="S77" s="458" t="s">
        <v>1116</v>
      </c>
      <c r="T77" s="458" t="s">
        <v>1116</v>
      </c>
      <c r="U77" s="458" t="s">
        <v>1116</v>
      </c>
      <c r="V77" s="457" t="s">
        <v>1122</v>
      </c>
      <c r="W77" s="447"/>
      <c r="X77" s="457" t="s">
        <v>57</v>
      </c>
      <c r="Y77" s="446" t="s">
        <v>1123</v>
      </c>
      <c r="Z77" s="458" t="s">
        <v>1116</v>
      </c>
      <c r="AA77" s="450"/>
      <c r="AB77" s="450" t="s">
        <v>1989</v>
      </c>
      <c r="AC77" s="450"/>
      <c r="AD77" s="450" t="s">
        <v>1986</v>
      </c>
      <c r="AE77" s="490">
        <v>1</v>
      </c>
      <c r="AF77" s="495">
        <v>1</v>
      </c>
      <c r="AG77" s="490" t="s">
        <v>1989</v>
      </c>
      <c r="AH77" s="490"/>
      <c r="AI77" s="490"/>
      <c r="AJ77" s="490"/>
      <c r="AK77" s="424" t="s">
        <v>1990</v>
      </c>
      <c r="AL77" s="497"/>
    </row>
    <row r="78" spans="1:38" s="2" customFormat="1" ht="153" hidden="1" x14ac:dyDescent="0.25">
      <c r="A78" s="445" t="s">
        <v>1078</v>
      </c>
      <c r="B78" s="446" t="s">
        <v>37</v>
      </c>
      <c r="C78" s="446" t="s">
        <v>38</v>
      </c>
      <c r="D78" s="446" t="s">
        <v>140</v>
      </c>
      <c r="E78" s="446" t="s">
        <v>117</v>
      </c>
      <c r="F78" s="446" t="s">
        <v>150</v>
      </c>
      <c r="G78" s="446" t="s">
        <v>42</v>
      </c>
      <c r="H78" s="446" t="s">
        <v>43</v>
      </c>
      <c r="I78" s="446" t="s">
        <v>45</v>
      </c>
      <c r="J78" s="446" t="s">
        <v>1080</v>
      </c>
      <c r="K78" s="446" t="s">
        <v>93</v>
      </c>
      <c r="L78" s="446" t="s">
        <v>589</v>
      </c>
      <c r="M78" s="446" t="s">
        <v>142</v>
      </c>
      <c r="N78" s="457" t="s">
        <v>1125</v>
      </c>
      <c r="O78" s="457" t="s">
        <v>1125</v>
      </c>
      <c r="P78" s="457" t="s">
        <v>50</v>
      </c>
      <c r="Q78" s="446" t="s">
        <v>1126</v>
      </c>
      <c r="R78" s="458" t="s">
        <v>1127</v>
      </c>
      <c r="S78" s="458" t="s">
        <v>1127</v>
      </c>
      <c r="T78" s="458" t="s">
        <v>1127</v>
      </c>
      <c r="U78" s="458" t="s">
        <v>1127</v>
      </c>
      <c r="V78" s="457" t="s">
        <v>1128</v>
      </c>
      <c r="W78" s="447"/>
      <c r="X78" s="457" t="s">
        <v>57</v>
      </c>
      <c r="Y78" s="446" t="s">
        <v>1129</v>
      </c>
      <c r="Z78" s="458" t="s">
        <v>1127</v>
      </c>
      <c r="AA78" s="450"/>
      <c r="AB78" s="450" t="s">
        <v>1991</v>
      </c>
      <c r="AC78" s="450"/>
      <c r="AD78" s="450" t="s">
        <v>1992</v>
      </c>
      <c r="AE78" s="490">
        <v>1.08</v>
      </c>
      <c r="AF78" s="495">
        <v>0.4</v>
      </c>
      <c r="AG78" s="490" t="s">
        <v>1993</v>
      </c>
      <c r="AH78" s="490"/>
      <c r="AI78" s="490"/>
      <c r="AJ78" s="490" t="s">
        <v>1994</v>
      </c>
      <c r="AK78" s="424" t="s">
        <v>1995</v>
      </c>
      <c r="AL78" s="497"/>
    </row>
    <row r="79" spans="1:38" s="2" customFormat="1" ht="114.75" hidden="1" x14ac:dyDescent="0.25">
      <c r="A79" s="445" t="s">
        <v>1078</v>
      </c>
      <c r="B79" s="446" t="s">
        <v>37</v>
      </c>
      <c r="C79" s="446" t="s">
        <v>38</v>
      </c>
      <c r="D79" s="446" t="s">
        <v>140</v>
      </c>
      <c r="E79" s="446" t="s">
        <v>117</v>
      </c>
      <c r="F79" s="446" t="s">
        <v>150</v>
      </c>
      <c r="G79" s="446" t="s">
        <v>42</v>
      </c>
      <c r="H79" s="446" t="s">
        <v>43</v>
      </c>
      <c r="I79" s="446" t="s">
        <v>45</v>
      </c>
      <c r="J79" s="446" t="s">
        <v>1080</v>
      </c>
      <c r="K79" s="446" t="s">
        <v>93</v>
      </c>
      <c r="L79" s="446" t="s">
        <v>589</v>
      </c>
      <c r="M79" s="446" t="s">
        <v>142</v>
      </c>
      <c r="N79" s="457" t="s">
        <v>1125</v>
      </c>
      <c r="O79" s="457" t="s">
        <v>1125</v>
      </c>
      <c r="P79" s="457" t="s">
        <v>50</v>
      </c>
      <c r="Q79" s="458" t="s">
        <v>1132</v>
      </c>
      <c r="R79" s="458" t="s">
        <v>1132</v>
      </c>
      <c r="S79" s="458" t="s">
        <v>1132</v>
      </c>
      <c r="T79" s="458" t="s">
        <v>1132</v>
      </c>
      <c r="U79" s="458" t="s">
        <v>1132</v>
      </c>
      <c r="V79" s="457" t="s">
        <v>1133</v>
      </c>
      <c r="W79" s="447"/>
      <c r="X79" s="457" t="s">
        <v>57</v>
      </c>
      <c r="Y79" s="446" t="s">
        <v>1134</v>
      </c>
      <c r="Z79" s="458" t="s">
        <v>1132</v>
      </c>
      <c r="AA79" s="450"/>
      <c r="AB79" s="450" t="s">
        <v>1996</v>
      </c>
      <c r="AC79" s="450"/>
      <c r="AD79" s="450" t="s">
        <v>1997</v>
      </c>
      <c r="AE79" s="490">
        <v>0.33</v>
      </c>
      <c r="AF79" s="494">
        <v>0.36670000000000003</v>
      </c>
      <c r="AG79" s="490" t="s">
        <v>1998</v>
      </c>
      <c r="AH79" s="490"/>
      <c r="AI79" s="490"/>
      <c r="AJ79" s="490"/>
      <c r="AK79" s="424" t="s">
        <v>1999</v>
      </c>
      <c r="AL79" s="497"/>
    </row>
    <row r="80" spans="1:38" s="2" customFormat="1" ht="191.25" hidden="1" x14ac:dyDescent="0.25">
      <c r="A80" s="445" t="s">
        <v>1078</v>
      </c>
      <c r="B80" s="446" t="s">
        <v>61</v>
      </c>
      <c r="C80" s="446" t="s">
        <v>62</v>
      </c>
      <c r="D80" s="446" t="s">
        <v>1137</v>
      </c>
      <c r="E80" s="446" t="s">
        <v>212</v>
      </c>
      <c r="F80" s="446" t="s">
        <v>1138</v>
      </c>
      <c r="G80" s="446" t="s">
        <v>42</v>
      </c>
      <c r="H80" s="446" t="s">
        <v>43</v>
      </c>
      <c r="I80" s="446" t="s">
        <v>45</v>
      </c>
      <c r="J80" s="446" t="s">
        <v>1080</v>
      </c>
      <c r="K80" s="446" t="s">
        <v>93</v>
      </c>
      <c r="L80" s="446" t="s">
        <v>203</v>
      </c>
      <c r="M80" s="446" t="s">
        <v>76</v>
      </c>
      <c r="N80" s="457" t="s">
        <v>1139</v>
      </c>
      <c r="O80" s="457" t="s">
        <v>1139</v>
      </c>
      <c r="P80" s="457">
        <v>0</v>
      </c>
      <c r="Q80" s="452">
        <v>0.8</v>
      </c>
      <c r="R80" s="452">
        <v>0.8</v>
      </c>
      <c r="S80" s="452">
        <v>0.8</v>
      </c>
      <c r="T80" s="452">
        <v>0.8</v>
      </c>
      <c r="U80" s="452">
        <v>0.8</v>
      </c>
      <c r="V80" s="457" t="s">
        <v>1140</v>
      </c>
      <c r="W80" s="447"/>
      <c r="X80" s="457" t="s">
        <v>57</v>
      </c>
      <c r="Y80" s="446" t="s">
        <v>1141</v>
      </c>
      <c r="Z80" s="452">
        <v>0.8</v>
      </c>
      <c r="AA80" s="459">
        <v>0.125</v>
      </c>
      <c r="AB80" s="450" t="s">
        <v>2000</v>
      </c>
      <c r="AC80" s="450" t="s">
        <v>2001</v>
      </c>
      <c r="AD80" s="450" t="s">
        <v>2002</v>
      </c>
      <c r="AE80" s="495">
        <v>0.38</v>
      </c>
      <c r="AF80" s="495">
        <f>AE80/80%</f>
        <v>0.47499999999999998</v>
      </c>
      <c r="AG80" s="490" t="s">
        <v>2003</v>
      </c>
      <c r="AH80" s="490"/>
      <c r="AI80" s="490"/>
      <c r="AJ80" s="490"/>
      <c r="AK80" s="424" t="s">
        <v>2004</v>
      </c>
      <c r="AL80" s="497"/>
    </row>
    <row r="81" spans="1:38" s="2" customFormat="1" ht="114.75" hidden="1" x14ac:dyDescent="0.25">
      <c r="A81" s="445" t="s">
        <v>1078</v>
      </c>
      <c r="B81" s="446" t="s">
        <v>37</v>
      </c>
      <c r="C81" s="446" t="s">
        <v>38</v>
      </c>
      <c r="D81" s="446" t="s">
        <v>39</v>
      </c>
      <c r="E81" s="446" t="s">
        <v>40</v>
      </c>
      <c r="F81" s="446" t="s">
        <v>41</v>
      </c>
      <c r="G81" s="446" t="s">
        <v>42</v>
      </c>
      <c r="H81" s="446" t="s">
        <v>43</v>
      </c>
      <c r="I81" s="446" t="s">
        <v>45</v>
      </c>
      <c r="J81" s="446" t="s">
        <v>1080</v>
      </c>
      <c r="K81" s="446" t="s">
        <v>93</v>
      </c>
      <c r="L81" s="446" t="s">
        <v>254</v>
      </c>
      <c r="M81" s="446" t="s">
        <v>47</v>
      </c>
      <c r="N81" s="457" t="s">
        <v>1144</v>
      </c>
      <c r="O81" s="457" t="s">
        <v>1144</v>
      </c>
      <c r="P81" s="457">
        <v>1.06</v>
      </c>
      <c r="Q81" s="446" t="s">
        <v>1145</v>
      </c>
      <c r="R81" s="446" t="s">
        <v>1145</v>
      </c>
      <c r="S81" s="446" t="s">
        <v>1145</v>
      </c>
      <c r="T81" s="446" t="s">
        <v>1145</v>
      </c>
      <c r="U81" s="446" t="s">
        <v>1145</v>
      </c>
      <c r="V81" s="457" t="s">
        <v>1146</v>
      </c>
      <c r="W81" s="447"/>
      <c r="X81" s="457" t="s">
        <v>57</v>
      </c>
      <c r="Y81" s="446" t="s">
        <v>1147</v>
      </c>
      <c r="Z81" s="423" t="str">
        <f>+S81</f>
        <v>&gt;1</v>
      </c>
      <c r="AA81" s="450"/>
      <c r="AB81" s="450" t="s">
        <v>2005</v>
      </c>
      <c r="AC81" s="450"/>
      <c r="AD81" s="450" t="s">
        <v>2006</v>
      </c>
      <c r="AE81" s="490">
        <v>1.1679999999999999</v>
      </c>
      <c r="AF81" s="495">
        <v>1</v>
      </c>
      <c r="AG81" s="490" t="s">
        <v>2007</v>
      </c>
      <c r="AH81" s="490"/>
      <c r="AI81" s="490"/>
      <c r="AJ81" s="490"/>
      <c r="AK81" s="424" t="s">
        <v>2008</v>
      </c>
      <c r="AL81" s="497"/>
    </row>
    <row r="82" spans="1:38" s="2" customFormat="1" ht="114.75" hidden="1" x14ac:dyDescent="0.25">
      <c r="A82" s="445" t="s">
        <v>1078</v>
      </c>
      <c r="B82" s="446" t="s">
        <v>37</v>
      </c>
      <c r="C82" s="446" t="s">
        <v>38</v>
      </c>
      <c r="D82" s="446" t="s">
        <v>116</v>
      </c>
      <c r="E82" s="446" t="s">
        <v>117</v>
      </c>
      <c r="F82" s="446" t="s">
        <v>118</v>
      </c>
      <c r="G82" s="446" t="s">
        <v>42</v>
      </c>
      <c r="H82" s="446" t="s">
        <v>43</v>
      </c>
      <c r="I82" s="446" t="s">
        <v>1079</v>
      </c>
      <c r="J82" s="446" t="s">
        <v>1080</v>
      </c>
      <c r="K82" s="446" t="s">
        <v>93</v>
      </c>
      <c r="L82" s="446" t="s">
        <v>589</v>
      </c>
      <c r="M82" s="446" t="s">
        <v>120</v>
      </c>
      <c r="N82" s="446" t="s">
        <v>1155</v>
      </c>
      <c r="O82" s="446" t="s">
        <v>1155</v>
      </c>
      <c r="P82" s="422">
        <v>0</v>
      </c>
      <c r="Q82" s="423">
        <v>0</v>
      </c>
      <c r="R82" s="422">
        <v>1</v>
      </c>
      <c r="S82" s="422">
        <v>1</v>
      </c>
      <c r="T82" s="422">
        <v>1</v>
      </c>
      <c r="U82" s="422">
        <v>1</v>
      </c>
      <c r="V82" s="447" t="s">
        <v>1156</v>
      </c>
      <c r="W82" s="448"/>
      <c r="X82" s="448" t="s">
        <v>57</v>
      </c>
      <c r="Y82" s="422" t="s">
        <v>1157</v>
      </c>
      <c r="Z82" s="422">
        <v>1</v>
      </c>
      <c r="AA82" s="450"/>
      <c r="AB82" s="450" t="s">
        <v>2009</v>
      </c>
      <c r="AC82" s="450"/>
      <c r="AD82" s="450" t="s">
        <v>2006</v>
      </c>
      <c r="AE82" s="495">
        <v>1</v>
      </c>
      <c r="AF82" s="495">
        <v>1</v>
      </c>
      <c r="AG82" s="490" t="s">
        <v>2010</v>
      </c>
      <c r="AH82" s="490"/>
      <c r="AI82" s="490"/>
      <c r="AJ82" s="490"/>
      <c r="AK82" s="424" t="s">
        <v>2011</v>
      </c>
      <c r="AL82" s="497"/>
    </row>
    <row r="83" spans="1:38" s="2" customFormat="1" ht="318.75" hidden="1" x14ac:dyDescent="0.25">
      <c r="A83" s="456" t="s">
        <v>1159</v>
      </c>
      <c r="B83" s="446" t="s">
        <v>37</v>
      </c>
      <c r="C83" s="446" t="s">
        <v>38</v>
      </c>
      <c r="D83" s="446" t="s">
        <v>105</v>
      </c>
      <c r="E83" s="446" t="s">
        <v>40</v>
      </c>
      <c r="F83" s="446" t="s">
        <v>41</v>
      </c>
      <c r="G83" s="446" t="s">
        <v>42</v>
      </c>
      <c r="H83" s="446" t="s">
        <v>253</v>
      </c>
      <c r="I83" s="446" t="s">
        <v>45</v>
      </c>
      <c r="J83" s="446" t="s">
        <v>45</v>
      </c>
      <c r="K83" s="446" t="s">
        <v>46</v>
      </c>
      <c r="L83" s="446" t="s">
        <v>45</v>
      </c>
      <c r="M83" s="446" t="s">
        <v>107</v>
      </c>
      <c r="N83" s="446" t="s">
        <v>1160</v>
      </c>
      <c r="O83" s="446" t="s">
        <v>1166</v>
      </c>
      <c r="P83" s="432">
        <v>0</v>
      </c>
      <c r="Q83" s="432">
        <v>0.2</v>
      </c>
      <c r="R83" s="432">
        <v>0.6</v>
      </c>
      <c r="S83" s="432">
        <v>0.2</v>
      </c>
      <c r="T83" s="432">
        <v>0</v>
      </c>
      <c r="U83" s="432">
        <v>1</v>
      </c>
      <c r="V83" s="446" t="s">
        <v>1167</v>
      </c>
      <c r="W83" s="446" t="s">
        <v>57</v>
      </c>
      <c r="X83" s="446" t="s">
        <v>57</v>
      </c>
      <c r="Y83" s="446" t="s">
        <v>1168</v>
      </c>
      <c r="Z83" s="422">
        <v>0</v>
      </c>
      <c r="AA83" s="450" t="s">
        <v>2012</v>
      </c>
      <c r="AB83" s="450" t="s">
        <v>2013</v>
      </c>
      <c r="AC83" s="450"/>
      <c r="AD83" s="450" t="s">
        <v>2014</v>
      </c>
      <c r="AE83" s="469">
        <v>0</v>
      </c>
      <c r="AF83" s="471">
        <v>1</v>
      </c>
      <c r="AG83" s="470" t="s">
        <v>2015</v>
      </c>
      <c r="AH83" s="471">
        <v>0.25</v>
      </c>
      <c r="AI83" s="470" t="s">
        <v>2016</v>
      </c>
      <c r="AJ83" s="470" t="s">
        <v>2017</v>
      </c>
      <c r="AK83" s="470" t="s">
        <v>2018</v>
      </c>
      <c r="AL83" s="497"/>
    </row>
    <row r="84" spans="1:38" s="2" customFormat="1" ht="409.5" hidden="1" x14ac:dyDescent="0.25">
      <c r="A84" s="456" t="s">
        <v>1159</v>
      </c>
      <c r="B84" s="446" t="s">
        <v>37</v>
      </c>
      <c r="C84" s="446" t="s">
        <v>38</v>
      </c>
      <c r="D84" s="446" t="s">
        <v>105</v>
      </c>
      <c r="E84" s="446" t="s">
        <v>40</v>
      </c>
      <c r="F84" s="446" t="s">
        <v>106</v>
      </c>
      <c r="G84" s="446" t="s">
        <v>42</v>
      </c>
      <c r="H84" s="446" t="s">
        <v>43</v>
      </c>
      <c r="I84" s="446" t="s">
        <v>45</v>
      </c>
      <c r="J84" s="446" t="s">
        <v>45</v>
      </c>
      <c r="K84" s="446" t="s">
        <v>46</v>
      </c>
      <c r="L84" s="446" t="s">
        <v>187</v>
      </c>
      <c r="M84" s="446" t="s">
        <v>107</v>
      </c>
      <c r="N84" s="446" t="s">
        <v>1172</v>
      </c>
      <c r="O84" s="446" t="s">
        <v>1173</v>
      </c>
      <c r="P84" s="426">
        <v>0</v>
      </c>
      <c r="Q84" s="423">
        <v>0</v>
      </c>
      <c r="R84" s="422">
        <v>0.3</v>
      </c>
      <c r="S84" s="422">
        <v>0.5</v>
      </c>
      <c r="T84" s="422">
        <v>0.2</v>
      </c>
      <c r="U84" s="452">
        <v>1</v>
      </c>
      <c r="V84" s="446" t="s">
        <v>1174</v>
      </c>
      <c r="W84" s="446"/>
      <c r="X84" s="446" t="s">
        <v>57</v>
      </c>
      <c r="Y84" s="422" t="s">
        <v>1175</v>
      </c>
      <c r="Z84" s="432">
        <v>0.2</v>
      </c>
      <c r="AA84" s="450"/>
      <c r="AB84" s="450" t="s">
        <v>2019</v>
      </c>
      <c r="AC84" s="450"/>
      <c r="AD84" s="450" t="s">
        <v>2020</v>
      </c>
      <c r="AE84" s="472">
        <v>0.2</v>
      </c>
      <c r="AF84" s="473">
        <v>1</v>
      </c>
      <c r="AG84" s="474" t="s">
        <v>2021</v>
      </c>
      <c r="AH84" s="474" t="s">
        <v>622</v>
      </c>
      <c r="AI84" s="474" t="s">
        <v>622</v>
      </c>
      <c r="AJ84" s="474" t="s">
        <v>622</v>
      </c>
      <c r="AK84" s="474" t="s">
        <v>1843</v>
      </c>
      <c r="AL84" s="497"/>
    </row>
    <row r="85" spans="1:38" s="2" customFormat="1" ht="369.75" hidden="1" x14ac:dyDescent="0.25">
      <c r="A85" s="456" t="s">
        <v>1159</v>
      </c>
      <c r="B85" s="446" t="s">
        <v>37</v>
      </c>
      <c r="C85" s="446" t="s">
        <v>38</v>
      </c>
      <c r="D85" s="446" t="s">
        <v>105</v>
      </c>
      <c r="E85" s="453" t="s">
        <v>40</v>
      </c>
      <c r="F85" s="453" t="s">
        <v>41</v>
      </c>
      <c r="G85" s="453" t="s">
        <v>42</v>
      </c>
      <c r="H85" s="453" t="s">
        <v>43</v>
      </c>
      <c r="I85" s="446" t="s">
        <v>45</v>
      </c>
      <c r="J85" s="446" t="s">
        <v>45</v>
      </c>
      <c r="K85" s="446" t="s">
        <v>46</v>
      </c>
      <c r="L85" s="453" t="s">
        <v>187</v>
      </c>
      <c r="M85" s="453" t="s">
        <v>107</v>
      </c>
      <c r="N85" s="446" t="s">
        <v>1172</v>
      </c>
      <c r="O85" s="446" t="s">
        <v>1179</v>
      </c>
      <c r="P85" s="432">
        <v>0</v>
      </c>
      <c r="Q85" s="434">
        <v>0</v>
      </c>
      <c r="R85" s="435">
        <v>0.2</v>
      </c>
      <c r="S85" s="434">
        <v>0.8</v>
      </c>
      <c r="T85" s="434" t="s">
        <v>1180</v>
      </c>
      <c r="U85" s="449">
        <v>1</v>
      </c>
      <c r="V85" s="460" t="s">
        <v>1181</v>
      </c>
      <c r="W85" s="446" t="s">
        <v>57</v>
      </c>
      <c r="X85" s="446"/>
      <c r="Y85" s="460" t="s">
        <v>1182</v>
      </c>
      <c r="Z85" s="422">
        <v>0</v>
      </c>
      <c r="AA85" s="450" t="s">
        <v>2022</v>
      </c>
      <c r="AB85" s="450" t="s">
        <v>2023</v>
      </c>
      <c r="AC85" s="450"/>
      <c r="AD85" s="450" t="s">
        <v>2024</v>
      </c>
      <c r="AE85" s="475" t="s">
        <v>622</v>
      </c>
      <c r="AF85" s="473">
        <v>1</v>
      </c>
      <c r="AG85" s="474" t="s">
        <v>622</v>
      </c>
      <c r="AH85" s="473">
        <v>0.02</v>
      </c>
      <c r="AI85" s="474" t="s">
        <v>2025</v>
      </c>
      <c r="AJ85" s="474" t="s">
        <v>622</v>
      </c>
      <c r="AK85" s="474" t="s">
        <v>1843</v>
      </c>
      <c r="AL85" s="497"/>
    </row>
    <row r="86" spans="1:38" s="2" customFormat="1" ht="165.75" hidden="1" x14ac:dyDescent="0.25">
      <c r="A86" s="456" t="s">
        <v>1159</v>
      </c>
      <c r="B86" s="446" t="s">
        <v>37</v>
      </c>
      <c r="C86" s="446" t="s">
        <v>38</v>
      </c>
      <c r="D86" s="446" t="s">
        <v>105</v>
      </c>
      <c r="E86" s="453" t="s">
        <v>40</v>
      </c>
      <c r="F86" s="453" t="s">
        <v>41</v>
      </c>
      <c r="G86" s="453" t="s">
        <v>42</v>
      </c>
      <c r="H86" s="453" t="s">
        <v>253</v>
      </c>
      <c r="I86" s="446" t="s">
        <v>45</v>
      </c>
      <c r="J86" s="446" t="s">
        <v>45</v>
      </c>
      <c r="K86" s="446" t="s">
        <v>213</v>
      </c>
      <c r="L86" s="453" t="s">
        <v>214</v>
      </c>
      <c r="M86" s="453" t="s">
        <v>107</v>
      </c>
      <c r="N86" s="446" t="s">
        <v>1186</v>
      </c>
      <c r="O86" s="446" t="s">
        <v>1187</v>
      </c>
      <c r="P86" s="426">
        <v>0</v>
      </c>
      <c r="Q86" s="423">
        <v>1</v>
      </c>
      <c r="R86" s="423">
        <v>2</v>
      </c>
      <c r="S86" s="423">
        <v>2</v>
      </c>
      <c r="T86" s="423">
        <v>2</v>
      </c>
      <c r="U86" s="446">
        <v>7</v>
      </c>
      <c r="V86" s="460" t="s">
        <v>1188</v>
      </c>
      <c r="W86" s="446" t="s">
        <v>57</v>
      </c>
      <c r="X86" s="446" t="s">
        <v>57</v>
      </c>
      <c r="Y86" s="446" t="s">
        <v>1189</v>
      </c>
      <c r="Z86" s="423">
        <f>+S86</f>
        <v>2</v>
      </c>
      <c r="AA86" s="450"/>
      <c r="AB86" s="450" t="s">
        <v>2026</v>
      </c>
      <c r="AC86" s="450"/>
      <c r="AD86" s="450" t="s">
        <v>2027</v>
      </c>
      <c r="AE86" s="475">
        <v>1</v>
      </c>
      <c r="AF86" s="473">
        <v>0.5</v>
      </c>
      <c r="AG86" s="474" t="s">
        <v>2028</v>
      </c>
      <c r="AH86" s="474" t="s">
        <v>622</v>
      </c>
      <c r="AI86" s="474" t="s">
        <v>622</v>
      </c>
      <c r="AJ86" s="474" t="s">
        <v>622</v>
      </c>
      <c r="AK86" s="474" t="s">
        <v>1843</v>
      </c>
      <c r="AL86" s="497"/>
    </row>
    <row r="87" spans="1:38" s="2" customFormat="1" ht="408" hidden="1" x14ac:dyDescent="0.25">
      <c r="A87" s="456" t="s">
        <v>1159</v>
      </c>
      <c r="B87" s="446" t="s">
        <v>37</v>
      </c>
      <c r="C87" s="446" t="s">
        <v>38</v>
      </c>
      <c r="D87" s="446" t="s">
        <v>105</v>
      </c>
      <c r="E87" s="453" t="s">
        <v>40</v>
      </c>
      <c r="F87" s="453" t="s">
        <v>41</v>
      </c>
      <c r="G87" s="453" t="s">
        <v>42</v>
      </c>
      <c r="H87" s="453" t="s">
        <v>253</v>
      </c>
      <c r="I87" s="446" t="s">
        <v>45</v>
      </c>
      <c r="J87" s="446" t="s">
        <v>45</v>
      </c>
      <c r="K87" s="446" t="s">
        <v>213</v>
      </c>
      <c r="L87" s="453" t="s">
        <v>214</v>
      </c>
      <c r="M87" s="453" t="s">
        <v>107</v>
      </c>
      <c r="N87" s="446" t="s">
        <v>1172</v>
      </c>
      <c r="O87" s="446" t="s">
        <v>1193</v>
      </c>
      <c r="P87" s="426">
        <v>0</v>
      </c>
      <c r="Q87" s="423">
        <v>0</v>
      </c>
      <c r="R87" s="422">
        <v>0.5</v>
      </c>
      <c r="S87" s="422">
        <v>0.75</v>
      </c>
      <c r="T87" s="422">
        <v>1</v>
      </c>
      <c r="U87" s="452">
        <v>1</v>
      </c>
      <c r="V87" s="461" t="s">
        <v>1194</v>
      </c>
      <c r="W87" s="446" t="s">
        <v>57</v>
      </c>
      <c r="X87" s="446" t="s">
        <v>57</v>
      </c>
      <c r="Y87" s="422" t="s">
        <v>1195</v>
      </c>
      <c r="Z87" s="422">
        <v>1</v>
      </c>
      <c r="AA87" s="450"/>
      <c r="AB87" s="450" t="s">
        <v>2029</v>
      </c>
      <c r="AC87" s="450"/>
      <c r="AD87" s="450" t="s">
        <v>2027</v>
      </c>
      <c r="AE87" s="472">
        <v>1</v>
      </c>
      <c r="AF87" s="473">
        <v>1</v>
      </c>
      <c r="AG87" s="474" t="s">
        <v>2030</v>
      </c>
      <c r="AH87" s="474" t="s">
        <v>622</v>
      </c>
      <c r="AI87" s="474" t="s">
        <v>622</v>
      </c>
      <c r="AJ87" s="474" t="s">
        <v>622</v>
      </c>
      <c r="AK87" s="474" t="s">
        <v>1843</v>
      </c>
      <c r="AL87" s="497"/>
    </row>
    <row r="88" spans="1:38" s="2" customFormat="1" ht="409.5" hidden="1" x14ac:dyDescent="0.25">
      <c r="A88" s="456" t="s">
        <v>1159</v>
      </c>
      <c r="B88" s="446" t="s">
        <v>61</v>
      </c>
      <c r="C88" s="446" t="s">
        <v>62</v>
      </c>
      <c r="D88" s="446" t="s">
        <v>1200</v>
      </c>
      <c r="E88" s="453" t="s">
        <v>212</v>
      </c>
      <c r="F88" s="453" t="s">
        <v>41</v>
      </c>
      <c r="G88" s="453" t="s">
        <v>42</v>
      </c>
      <c r="H88" s="453" t="s">
        <v>438</v>
      </c>
      <c r="I88" s="446" t="s">
        <v>45</v>
      </c>
      <c r="J88" s="446" t="s">
        <v>45</v>
      </c>
      <c r="K88" s="453" t="s">
        <v>46</v>
      </c>
      <c r="L88" s="453" t="s">
        <v>133</v>
      </c>
      <c r="M88" s="453" t="s">
        <v>76</v>
      </c>
      <c r="N88" s="446" t="s">
        <v>1172</v>
      </c>
      <c r="O88" s="446" t="s">
        <v>1201</v>
      </c>
      <c r="P88" s="432">
        <v>0</v>
      </c>
      <c r="Q88" s="423">
        <v>0</v>
      </c>
      <c r="R88" s="432">
        <v>0.2</v>
      </c>
      <c r="S88" s="432">
        <v>0.8</v>
      </c>
      <c r="T88" s="432">
        <v>0</v>
      </c>
      <c r="U88" s="432">
        <v>1</v>
      </c>
      <c r="V88" s="446" t="s">
        <v>1202</v>
      </c>
      <c r="W88" s="446" t="s">
        <v>57</v>
      </c>
      <c r="X88" s="446" t="s">
        <v>57</v>
      </c>
      <c r="Y88" s="422" t="s">
        <v>1203</v>
      </c>
      <c r="Z88" s="422">
        <v>0</v>
      </c>
      <c r="AA88" s="446" t="s">
        <v>2031</v>
      </c>
      <c r="AB88" s="450" t="s">
        <v>2032</v>
      </c>
      <c r="AC88" s="450"/>
      <c r="AD88" s="450" t="s">
        <v>2027</v>
      </c>
      <c r="AE88" s="472">
        <v>0</v>
      </c>
      <c r="AF88" s="480">
        <v>0.89300000000000002</v>
      </c>
      <c r="AG88" s="474" t="s">
        <v>622</v>
      </c>
      <c r="AH88" s="480">
        <v>0.64300000000000002</v>
      </c>
      <c r="AI88" s="474" t="s">
        <v>2033</v>
      </c>
      <c r="AJ88" s="474" t="s">
        <v>622</v>
      </c>
      <c r="AK88" s="474" t="s">
        <v>2018</v>
      </c>
      <c r="AL88" s="497"/>
    </row>
    <row r="89" spans="1:38" s="2" customFormat="1" ht="214.5" hidden="1" customHeight="1" x14ac:dyDescent="0.25">
      <c r="A89" s="456" t="s">
        <v>1159</v>
      </c>
      <c r="B89" s="446" t="s">
        <v>37</v>
      </c>
      <c r="C89" s="446" t="s">
        <v>38</v>
      </c>
      <c r="D89" s="446" t="s">
        <v>39</v>
      </c>
      <c r="E89" s="453" t="s">
        <v>40</v>
      </c>
      <c r="F89" s="453" t="s">
        <v>41</v>
      </c>
      <c r="G89" s="453" t="s">
        <v>42</v>
      </c>
      <c r="H89" s="453" t="s">
        <v>43</v>
      </c>
      <c r="I89" s="446"/>
      <c r="J89" s="446" t="s">
        <v>45</v>
      </c>
      <c r="K89" s="453" t="s">
        <v>46</v>
      </c>
      <c r="L89" s="453" t="s">
        <v>187</v>
      </c>
      <c r="M89" s="446" t="s">
        <v>47</v>
      </c>
      <c r="N89" s="446" t="s">
        <v>1232</v>
      </c>
      <c r="O89" s="446" t="s">
        <v>1233</v>
      </c>
      <c r="P89" s="426">
        <v>0</v>
      </c>
      <c r="Q89" s="423">
        <v>0</v>
      </c>
      <c r="R89" s="422">
        <v>0.3</v>
      </c>
      <c r="S89" s="422">
        <v>0.6</v>
      </c>
      <c r="T89" s="422">
        <v>0.1</v>
      </c>
      <c r="U89" s="452">
        <v>1</v>
      </c>
      <c r="V89" s="446" t="s">
        <v>1234</v>
      </c>
      <c r="W89" s="446" t="s">
        <v>57</v>
      </c>
      <c r="X89" s="446" t="s">
        <v>57</v>
      </c>
      <c r="Y89" s="422" t="s">
        <v>1235</v>
      </c>
      <c r="Z89" s="422">
        <v>0.1</v>
      </c>
      <c r="AA89" s="446" t="s">
        <v>2034</v>
      </c>
      <c r="AB89" s="450" t="s">
        <v>2035</v>
      </c>
      <c r="AC89" s="450"/>
      <c r="AD89" s="450" t="s">
        <v>2024</v>
      </c>
      <c r="AE89" s="472">
        <v>0.1</v>
      </c>
      <c r="AF89" s="473">
        <v>1</v>
      </c>
      <c r="AG89" s="474" t="s">
        <v>2036</v>
      </c>
      <c r="AH89" s="473">
        <v>0.04</v>
      </c>
      <c r="AI89" s="474" t="s">
        <v>2035</v>
      </c>
      <c r="AJ89" s="474" t="s">
        <v>622</v>
      </c>
      <c r="AK89" s="474" t="s">
        <v>1843</v>
      </c>
      <c r="AL89" s="497"/>
    </row>
    <row r="90" spans="1:38" ht="117.75" hidden="1" customHeight="1" x14ac:dyDescent="0.25">
      <c r="A90" s="339" t="s">
        <v>588</v>
      </c>
      <c r="B90" s="70" t="s">
        <v>37</v>
      </c>
      <c r="C90" s="70" t="s">
        <v>38</v>
      </c>
      <c r="D90" s="70" t="s">
        <v>105</v>
      </c>
      <c r="E90" s="70" t="s">
        <v>45</v>
      </c>
      <c r="F90" s="70" t="s">
        <v>45</v>
      </c>
      <c r="G90" s="70" t="s">
        <v>42</v>
      </c>
      <c r="H90" s="70" t="s">
        <v>45</v>
      </c>
      <c r="I90" s="70" t="s">
        <v>45</v>
      </c>
      <c r="J90" s="70" t="s">
        <v>45</v>
      </c>
      <c r="K90" s="70" t="s">
        <v>202</v>
      </c>
      <c r="L90" s="70" t="s">
        <v>589</v>
      </c>
      <c r="M90" s="70" t="s">
        <v>107</v>
      </c>
      <c r="N90" s="70" t="s">
        <v>590</v>
      </c>
      <c r="O90" s="70" t="s">
        <v>591</v>
      </c>
      <c r="P90" s="221" t="s">
        <v>50</v>
      </c>
      <c r="Q90" s="222">
        <v>2</v>
      </c>
      <c r="R90" s="222">
        <v>2</v>
      </c>
      <c r="S90" s="222">
        <v>2</v>
      </c>
      <c r="T90" s="222">
        <v>2</v>
      </c>
      <c r="U90" s="70">
        <v>8</v>
      </c>
      <c r="V90" s="70" t="s">
        <v>617</v>
      </c>
      <c r="W90" s="70" t="s">
        <v>228</v>
      </c>
      <c r="X90" s="223" t="s">
        <v>228</v>
      </c>
      <c r="Y90" s="224" t="s">
        <v>2037</v>
      </c>
      <c r="Z90" s="222">
        <v>2</v>
      </c>
      <c r="AA90" s="226" t="s">
        <v>2038</v>
      </c>
      <c r="AB90" s="18" t="s">
        <v>2039</v>
      </c>
      <c r="AC90" s="18"/>
      <c r="AD90" s="18" t="s">
        <v>2040</v>
      </c>
      <c r="AE90" s="468">
        <v>1</v>
      </c>
      <c r="AF90" s="468">
        <v>50</v>
      </c>
      <c r="AG90" s="468" t="s">
        <v>2041</v>
      </c>
      <c r="AH90" s="468"/>
      <c r="AI90" s="468"/>
      <c r="AJ90" s="468"/>
      <c r="AK90" s="349" t="s">
        <v>2042</v>
      </c>
      <c r="AL90" s="497"/>
    </row>
    <row r="91" spans="1:38" ht="117.75" hidden="1" customHeight="1" x14ac:dyDescent="0.25">
      <c r="A91" s="339" t="s">
        <v>588</v>
      </c>
      <c r="B91" s="70" t="s">
        <v>37</v>
      </c>
      <c r="C91" s="70" t="s">
        <v>38</v>
      </c>
      <c r="D91" s="70" t="s">
        <v>105</v>
      </c>
      <c r="E91" s="70" t="s">
        <v>45</v>
      </c>
      <c r="F91" s="70" t="s">
        <v>45</v>
      </c>
      <c r="G91" s="70" t="s">
        <v>42</v>
      </c>
      <c r="H91" s="70" t="s">
        <v>45</v>
      </c>
      <c r="I91" s="70" t="s">
        <v>45</v>
      </c>
      <c r="J91" s="70" t="s">
        <v>45</v>
      </c>
      <c r="K91" s="70" t="s">
        <v>202</v>
      </c>
      <c r="L91" s="70" t="s">
        <v>589</v>
      </c>
      <c r="M91" s="70" t="s">
        <v>107</v>
      </c>
      <c r="N91" s="70" t="s">
        <v>590</v>
      </c>
      <c r="O91" s="70" t="s">
        <v>591</v>
      </c>
      <c r="P91" s="221" t="s">
        <v>50</v>
      </c>
      <c r="Q91" s="224">
        <v>0.1</v>
      </c>
      <c r="R91" s="224">
        <v>0.9</v>
      </c>
      <c r="S91" s="222"/>
      <c r="T91" s="222"/>
      <c r="U91" s="70" t="s">
        <v>609</v>
      </c>
      <c r="V91" s="70" t="s">
        <v>625</v>
      </c>
      <c r="W91" s="70"/>
      <c r="X91" s="223" t="s">
        <v>57</v>
      </c>
      <c r="Y91" s="224" t="s">
        <v>626</v>
      </c>
      <c r="Z91" s="224">
        <v>0</v>
      </c>
      <c r="AA91" s="224">
        <v>0.2</v>
      </c>
      <c r="AB91" s="462" t="s">
        <v>2043</v>
      </c>
      <c r="AC91" s="18"/>
      <c r="AD91" s="18" t="s">
        <v>2044</v>
      </c>
      <c r="AE91" s="468" t="s">
        <v>2045</v>
      </c>
      <c r="AF91" s="468">
        <v>90</v>
      </c>
      <c r="AG91" s="468" t="s">
        <v>2046</v>
      </c>
      <c r="AH91" s="468" t="s">
        <v>2047</v>
      </c>
      <c r="AI91" s="468" t="s">
        <v>2048</v>
      </c>
      <c r="AJ91" s="468"/>
      <c r="AK91" s="349" t="s">
        <v>2049</v>
      </c>
      <c r="AL91" s="497"/>
    </row>
    <row r="92" spans="1:38" ht="144" hidden="1" customHeight="1" x14ac:dyDescent="0.25">
      <c r="A92" s="339" t="s">
        <v>588</v>
      </c>
      <c r="B92" s="70" t="s">
        <v>634</v>
      </c>
      <c r="C92" s="70" t="s">
        <v>635</v>
      </c>
      <c r="D92" s="70" t="s">
        <v>636</v>
      </c>
      <c r="E92" s="70" t="s">
        <v>45</v>
      </c>
      <c r="F92" s="70" t="s">
        <v>45</v>
      </c>
      <c r="G92" s="70" t="s">
        <v>42</v>
      </c>
      <c r="H92" s="70" t="s">
        <v>519</v>
      </c>
      <c r="I92" s="70" t="s">
        <v>45</v>
      </c>
      <c r="J92" s="70" t="s">
        <v>45</v>
      </c>
      <c r="K92" s="70" t="s">
        <v>45</v>
      </c>
      <c r="L92" s="70" t="s">
        <v>45</v>
      </c>
      <c r="M92" s="70" t="s">
        <v>142</v>
      </c>
      <c r="N92" s="70" t="s">
        <v>590</v>
      </c>
      <c r="O92" s="70" t="s">
        <v>637</v>
      </c>
      <c r="P92" s="436">
        <v>0</v>
      </c>
      <c r="Q92" s="224">
        <v>0.32</v>
      </c>
      <c r="R92" s="222">
        <v>70</v>
      </c>
      <c r="S92" s="224">
        <v>0.82</v>
      </c>
      <c r="T92" s="224">
        <v>1</v>
      </c>
      <c r="U92" s="226">
        <v>1</v>
      </c>
      <c r="V92" s="70" t="s">
        <v>638</v>
      </c>
      <c r="W92" s="70"/>
      <c r="X92" s="223"/>
      <c r="Y92" s="224" t="s">
        <v>639</v>
      </c>
      <c r="Z92" s="224">
        <v>1</v>
      </c>
      <c r="AA92" s="74">
        <v>0.02</v>
      </c>
      <c r="AB92" s="18" t="s">
        <v>2050</v>
      </c>
      <c r="AC92" s="18" t="s">
        <v>2051</v>
      </c>
      <c r="AD92" s="18" t="s">
        <v>2052</v>
      </c>
      <c r="AE92" s="468" t="s">
        <v>2053</v>
      </c>
      <c r="AF92" s="468"/>
      <c r="AG92" s="468" t="s">
        <v>2054</v>
      </c>
      <c r="AH92" s="468"/>
      <c r="AI92" s="468"/>
      <c r="AJ92" s="468"/>
      <c r="AK92" s="361" t="s">
        <v>2055</v>
      </c>
      <c r="AL92" s="497"/>
    </row>
    <row r="93" spans="1:38" ht="409.5" hidden="1" x14ac:dyDescent="0.25">
      <c r="A93" s="339" t="s">
        <v>588</v>
      </c>
      <c r="B93" s="70" t="s">
        <v>37</v>
      </c>
      <c r="C93" s="70" t="s">
        <v>38</v>
      </c>
      <c r="D93" s="70" t="s">
        <v>116</v>
      </c>
      <c r="E93" s="70" t="s">
        <v>45</v>
      </c>
      <c r="F93" s="70" t="s">
        <v>45</v>
      </c>
      <c r="G93" s="70" t="s">
        <v>642</v>
      </c>
      <c r="H93" s="70" t="s">
        <v>43</v>
      </c>
      <c r="I93" s="70" t="s">
        <v>45</v>
      </c>
      <c r="J93" s="70" t="s">
        <v>45</v>
      </c>
      <c r="K93" s="70" t="s">
        <v>45</v>
      </c>
      <c r="L93" s="70" t="s">
        <v>45</v>
      </c>
      <c r="M93" s="70" t="s">
        <v>120</v>
      </c>
      <c r="N93" s="70" t="s">
        <v>643</v>
      </c>
      <c r="O93" s="70" t="s">
        <v>644</v>
      </c>
      <c r="P93" s="436">
        <v>81.11</v>
      </c>
      <c r="Q93" s="222"/>
      <c r="R93" s="222" t="s">
        <v>645</v>
      </c>
      <c r="S93" s="222">
        <v>78.64</v>
      </c>
      <c r="T93" s="222">
        <v>70.5</v>
      </c>
      <c r="U93" s="70" t="s">
        <v>646</v>
      </c>
      <c r="V93" s="70" t="s">
        <v>647</v>
      </c>
      <c r="W93" s="70"/>
      <c r="X93" s="223"/>
      <c r="Y93" s="224" t="s">
        <v>648</v>
      </c>
      <c r="Z93" s="222">
        <v>70.5</v>
      </c>
      <c r="AA93" s="18"/>
      <c r="AB93" s="18" t="s">
        <v>2056</v>
      </c>
      <c r="AC93" s="18"/>
      <c r="AD93" s="18" t="s">
        <v>2057</v>
      </c>
      <c r="AE93" s="468"/>
      <c r="AF93" s="468"/>
      <c r="AG93" s="468" t="s">
        <v>2058</v>
      </c>
      <c r="AH93" s="468"/>
      <c r="AI93" s="468"/>
      <c r="AJ93" s="468"/>
      <c r="AK93" s="361" t="s">
        <v>2059</v>
      </c>
      <c r="AL93" s="497"/>
    </row>
    <row r="94" spans="1:38" ht="216.75" hidden="1" x14ac:dyDescent="0.25">
      <c r="A94" s="339" t="s">
        <v>588</v>
      </c>
      <c r="B94" s="70" t="s">
        <v>37</v>
      </c>
      <c r="C94" s="70" t="s">
        <v>38</v>
      </c>
      <c r="D94" s="70" t="s">
        <v>105</v>
      </c>
      <c r="E94" s="70" t="s">
        <v>45</v>
      </c>
      <c r="F94" s="70" t="s">
        <v>45</v>
      </c>
      <c r="G94" s="70" t="s">
        <v>642</v>
      </c>
      <c r="H94" s="70" t="s">
        <v>43</v>
      </c>
      <c r="I94" s="70" t="s">
        <v>45</v>
      </c>
      <c r="J94" s="70" t="s">
        <v>45</v>
      </c>
      <c r="K94" s="70" t="s">
        <v>45</v>
      </c>
      <c r="L94" s="70" t="s">
        <v>45</v>
      </c>
      <c r="M94" s="70" t="s">
        <v>107</v>
      </c>
      <c r="N94" s="70" t="s">
        <v>643</v>
      </c>
      <c r="O94" s="70" t="s">
        <v>644</v>
      </c>
      <c r="P94" s="463">
        <v>0.42699999999999999</v>
      </c>
      <c r="Q94" s="224">
        <v>0.63</v>
      </c>
      <c r="R94" s="222" t="s">
        <v>2060</v>
      </c>
      <c r="S94" s="437">
        <v>0.83940000000000003</v>
      </c>
      <c r="T94" s="437">
        <v>0.87280000000000002</v>
      </c>
      <c r="U94" s="236">
        <v>0.87280000000000002</v>
      </c>
      <c r="V94" s="70" t="s">
        <v>651</v>
      </c>
      <c r="W94" s="70"/>
      <c r="X94" s="223"/>
      <c r="Y94" s="224" t="s">
        <v>652</v>
      </c>
      <c r="Z94" s="437">
        <v>0.87280000000000002</v>
      </c>
      <c r="AA94" s="74">
        <v>7.4099999999999999E-2</v>
      </c>
      <c r="AB94" s="18" t="s">
        <v>2061</v>
      </c>
      <c r="AC94" s="18"/>
      <c r="AD94" s="18" t="s">
        <v>2057</v>
      </c>
      <c r="AE94" s="468"/>
      <c r="AF94" s="468"/>
      <c r="AG94" s="468" t="s">
        <v>2062</v>
      </c>
      <c r="AH94" s="468"/>
      <c r="AI94" s="468"/>
      <c r="AJ94" s="468"/>
      <c r="AK94" s="361" t="s">
        <v>2059</v>
      </c>
      <c r="AL94" s="497"/>
    </row>
    <row r="95" spans="1:38" ht="306" hidden="1" x14ac:dyDescent="0.25">
      <c r="A95" s="339" t="s">
        <v>588</v>
      </c>
      <c r="B95" s="70" t="s">
        <v>37</v>
      </c>
      <c r="C95" s="70" t="s">
        <v>38</v>
      </c>
      <c r="D95" s="70" t="s">
        <v>116</v>
      </c>
      <c r="E95" s="70" t="s">
        <v>45</v>
      </c>
      <c r="F95" s="70" t="s">
        <v>45</v>
      </c>
      <c r="G95" s="70" t="s">
        <v>642</v>
      </c>
      <c r="H95" s="70" t="s">
        <v>43</v>
      </c>
      <c r="I95" s="70" t="s">
        <v>45</v>
      </c>
      <c r="J95" s="70" t="s">
        <v>45</v>
      </c>
      <c r="K95" s="70" t="s">
        <v>45</v>
      </c>
      <c r="L95" s="70" t="s">
        <v>45</v>
      </c>
      <c r="M95" s="70" t="s">
        <v>120</v>
      </c>
      <c r="N95" s="70" t="s">
        <v>654</v>
      </c>
      <c r="O95" s="70" t="s">
        <v>655</v>
      </c>
      <c r="P95" s="463" t="s">
        <v>656</v>
      </c>
      <c r="Q95" s="437">
        <v>0.55700000000000005</v>
      </c>
      <c r="R95" s="222">
        <v>60.2</v>
      </c>
      <c r="S95" s="437">
        <v>0.64600000000000002</v>
      </c>
      <c r="T95" s="224">
        <v>0.69</v>
      </c>
      <c r="U95" s="236">
        <v>0.69</v>
      </c>
      <c r="V95" s="70" t="s">
        <v>657</v>
      </c>
      <c r="W95" s="70"/>
      <c r="X95" s="223"/>
      <c r="Y95" s="224" t="s">
        <v>658</v>
      </c>
      <c r="Z95" s="224">
        <v>0.69</v>
      </c>
      <c r="AA95" s="18"/>
      <c r="AB95" s="18" t="s">
        <v>2063</v>
      </c>
      <c r="AC95" s="18"/>
      <c r="AD95" s="18" t="s">
        <v>2057</v>
      </c>
      <c r="AE95" s="468"/>
      <c r="AF95" s="468"/>
      <c r="AG95" s="468" t="s">
        <v>2064</v>
      </c>
      <c r="AH95" s="468"/>
      <c r="AI95" s="468"/>
      <c r="AJ95" s="468"/>
      <c r="AK95" s="361" t="s">
        <v>2059</v>
      </c>
      <c r="AL95" s="497"/>
    </row>
    <row r="96" spans="1:38" ht="409.5" hidden="1" x14ac:dyDescent="0.25">
      <c r="A96" s="339" t="s">
        <v>588</v>
      </c>
      <c r="B96" s="70" t="s">
        <v>37</v>
      </c>
      <c r="C96" s="70" t="s">
        <v>38</v>
      </c>
      <c r="D96" s="70" t="s">
        <v>140</v>
      </c>
      <c r="E96" s="70" t="s">
        <v>45</v>
      </c>
      <c r="F96" s="70" t="s">
        <v>45</v>
      </c>
      <c r="G96" s="70" t="s">
        <v>642</v>
      </c>
      <c r="H96" s="70" t="s">
        <v>43</v>
      </c>
      <c r="I96" s="70" t="s">
        <v>45</v>
      </c>
      <c r="J96" s="70" t="s">
        <v>45</v>
      </c>
      <c r="K96" s="70" t="s">
        <v>45</v>
      </c>
      <c r="L96" s="70" t="s">
        <v>45</v>
      </c>
      <c r="M96" s="70" t="s">
        <v>142</v>
      </c>
      <c r="N96" s="70" t="s">
        <v>643</v>
      </c>
      <c r="O96" s="70" t="s">
        <v>661</v>
      </c>
      <c r="P96" s="463">
        <v>0.434</v>
      </c>
      <c r="Q96" s="437">
        <v>0.442</v>
      </c>
      <c r="R96" s="437">
        <v>0.46500000000000002</v>
      </c>
      <c r="S96" s="437">
        <v>0.48699999999999999</v>
      </c>
      <c r="T96" s="224">
        <v>0.51</v>
      </c>
      <c r="U96" s="236">
        <v>0.51</v>
      </c>
      <c r="V96" s="70" t="s">
        <v>662</v>
      </c>
      <c r="W96" s="70"/>
      <c r="X96" s="223"/>
      <c r="Y96" s="224" t="s">
        <v>663</v>
      </c>
      <c r="Z96" s="224">
        <v>0.51</v>
      </c>
      <c r="AA96" s="18"/>
      <c r="AB96" s="18" t="s">
        <v>2065</v>
      </c>
      <c r="AC96" s="18"/>
      <c r="AD96" s="18" t="s">
        <v>2057</v>
      </c>
      <c r="AE96" s="468"/>
      <c r="AF96" s="468"/>
      <c r="AG96" s="468" t="s">
        <v>2066</v>
      </c>
      <c r="AH96" s="468"/>
      <c r="AI96" s="468"/>
      <c r="AJ96" s="468"/>
      <c r="AK96" s="361" t="s">
        <v>2059</v>
      </c>
      <c r="AL96" s="497"/>
    </row>
    <row r="97" spans="1:38" ht="344.25" hidden="1" x14ac:dyDescent="0.25">
      <c r="A97" s="339" t="s">
        <v>588</v>
      </c>
      <c r="B97" s="70" t="s">
        <v>37</v>
      </c>
      <c r="C97" s="70" t="s">
        <v>38</v>
      </c>
      <c r="D97" s="70" t="s">
        <v>116</v>
      </c>
      <c r="E97" s="70" t="s">
        <v>45</v>
      </c>
      <c r="F97" s="70" t="s">
        <v>45</v>
      </c>
      <c r="G97" s="70" t="s">
        <v>642</v>
      </c>
      <c r="H97" s="70" t="s">
        <v>43</v>
      </c>
      <c r="I97" s="70" t="s">
        <v>45</v>
      </c>
      <c r="J97" s="70" t="s">
        <v>45</v>
      </c>
      <c r="K97" s="70" t="s">
        <v>45</v>
      </c>
      <c r="L97" s="70" t="s">
        <v>45</v>
      </c>
      <c r="M97" s="70" t="s">
        <v>120</v>
      </c>
      <c r="N97" s="70" t="s">
        <v>654</v>
      </c>
      <c r="O97" s="70" t="s">
        <v>655</v>
      </c>
      <c r="P97" s="463">
        <v>0.72</v>
      </c>
      <c r="Q97" s="437">
        <v>0.75800000000000001</v>
      </c>
      <c r="R97" s="437">
        <v>0.77200000000000002</v>
      </c>
      <c r="S97" s="437">
        <v>0.78600000000000003</v>
      </c>
      <c r="T97" s="224">
        <v>0.8</v>
      </c>
      <c r="U97" s="236">
        <v>0.8</v>
      </c>
      <c r="V97" s="70" t="s">
        <v>665</v>
      </c>
      <c r="W97" s="70"/>
      <c r="X97" s="223"/>
      <c r="Y97" s="224" t="s">
        <v>666</v>
      </c>
      <c r="Z97" s="224">
        <v>0.8</v>
      </c>
      <c r="AA97" s="103">
        <v>6.5000000000000002E-2</v>
      </c>
      <c r="AB97" s="18" t="s">
        <v>2067</v>
      </c>
      <c r="AC97" s="18"/>
      <c r="AD97" s="18" t="s">
        <v>2057</v>
      </c>
      <c r="AE97" s="468"/>
      <c r="AF97" s="468"/>
      <c r="AG97" s="468" t="s">
        <v>2068</v>
      </c>
      <c r="AH97" s="468"/>
      <c r="AI97" s="468"/>
      <c r="AJ97" s="468"/>
      <c r="AK97" s="361" t="s">
        <v>2059</v>
      </c>
      <c r="AL97" s="497"/>
    </row>
    <row r="98" spans="1:38" ht="165.75" hidden="1" x14ac:dyDescent="0.25">
      <c r="A98" s="339" t="s">
        <v>588</v>
      </c>
      <c r="B98" s="70" t="s">
        <v>37</v>
      </c>
      <c r="C98" s="70" t="s">
        <v>38</v>
      </c>
      <c r="D98" s="70" t="s">
        <v>116</v>
      </c>
      <c r="E98" s="70" t="s">
        <v>45</v>
      </c>
      <c r="F98" s="70" t="s">
        <v>45</v>
      </c>
      <c r="G98" s="70" t="s">
        <v>642</v>
      </c>
      <c r="H98" s="70" t="s">
        <v>43</v>
      </c>
      <c r="I98" s="70" t="s">
        <v>45</v>
      </c>
      <c r="J98" s="70" t="s">
        <v>45</v>
      </c>
      <c r="K98" s="70" t="s">
        <v>45</v>
      </c>
      <c r="L98" s="70" t="s">
        <v>45</v>
      </c>
      <c r="M98" s="70" t="s">
        <v>120</v>
      </c>
      <c r="N98" s="70" t="s">
        <v>654</v>
      </c>
      <c r="O98" s="70" t="s">
        <v>655</v>
      </c>
      <c r="P98" s="463" t="s">
        <v>669</v>
      </c>
      <c r="Q98" s="437">
        <v>0.32400000000000001</v>
      </c>
      <c r="R98" s="437">
        <v>0.41599999999999998</v>
      </c>
      <c r="S98" s="437">
        <v>0.50800000000000001</v>
      </c>
      <c r="T98" s="224">
        <v>0.6</v>
      </c>
      <c r="U98" s="236">
        <v>0.6</v>
      </c>
      <c r="V98" s="70" t="s">
        <v>670</v>
      </c>
      <c r="W98" s="70"/>
      <c r="X98" s="223"/>
      <c r="Y98" s="224" t="s">
        <v>671</v>
      </c>
      <c r="Z98" s="224">
        <v>0.6</v>
      </c>
      <c r="AA98" s="18">
        <v>15.41</v>
      </c>
      <c r="AB98" s="18" t="s">
        <v>2069</v>
      </c>
      <c r="AC98" s="18"/>
      <c r="AD98" s="18" t="s">
        <v>2057</v>
      </c>
      <c r="AE98" s="468"/>
      <c r="AF98" s="468"/>
      <c r="AG98" s="468" t="s">
        <v>2070</v>
      </c>
      <c r="AH98" s="468"/>
      <c r="AI98" s="468"/>
      <c r="AJ98" s="468"/>
      <c r="AK98" s="361" t="s">
        <v>2059</v>
      </c>
      <c r="AL98" s="497"/>
    </row>
    <row r="99" spans="1:38" ht="127.5" hidden="1" x14ac:dyDescent="0.25">
      <c r="A99" s="339" t="s">
        <v>588</v>
      </c>
      <c r="B99" s="70" t="s">
        <v>37</v>
      </c>
      <c r="C99" s="70" t="s">
        <v>38</v>
      </c>
      <c r="D99" s="70" t="s">
        <v>116</v>
      </c>
      <c r="E99" s="70" t="s">
        <v>45</v>
      </c>
      <c r="F99" s="70" t="s">
        <v>45</v>
      </c>
      <c r="G99" s="70" t="s">
        <v>642</v>
      </c>
      <c r="H99" s="70" t="s">
        <v>43</v>
      </c>
      <c r="I99" s="70" t="s">
        <v>45</v>
      </c>
      <c r="J99" s="70" t="s">
        <v>45</v>
      </c>
      <c r="K99" s="70" t="s">
        <v>45</v>
      </c>
      <c r="L99" s="70" t="s">
        <v>45</v>
      </c>
      <c r="M99" s="70" t="s">
        <v>120</v>
      </c>
      <c r="N99" s="70" t="s">
        <v>654</v>
      </c>
      <c r="O99" s="70" t="s">
        <v>655</v>
      </c>
      <c r="P99" s="463" t="s">
        <v>674</v>
      </c>
      <c r="Q99" s="437">
        <v>0.69099999999999995</v>
      </c>
      <c r="R99" s="437">
        <v>0.69399999999999995</v>
      </c>
      <c r="S99" s="437">
        <v>0.69699999999999995</v>
      </c>
      <c r="T99" s="224">
        <v>0.7</v>
      </c>
      <c r="U99" s="236">
        <v>0.7</v>
      </c>
      <c r="V99" s="70" t="s">
        <v>675</v>
      </c>
      <c r="W99" s="70"/>
      <c r="X99" s="223"/>
      <c r="Y99" s="224" t="s">
        <v>676</v>
      </c>
      <c r="Z99" s="224">
        <v>0.7</v>
      </c>
      <c r="AA99" s="103">
        <v>2.24E-2</v>
      </c>
      <c r="AB99" s="18" t="s">
        <v>2071</v>
      </c>
      <c r="AC99" s="18"/>
      <c r="AD99" s="18" t="s">
        <v>2057</v>
      </c>
      <c r="AE99" s="468"/>
      <c r="AF99" s="468"/>
      <c r="AG99" s="468" t="s">
        <v>2072</v>
      </c>
      <c r="AH99" s="468"/>
      <c r="AI99" s="468"/>
      <c r="AJ99" s="468"/>
      <c r="AK99" s="361" t="s">
        <v>2059</v>
      </c>
      <c r="AL99" s="497"/>
    </row>
    <row r="100" spans="1:38" ht="409.5" hidden="1" x14ac:dyDescent="0.25">
      <c r="A100" s="339" t="s">
        <v>588</v>
      </c>
      <c r="B100" s="70" t="s">
        <v>37</v>
      </c>
      <c r="C100" s="70" t="s">
        <v>38</v>
      </c>
      <c r="D100" s="70" t="s">
        <v>116</v>
      </c>
      <c r="E100" s="70" t="s">
        <v>45</v>
      </c>
      <c r="F100" s="70" t="s">
        <v>45</v>
      </c>
      <c r="G100" s="70" t="s">
        <v>642</v>
      </c>
      <c r="H100" s="70" t="s">
        <v>43</v>
      </c>
      <c r="I100" s="70" t="s">
        <v>45</v>
      </c>
      <c r="J100" s="70" t="s">
        <v>45</v>
      </c>
      <c r="K100" s="70" t="s">
        <v>45</v>
      </c>
      <c r="L100" s="70" t="s">
        <v>45</v>
      </c>
      <c r="M100" s="70" t="s">
        <v>120</v>
      </c>
      <c r="N100" s="70" t="s">
        <v>654</v>
      </c>
      <c r="O100" s="70" t="s">
        <v>655</v>
      </c>
      <c r="P100" s="222" t="s">
        <v>679</v>
      </c>
      <c r="Q100" s="222">
        <v>15.7</v>
      </c>
      <c r="R100" s="222">
        <v>12.1</v>
      </c>
      <c r="S100" s="222">
        <v>8.5</v>
      </c>
      <c r="T100" s="222">
        <v>5</v>
      </c>
      <c r="U100" s="70" t="s">
        <v>680</v>
      </c>
      <c r="V100" s="70" t="s">
        <v>681</v>
      </c>
      <c r="W100" s="70"/>
      <c r="X100" s="223"/>
      <c r="Y100" s="224" t="s">
        <v>682</v>
      </c>
      <c r="Z100" s="235">
        <v>5</v>
      </c>
      <c r="AA100" s="18"/>
      <c r="AB100" s="18" t="s">
        <v>2073</v>
      </c>
      <c r="AC100" s="18"/>
      <c r="AD100" s="18" t="s">
        <v>2057</v>
      </c>
      <c r="AE100" s="468"/>
      <c r="AF100" s="468"/>
      <c r="AG100" s="468" t="s">
        <v>2074</v>
      </c>
      <c r="AH100" s="468"/>
      <c r="AI100" s="468"/>
      <c r="AJ100" s="468"/>
      <c r="AK100" s="361" t="s">
        <v>2059</v>
      </c>
      <c r="AL100" s="497"/>
    </row>
    <row r="101" spans="1:38" ht="409.5" hidden="1" x14ac:dyDescent="0.25">
      <c r="A101" s="339" t="s">
        <v>588</v>
      </c>
      <c r="B101" s="70" t="s">
        <v>37</v>
      </c>
      <c r="C101" s="70" t="s">
        <v>38</v>
      </c>
      <c r="D101" s="70" t="s">
        <v>140</v>
      </c>
      <c r="E101" s="70" t="s">
        <v>45</v>
      </c>
      <c r="F101" s="70" t="s">
        <v>45</v>
      </c>
      <c r="G101" s="70" t="s">
        <v>42</v>
      </c>
      <c r="H101" s="70" t="s">
        <v>43</v>
      </c>
      <c r="I101" s="70" t="s">
        <v>45</v>
      </c>
      <c r="J101" s="70" t="s">
        <v>45</v>
      </c>
      <c r="K101" s="70" t="s">
        <v>45</v>
      </c>
      <c r="L101" s="70" t="s">
        <v>45</v>
      </c>
      <c r="M101" s="70" t="s">
        <v>142</v>
      </c>
      <c r="N101" s="70" t="s">
        <v>643</v>
      </c>
      <c r="O101" s="70" t="s">
        <v>644</v>
      </c>
      <c r="P101" s="236">
        <v>0.8</v>
      </c>
      <c r="Q101" s="236">
        <v>0.55000000000000004</v>
      </c>
      <c r="R101" s="236">
        <v>0.6</v>
      </c>
      <c r="S101" s="236">
        <v>0.65</v>
      </c>
      <c r="T101" s="236">
        <v>1</v>
      </c>
      <c r="U101" s="236">
        <v>1</v>
      </c>
      <c r="V101" s="70" t="s">
        <v>685</v>
      </c>
      <c r="W101" s="70"/>
      <c r="X101" s="223"/>
      <c r="Y101" s="224" t="s">
        <v>686</v>
      </c>
      <c r="Z101" s="236">
        <v>1</v>
      </c>
      <c r="AA101" s="18"/>
      <c r="AB101" s="18" t="s">
        <v>2075</v>
      </c>
      <c r="AC101" s="18"/>
      <c r="AD101" s="18" t="s">
        <v>2057</v>
      </c>
      <c r="AE101" s="468"/>
      <c r="AF101" s="468"/>
      <c r="AG101" s="468" t="s">
        <v>2076</v>
      </c>
      <c r="AH101" s="468"/>
      <c r="AI101" s="468"/>
      <c r="AJ101" s="468"/>
      <c r="AK101" s="361" t="s">
        <v>2059</v>
      </c>
      <c r="AL101" s="497"/>
    </row>
    <row r="102" spans="1:38" ht="409.5" hidden="1" x14ac:dyDescent="0.25">
      <c r="A102" s="339" t="s">
        <v>588</v>
      </c>
      <c r="B102" s="70" t="s">
        <v>37</v>
      </c>
      <c r="C102" s="70" t="s">
        <v>38</v>
      </c>
      <c r="D102" s="70" t="s">
        <v>116</v>
      </c>
      <c r="E102" s="70" t="s">
        <v>45</v>
      </c>
      <c r="F102" s="70" t="s">
        <v>45</v>
      </c>
      <c r="G102" s="70" t="s">
        <v>42</v>
      </c>
      <c r="H102" s="70" t="s">
        <v>43</v>
      </c>
      <c r="I102" s="70" t="s">
        <v>45</v>
      </c>
      <c r="J102" s="70" t="s">
        <v>45</v>
      </c>
      <c r="K102" s="70" t="s">
        <v>45</v>
      </c>
      <c r="L102" s="70" t="s">
        <v>45</v>
      </c>
      <c r="M102" s="70" t="s">
        <v>120</v>
      </c>
      <c r="N102" s="70" t="s">
        <v>643</v>
      </c>
      <c r="O102" s="70" t="s">
        <v>644</v>
      </c>
      <c r="P102" s="222">
        <v>51.27</v>
      </c>
      <c r="Q102" s="222">
        <v>49.31</v>
      </c>
      <c r="R102" s="222">
        <v>48.12</v>
      </c>
      <c r="S102" s="222">
        <v>46.93</v>
      </c>
      <c r="T102" s="222">
        <v>45</v>
      </c>
      <c r="U102" s="70">
        <v>45</v>
      </c>
      <c r="V102" s="70" t="s">
        <v>688</v>
      </c>
      <c r="W102" s="70"/>
      <c r="X102" s="223"/>
      <c r="Y102" s="438" t="s">
        <v>689</v>
      </c>
      <c r="Z102" s="222">
        <v>45</v>
      </c>
      <c r="AA102" s="18"/>
      <c r="AB102" s="18" t="s">
        <v>2056</v>
      </c>
      <c r="AC102" s="18"/>
      <c r="AD102" s="18"/>
      <c r="AE102" s="468"/>
      <c r="AF102" s="468"/>
      <c r="AG102" s="468" t="s">
        <v>2058</v>
      </c>
      <c r="AH102" s="468"/>
      <c r="AI102" s="468"/>
      <c r="AJ102" s="468"/>
      <c r="AK102" s="361" t="s">
        <v>2059</v>
      </c>
      <c r="AL102" s="497"/>
    </row>
    <row r="103" spans="1:38" ht="409.5" hidden="1" x14ac:dyDescent="0.25">
      <c r="A103" s="339" t="s">
        <v>588</v>
      </c>
      <c r="B103" s="70" t="s">
        <v>37</v>
      </c>
      <c r="C103" s="70" t="s">
        <v>38</v>
      </c>
      <c r="D103" s="70" t="s">
        <v>116</v>
      </c>
      <c r="E103" s="70" t="s">
        <v>45</v>
      </c>
      <c r="F103" s="70" t="s">
        <v>45</v>
      </c>
      <c r="G103" s="70" t="s">
        <v>42</v>
      </c>
      <c r="H103" s="70" t="s">
        <v>43</v>
      </c>
      <c r="I103" s="70" t="s">
        <v>45</v>
      </c>
      <c r="J103" s="70" t="s">
        <v>45</v>
      </c>
      <c r="K103" s="70" t="s">
        <v>45</v>
      </c>
      <c r="L103" s="70" t="s">
        <v>45</v>
      </c>
      <c r="M103" s="70" t="s">
        <v>120</v>
      </c>
      <c r="N103" s="70" t="s">
        <v>643</v>
      </c>
      <c r="O103" s="70" t="s">
        <v>644</v>
      </c>
      <c r="P103" s="222">
        <v>17.420000000000002</v>
      </c>
      <c r="Q103" s="222">
        <v>16.420000000000002</v>
      </c>
      <c r="R103" s="222">
        <v>15.9</v>
      </c>
      <c r="S103" s="222">
        <v>15.42</v>
      </c>
      <c r="T103" s="222">
        <v>14.92</v>
      </c>
      <c r="U103" s="70">
        <v>14.9</v>
      </c>
      <c r="V103" s="70" t="s">
        <v>690</v>
      </c>
      <c r="W103" s="70"/>
      <c r="X103" s="223"/>
      <c r="Y103" s="224" t="s">
        <v>2077</v>
      </c>
      <c r="Z103" s="222">
        <v>14</v>
      </c>
      <c r="AA103" s="18"/>
      <c r="AB103" s="18" t="s">
        <v>2078</v>
      </c>
      <c r="AC103" s="18"/>
      <c r="AD103" s="18" t="s">
        <v>2057</v>
      </c>
      <c r="AE103" s="468"/>
      <c r="AF103" s="468"/>
      <c r="AG103" s="468" t="s">
        <v>2079</v>
      </c>
      <c r="AH103" s="468"/>
      <c r="AI103" s="468"/>
      <c r="AJ103" s="468"/>
      <c r="AK103" s="361" t="s">
        <v>2059</v>
      </c>
      <c r="AL103" s="497"/>
    </row>
    <row r="104" spans="1:38" ht="114.75" hidden="1" x14ac:dyDescent="0.25">
      <c r="A104" s="339" t="s">
        <v>588</v>
      </c>
      <c r="B104" s="70" t="s">
        <v>37</v>
      </c>
      <c r="C104" s="70" t="s">
        <v>38</v>
      </c>
      <c r="D104" s="70" t="s">
        <v>116</v>
      </c>
      <c r="E104" s="70" t="s">
        <v>45</v>
      </c>
      <c r="F104" s="70" t="s">
        <v>45</v>
      </c>
      <c r="G104" s="70" t="s">
        <v>42</v>
      </c>
      <c r="H104" s="70" t="s">
        <v>43</v>
      </c>
      <c r="I104" s="70" t="s">
        <v>45</v>
      </c>
      <c r="J104" s="70" t="s">
        <v>45</v>
      </c>
      <c r="K104" s="70" t="s">
        <v>45</v>
      </c>
      <c r="L104" s="70" t="s">
        <v>45</v>
      </c>
      <c r="M104" s="70" t="s">
        <v>120</v>
      </c>
      <c r="N104" s="70" t="s">
        <v>590</v>
      </c>
      <c r="O104" s="70" t="s">
        <v>698</v>
      </c>
      <c r="P104" s="222">
        <v>1</v>
      </c>
      <c r="Q104" s="222">
        <v>1</v>
      </c>
      <c r="R104" s="222">
        <v>2</v>
      </c>
      <c r="S104" s="222">
        <v>3</v>
      </c>
      <c r="T104" s="222">
        <v>4</v>
      </c>
      <c r="U104" s="70">
        <v>4</v>
      </c>
      <c r="V104" s="70" t="s">
        <v>699</v>
      </c>
      <c r="W104" s="70"/>
      <c r="X104" s="223" t="s">
        <v>57</v>
      </c>
      <c r="Y104" s="224" t="s">
        <v>700</v>
      </c>
      <c r="Z104" s="285">
        <v>4</v>
      </c>
      <c r="AA104" s="18">
        <v>1</v>
      </c>
      <c r="AB104" s="18" t="s">
        <v>2080</v>
      </c>
      <c r="AC104" s="18"/>
      <c r="AD104" s="18" t="s">
        <v>2081</v>
      </c>
      <c r="AE104" s="468">
        <v>2</v>
      </c>
      <c r="AF104" s="482">
        <v>0.5</v>
      </c>
      <c r="AG104" s="349" t="s">
        <v>2082</v>
      </c>
      <c r="AH104" s="485">
        <v>0</v>
      </c>
      <c r="AI104" s="349" t="s">
        <v>2083</v>
      </c>
      <c r="AJ104" s="349"/>
      <c r="AK104" s="349" t="s">
        <v>2084</v>
      </c>
      <c r="AL104" s="497"/>
    </row>
    <row r="105" spans="1:38" ht="409.5" hidden="1" x14ac:dyDescent="0.25">
      <c r="A105" s="339" t="s">
        <v>588</v>
      </c>
      <c r="B105" s="70" t="s">
        <v>37</v>
      </c>
      <c r="C105" s="70" t="s">
        <v>38</v>
      </c>
      <c r="D105" s="70" t="s">
        <v>116</v>
      </c>
      <c r="E105" s="70" t="s">
        <v>117</v>
      </c>
      <c r="F105" s="70" t="s">
        <v>118</v>
      </c>
      <c r="G105" s="70" t="s">
        <v>42</v>
      </c>
      <c r="H105" s="70" t="s">
        <v>43</v>
      </c>
      <c r="I105" s="70" t="s">
        <v>45</v>
      </c>
      <c r="J105" s="70" t="s">
        <v>45</v>
      </c>
      <c r="K105" s="70" t="s">
        <v>45</v>
      </c>
      <c r="L105" s="70" t="s">
        <v>45</v>
      </c>
      <c r="M105" s="70" t="s">
        <v>120</v>
      </c>
      <c r="N105" s="70" t="s">
        <v>643</v>
      </c>
      <c r="O105" s="70" t="s">
        <v>644</v>
      </c>
      <c r="P105" s="222">
        <v>13.73</v>
      </c>
      <c r="Q105" s="222">
        <v>13.58</v>
      </c>
      <c r="R105" s="222">
        <v>13.41</v>
      </c>
      <c r="S105" s="222">
        <v>13.25</v>
      </c>
      <c r="T105" s="222">
        <v>13.08</v>
      </c>
      <c r="U105" s="70">
        <v>13.08</v>
      </c>
      <c r="V105" s="70" t="s">
        <v>703</v>
      </c>
      <c r="W105" s="70"/>
      <c r="X105" s="223"/>
      <c r="Y105" s="224" t="s">
        <v>704</v>
      </c>
      <c r="Z105" s="222">
        <v>13.08</v>
      </c>
      <c r="AA105" s="18"/>
      <c r="AB105" s="18" t="s">
        <v>2085</v>
      </c>
      <c r="AC105" s="18"/>
      <c r="AD105" s="18" t="s">
        <v>2057</v>
      </c>
      <c r="AE105" s="468"/>
      <c r="AF105" s="468"/>
      <c r="AG105" s="468" t="s">
        <v>2079</v>
      </c>
      <c r="AH105" s="468"/>
      <c r="AI105" s="468"/>
      <c r="AJ105" s="468"/>
      <c r="AK105" s="361" t="s">
        <v>2059</v>
      </c>
      <c r="AL105" s="497"/>
    </row>
    <row r="106" spans="1:38" ht="409.5" hidden="1" x14ac:dyDescent="0.25">
      <c r="A106" s="339" t="s">
        <v>588</v>
      </c>
      <c r="B106" s="70" t="s">
        <v>37</v>
      </c>
      <c r="C106" s="70" t="s">
        <v>38</v>
      </c>
      <c r="D106" s="70" t="s">
        <v>116</v>
      </c>
      <c r="E106" s="70" t="s">
        <v>117</v>
      </c>
      <c r="F106" s="70" t="s">
        <v>45</v>
      </c>
      <c r="G106" s="70" t="s">
        <v>42</v>
      </c>
      <c r="H106" s="70" t="s">
        <v>43</v>
      </c>
      <c r="I106" s="70" t="s">
        <v>45</v>
      </c>
      <c r="J106" s="70" t="s">
        <v>45</v>
      </c>
      <c r="K106" s="70" t="s">
        <v>45</v>
      </c>
      <c r="L106" s="70" t="s">
        <v>45</v>
      </c>
      <c r="M106" s="70" t="s">
        <v>120</v>
      </c>
      <c r="N106" s="70" t="s">
        <v>643</v>
      </c>
      <c r="O106" s="70" t="s">
        <v>644</v>
      </c>
      <c r="P106" s="222" t="s">
        <v>2086</v>
      </c>
      <c r="Q106" s="222">
        <v>3.58</v>
      </c>
      <c r="R106" s="222">
        <v>3.43</v>
      </c>
      <c r="S106" s="222">
        <v>3.28</v>
      </c>
      <c r="T106" s="222">
        <v>3.13</v>
      </c>
      <c r="U106" s="70">
        <v>3.13</v>
      </c>
      <c r="V106" s="70" t="s">
        <v>2087</v>
      </c>
      <c r="W106" s="70"/>
      <c r="X106" s="223"/>
      <c r="Y106" s="224" t="s">
        <v>707</v>
      </c>
      <c r="Z106" s="222">
        <v>2.39</v>
      </c>
      <c r="AA106" s="18"/>
      <c r="AB106" s="18" t="s">
        <v>2088</v>
      </c>
      <c r="AC106" s="18"/>
      <c r="AD106" s="18" t="s">
        <v>2057</v>
      </c>
      <c r="AE106" s="468"/>
      <c r="AF106" s="468"/>
      <c r="AG106" s="468" t="s">
        <v>2089</v>
      </c>
      <c r="AH106" s="468"/>
      <c r="AI106" s="468"/>
      <c r="AJ106" s="468"/>
      <c r="AK106" s="361" t="s">
        <v>2059</v>
      </c>
      <c r="AL106" s="497"/>
    </row>
    <row r="107" spans="1:38" ht="409.5" hidden="1" x14ac:dyDescent="0.25">
      <c r="A107" s="339" t="s">
        <v>588</v>
      </c>
      <c r="B107" s="70" t="s">
        <v>37</v>
      </c>
      <c r="C107" s="70" t="s">
        <v>38</v>
      </c>
      <c r="D107" s="70" t="s">
        <v>116</v>
      </c>
      <c r="E107" s="70" t="s">
        <v>117</v>
      </c>
      <c r="F107" s="70" t="s">
        <v>45</v>
      </c>
      <c r="G107" s="70" t="s">
        <v>42</v>
      </c>
      <c r="H107" s="70" t="s">
        <v>43</v>
      </c>
      <c r="I107" s="70" t="s">
        <v>45</v>
      </c>
      <c r="J107" s="70" t="s">
        <v>45</v>
      </c>
      <c r="K107" s="70" t="s">
        <v>45</v>
      </c>
      <c r="L107" s="70" t="s">
        <v>45</v>
      </c>
      <c r="M107" s="70" t="s">
        <v>120</v>
      </c>
      <c r="N107" s="70" t="s">
        <v>643</v>
      </c>
      <c r="O107" s="70" t="s">
        <v>644</v>
      </c>
      <c r="P107" s="222">
        <v>8.1300000000000008</v>
      </c>
      <c r="Q107" s="222">
        <v>5.62</v>
      </c>
      <c r="R107" s="222">
        <v>5.46</v>
      </c>
      <c r="S107" s="222">
        <v>5.3</v>
      </c>
      <c r="T107" s="222">
        <v>5.15</v>
      </c>
      <c r="U107" s="70" t="s">
        <v>2090</v>
      </c>
      <c r="V107" s="70" t="s">
        <v>2091</v>
      </c>
      <c r="W107" s="70"/>
      <c r="X107" s="223"/>
      <c r="Y107" s="224" t="s">
        <v>713</v>
      </c>
      <c r="Z107" s="222">
        <v>56</v>
      </c>
      <c r="AA107" s="18"/>
      <c r="AB107" s="18" t="s">
        <v>2092</v>
      </c>
      <c r="AC107" s="18"/>
      <c r="AD107" s="18"/>
      <c r="AE107" s="468"/>
      <c r="AF107" s="468"/>
      <c r="AG107" s="468" t="s">
        <v>2093</v>
      </c>
      <c r="AH107" s="468"/>
      <c r="AI107" s="468"/>
      <c r="AJ107" s="468"/>
      <c r="AK107" s="361" t="s">
        <v>2059</v>
      </c>
      <c r="AL107" s="497"/>
    </row>
    <row r="108" spans="1:38" ht="409.5" hidden="1" x14ac:dyDescent="0.25">
      <c r="A108" s="339" t="s">
        <v>588</v>
      </c>
      <c r="B108" s="70" t="s">
        <v>37</v>
      </c>
      <c r="C108" s="70" t="s">
        <v>38</v>
      </c>
      <c r="D108" s="70" t="s">
        <v>116</v>
      </c>
      <c r="E108" s="70" t="s">
        <v>117</v>
      </c>
      <c r="F108" s="70" t="s">
        <v>45</v>
      </c>
      <c r="G108" s="70" t="s">
        <v>42</v>
      </c>
      <c r="H108" s="70" t="s">
        <v>43</v>
      </c>
      <c r="I108" s="70" t="s">
        <v>45</v>
      </c>
      <c r="J108" s="70" t="s">
        <v>45</v>
      </c>
      <c r="K108" s="70" t="s">
        <v>45</v>
      </c>
      <c r="L108" s="70" t="s">
        <v>45</v>
      </c>
      <c r="M108" s="70" t="s">
        <v>120</v>
      </c>
      <c r="N108" s="70" t="s">
        <v>643</v>
      </c>
      <c r="O108" s="70" t="s">
        <v>644</v>
      </c>
      <c r="P108" s="222">
        <v>13.84</v>
      </c>
      <c r="Q108" s="222">
        <v>13.35</v>
      </c>
      <c r="R108" s="222">
        <v>12.6</v>
      </c>
      <c r="S108" s="222">
        <v>11.84</v>
      </c>
      <c r="T108" s="222">
        <v>11.09</v>
      </c>
      <c r="U108" s="70">
        <v>11.09</v>
      </c>
      <c r="V108" s="70" t="s">
        <v>2094</v>
      </c>
      <c r="W108" s="70"/>
      <c r="X108" s="223"/>
      <c r="Y108" s="224" t="s">
        <v>716</v>
      </c>
      <c r="Z108" s="222">
        <v>8.9</v>
      </c>
      <c r="AA108" s="18"/>
      <c r="AB108" s="18" t="s">
        <v>2095</v>
      </c>
      <c r="AC108" s="18"/>
      <c r="AD108" s="18" t="s">
        <v>2057</v>
      </c>
      <c r="AE108" s="468"/>
      <c r="AF108" s="468"/>
      <c r="AG108" s="468" t="s">
        <v>2096</v>
      </c>
      <c r="AH108" s="468"/>
      <c r="AI108" s="468"/>
      <c r="AJ108" s="468"/>
      <c r="AK108" s="361" t="s">
        <v>2059</v>
      </c>
      <c r="AL108" s="497"/>
    </row>
    <row r="109" spans="1:38" ht="409.5" hidden="1" x14ac:dyDescent="0.25">
      <c r="A109" s="339" t="s">
        <v>588</v>
      </c>
      <c r="B109" s="70" t="s">
        <v>37</v>
      </c>
      <c r="C109" s="70" t="s">
        <v>38</v>
      </c>
      <c r="D109" s="70" t="s">
        <v>116</v>
      </c>
      <c r="E109" s="70" t="s">
        <v>117</v>
      </c>
      <c r="F109" s="70" t="s">
        <v>45</v>
      </c>
      <c r="G109" s="70" t="s">
        <v>42</v>
      </c>
      <c r="H109" s="70" t="s">
        <v>43</v>
      </c>
      <c r="I109" s="70" t="s">
        <v>45</v>
      </c>
      <c r="J109" s="70" t="s">
        <v>45</v>
      </c>
      <c r="K109" s="70" t="s">
        <v>45</v>
      </c>
      <c r="L109" s="70" t="s">
        <v>45</v>
      </c>
      <c r="M109" s="70" t="s">
        <v>120</v>
      </c>
      <c r="N109" s="70" t="s">
        <v>643</v>
      </c>
      <c r="O109" s="70" t="s">
        <v>644</v>
      </c>
      <c r="P109" s="222">
        <v>19.7</v>
      </c>
      <c r="Q109" s="222">
        <v>15.75</v>
      </c>
      <c r="R109" s="222">
        <v>15.42</v>
      </c>
      <c r="S109" s="222">
        <v>15.09</v>
      </c>
      <c r="T109" s="222">
        <v>14.76</v>
      </c>
      <c r="U109" s="70" t="s">
        <v>2097</v>
      </c>
      <c r="V109" s="70" t="s">
        <v>2098</v>
      </c>
      <c r="W109" s="70"/>
      <c r="X109" s="223"/>
      <c r="Y109" s="224" t="s">
        <v>720</v>
      </c>
      <c r="Z109" s="236"/>
      <c r="AA109" s="18"/>
      <c r="AB109" s="18" t="s">
        <v>2099</v>
      </c>
      <c r="AC109" s="18"/>
      <c r="AD109" s="18"/>
      <c r="AE109" s="468"/>
      <c r="AF109" s="468"/>
      <c r="AG109" s="468" t="s">
        <v>2100</v>
      </c>
      <c r="AH109" s="468"/>
      <c r="AI109" s="468"/>
      <c r="AJ109" s="468"/>
      <c r="AK109" s="361" t="s">
        <v>2059</v>
      </c>
      <c r="AL109" s="497"/>
    </row>
    <row r="110" spans="1:38" ht="409.5" hidden="1" x14ac:dyDescent="0.25">
      <c r="A110" s="339" t="s">
        <v>588</v>
      </c>
      <c r="B110" s="70" t="s">
        <v>37</v>
      </c>
      <c r="C110" s="70" t="s">
        <v>38</v>
      </c>
      <c r="D110" s="70" t="s">
        <v>116</v>
      </c>
      <c r="E110" s="70" t="s">
        <v>117</v>
      </c>
      <c r="F110" s="70" t="s">
        <v>45</v>
      </c>
      <c r="G110" s="70" t="s">
        <v>42</v>
      </c>
      <c r="H110" s="70" t="s">
        <v>43</v>
      </c>
      <c r="I110" s="70" t="s">
        <v>45</v>
      </c>
      <c r="J110" s="70" t="s">
        <v>45</v>
      </c>
      <c r="K110" s="70" t="s">
        <v>45</v>
      </c>
      <c r="L110" s="70" t="s">
        <v>45</v>
      </c>
      <c r="M110" s="70" t="s">
        <v>120</v>
      </c>
      <c r="N110" s="70" t="s">
        <v>643</v>
      </c>
      <c r="O110" s="70" t="s">
        <v>644</v>
      </c>
      <c r="P110" s="222" t="s">
        <v>721</v>
      </c>
      <c r="Q110" s="437">
        <v>0.88739999999999997</v>
      </c>
      <c r="R110" s="222">
        <v>89.05</v>
      </c>
      <c r="S110" s="437">
        <v>0.89370000000000005</v>
      </c>
      <c r="T110" s="224">
        <v>0.9</v>
      </c>
      <c r="U110" s="236">
        <v>0.9</v>
      </c>
      <c r="V110" s="70" t="s">
        <v>722</v>
      </c>
      <c r="W110" s="70"/>
      <c r="X110" s="223"/>
      <c r="Y110" s="224" t="s">
        <v>723</v>
      </c>
      <c r="Z110" s="224">
        <v>0.9</v>
      </c>
      <c r="AA110" s="18"/>
      <c r="AB110" s="18" t="s">
        <v>2056</v>
      </c>
      <c r="AC110" s="18"/>
      <c r="AD110" s="18" t="s">
        <v>2057</v>
      </c>
      <c r="AE110" s="468"/>
      <c r="AF110" s="468"/>
      <c r="AG110" s="468" t="s">
        <v>2058</v>
      </c>
      <c r="AH110" s="468"/>
      <c r="AI110" s="468"/>
      <c r="AJ110" s="468"/>
      <c r="AK110" s="361" t="s">
        <v>2059</v>
      </c>
      <c r="AL110" s="497"/>
    </row>
    <row r="111" spans="1:38" ht="204" hidden="1" x14ac:dyDescent="0.25">
      <c r="A111" s="339" t="s">
        <v>588</v>
      </c>
      <c r="B111" s="70" t="s">
        <v>37</v>
      </c>
      <c r="C111" s="70" t="s">
        <v>38</v>
      </c>
      <c r="D111" s="70" t="s">
        <v>164</v>
      </c>
      <c r="E111" s="70" t="s">
        <v>45</v>
      </c>
      <c r="F111" s="70" t="s">
        <v>106</v>
      </c>
      <c r="G111" s="70" t="s">
        <v>42</v>
      </c>
      <c r="H111" s="70" t="s">
        <v>43</v>
      </c>
      <c r="I111" s="70" t="s">
        <v>45</v>
      </c>
      <c r="J111" s="70" t="s">
        <v>45</v>
      </c>
      <c r="K111" s="70" t="s">
        <v>45</v>
      </c>
      <c r="L111" s="70" t="s">
        <v>45</v>
      </c>
      <c r="M111" s="282" t="s">
        <v>165</v>
      </c>
      <c r="N111" s="70" t="s">
        <v>590</v>
      </c>
      <c r="O111" s="70" t="s">
        <v>724</v>
      </c>
      <c r="P111" s="232">
        <v>1.0900000000000001</v>
      </c>
      <c r="Q111" s="222">
        <v>1.28</v>
      </c>
      <c r="R111" s="222">
        <v>1.32</v>
      </c>
      <c r="S111" s="222">
        <v>1.48</v>
      </c>
      <c r="T111" s="222" t="s">
        <v>2101</v>
      </c>
      <c r="U111" s="70">
        <v>1.79</v>
      </c>
      <c r="V111" s="70" t="s">
        <v>725</v>
      </c>
      <c r="W111" s="70" t="s">
        <v>57</v>
      </c>
      <c r="X111" s="223" t="s">
        <v>57</v>
      </c>
      <c r="Y111" s="224" t="s">
        <v>726</v>
      </c>
      <c r="Z111" s="222" t="s">
        <v>2101</v>
      </c>
      <c r="AA111" s="74"/>
      <c r="AB111" s="18" t="s">
        <v>2102</v>
      </c>
      <c r="AC111" s="18"/>
      <c r="AD111" s="18" t="s">
        <v>2057</v>
      </c>
      <c r="AE111" s="468" t="s">
        <v>2103</v>
      </c>
      <c r="AF111" s="468" t="s">
        <v>2104</v>
      </c>
      <c r="AG111" s="468" t="s">
        <v>2105</v>
      </c>
      <c r="AH111" s="468"/>
      <c r="AI111" s="468"/>
      <c r="AJ111" s="468" t="s">
        <v>2106</v>
      </c>
      <c r="AK111" s="349" t="s">
        <v>2107</v>
      </c>
      <c r="AL111" s="497"/>
    </row>
    <row r="112" spans="1:38" ht="409.5" hidden="1" x14ac:dyDescent="0.25">
      <c r="A112" s="339" t="s">
        <v>588</v>
      </c>
      <c r="B112" s="70" t="s">
        <v>37</v>
      </c>
      <c r="C112" s="70" t="s">
        <v>38</v>
      </c>
      <c r="D112" s="70" t="s">
        <v>116</v>
      </c>
      <c r="E112" s="70" t="s">
        <v>117</v>
      </c>
      <c r="F112" s="70" t="s">
        <v>45</v>
      </c>
      <c r="G112" s="70" t="s">
        <v>42</v>
      </c>
      <c r="H112" s="70" t="s">
        <v>43</v>
      </c>
      <c r="I112" s="70" t="s">
        <v>45</v>
      </c>
      <c r="J112" s="70" t="s">
        <v>45</v>
      </c>
      <c r="K112" s="70" t="s">
        <v>45</v>
      </c>
      <c r="L112" s="70" t="s">
        <v>45</v>
      </c>
      <c r="M112" s="70" t="s">
        <v>120</v>
      </c>
      <c r="N112" s="70" t="s">
        <v>643</v>
      </c>
      <c r="O112" s="70" t="s">
        <v>731</v>
      </c>
      <c r="P112" s="439">
        <v>0.22800000000000001</v>
      </c>
      <c r="Q112" s="224">
        <v>0.25</v>
      </c>
      <c r="R112" s="224">
        <v>0.26</v>
      </c>
      <c r="S112" s="224">
        <v>0.27</v>
      </c>
      <c r="T112" s="224">
        <v>0.28000000000000003</v>
      </c>
      <c r="U112" s="236">
        <v>0.28000000000000003</v>
      </c>
      <c r="V112" s="70" t="s">
        <v>732</v>
      </c>
      <c r="W112" s="70"/>
      <c r="X112" s="223"/>
      <c r="Y112" s="224" t="s">
        <v>733</v>
      </c>
      <c r="Z112" s="224">
        <v>0.28000000000000003</v>
      </c>
      <c r="AA112" s="18"/>
      <c r="AB112" s="18" t="s">
        <v>2108</v>
      </c>
      <c r="AC112" s="18"/>
      <c r="AD112" s="18" t="s">
        <v>2057</v>
      </c>
      <c r="AE112" s="468"/>
      <c r="AF112" s="468" t="s">
        <v>2109</v>
      </c>
      <c r="AG112" s="468" t="s">
        <v>2110</v>
      </c>
      <c r="AH112" s="468" t="s">
        <v>2111</v>
      </c>
      <c r="AI112" s="468"/>
      <c r="AJ112" s="468"/>
      <c r="AK112" s="361" t="s">
        <v>2112</v>
      </c>
      <c r="AL112" s="497"/>
    </row>
    <row r="113" spans="1:38" ht="409.5" hidden="1" x14ac:dyDescent="0.25">
      <c r="A113" s="339" t="s">
        <v>588</v>
      </c>
      <c r="B113" s="70" t="s">
        <v>37</v>
      </c>
      <c r="C113" s="70" t="s">
        <v>38</v>
      </c>
      <c r="D113" s="70" t="s">
        <v>116</v>
      </c>
      <c r="E113" s="70" t="s">
        <v>45</v>
      </c>
      <c r="F113" s="70" t="s">
        <v>45</v>
      </c>
      <c r="G113" s="70" t="s">
        <v>42</v>
      </c>
      <c r="H113" s="70" t="s">
        <v>43</v>
      </c>
      <c r="I113" s="70" t="s">
        <v>45</v>
      </c>
      <c r="J113" s="70" t="s">
        <v>45</v>
      </c>
      <c r="K113" s="70" t="s">
        <v>45</v>
      </c>
      <c r="L113" s="70" t="s">
        <v>45</v>
      </c>
      <c r="M113" s="70" t="s">
        <v>120</v>
      </c>
      <c r="N113" s="70" t="s">
        <v>643</v>
      </c>
      <c r="O113" s="70" t="s">
        <v>644</v>
      </c>
      <c r="P113" s="232">
        <v>235.62</v>
      </c>
      <c r="Q113" s="222">
        <v>232.75</v>
      </c>
      <c r="R113" s="222">
        <v>231.85</v>
      </c>
      <c r="S113" s="222">
        <v>230.95</v>
      </c>
      <c r="T113" s="222">
        <v>230</v>
      </c>
      <c r="U113" s="70">
        <v>230</v>
      </c>
      <c r="V113" s="70" t="s">
        <v>735</v>
      </c>
      <c r="W113" s="70"/>
      <c r="X113" s="223"/>
      <c r="Y113" s="224" t="s">
        <v>736</v>
      </c>
      <c r="Z113" s="222">
        <v>224.97</v>
      </c>
      <c r="AA113" s="18"/>
      <c r="AB113" s="18" t="s">
        <v>2113</v>
      </c>
      <c r="AC113" s="18"/>
      <c r="AD113" s="18" t="s">
        <v>2057</v>
      </c>
      <c r="AE113" s="468"/>
      <c r="AF113" s="468"/>
      <c r="AG113" s="481" t="s">
        <v>2114</v>
      </c>
      <c r="AH113" s="468"/>
      <c r="AI113" s="468"/>
      <c r="AJ113" s="468"/>
      <c r="AK113" s="361" t="s">
        <v>2059</v>
      </c>
      <c r="AL113" s="497"/>
    </row>
    <row r="114" spans="1:38" ht="165.75" hidden="1" x14ac:dyDescent="0.25">
      <c r="A114" s="339" t="s">
        <v>588</v>
      </c>
      <c r="B114" s="70" t="s">
        <v>37</v>
      </c>
      <c r="C114" s="70" t="s">
        <v>38</v>
      </c>
      <c r="D114" s="70" t="s">
        <v>39</v>
      </c>
      <c r="E114" s="70" t="s">
        <v>40</v>
      </c>
      <c r="F114" s="70" t="s">
        <v>41</v>
      </c>
      <c r="G114" s="70" t="s">
        <v>42</v>
      </c>
      <c r="H114" s="70" t="s">
        <v>43</v>
      </c>
      <c r="I114" s="70" t="s">
        <v>45</v>
      </c>
      <c r="J114" s="70" t="s">
        <v>45</v>
      </c>
      <c r="K114" s="70" t="s">
        <v>45</v>
      </c>
      <c r="L114" s="70" t="s">
        <v>45</v>
      </c>
      <c r="M114" s="70" t="s">
        <v>142</v>
      </c>
      <c r="N114" s="70" t="s">
        <v>643</v>
      </c>
      <c r="O114" s="70" t="s">
        <v>739</v>
      </c>
      <c r="P114" s="222">
        <v>0</v>
      </c>
      <c r="Q114" s="222">
        <v>0</v>
      </c>
      <c r="R114" s="224">
        <v>0.5</v>
      </c>
      <c r="S114" s="224">
        <v>0.9</v>
      </c>
      <c r="T114" s="224">
        <v>1</v>
      </c>
      <c r="U114" s="236">
        <v>1</v>
      </c>
      <c r="V114" s="70" t="s">
        <v>740</v>
      </c>
      <c r="W114" s="70"/>
      <c r="X114" s="223" t="s">
        <v>228</v>
      </c>
      <c r="Y114" s="224" t="s">
        <v>741</v>
      </c>
      <c r="Z114" s="224">
        <v>1</v>
      </c>
      <c r="AA114" s="18"/>
      <c r="AB114" s="18" t="s">
        <v>2115</v>
      </c>
      <c r="AC114" s="18"/>
      <c r="AD114" s="148" t="s">
        <v>2116</v>
      </c>
      <c r="AE114" s="482">
        <v>1</v>
      </c>
      <c r="AF114" s="482">
        <v>1</v>
      </c>
      <c r="AG114" s="468" t="s">
        <v>2117</v>
      </c>
      <c r="AH114" s="468"/>
      <c r="AI114" s="468"/>
      <c r="AJ114" s="468"/>
      <c r="AK114" s="349" t="s">
        <v>2118</v>
      </c>
      <c r="AL114" s="497"/>
    </row>
    <row r="115" spans="1:38" ht="76.5" hidden="1" x14ac:dyDescent="0.25">
      <c r="A115" s="339" t="s">
        <v>588</v>
      </c>
      <c r="B115" s="70" t="s">
        <v>37</v>
      </c>
      <c r="C115" s="70" t="s">
        <v>38</v>
      </c>
      <c r="D115" s="70" t="s">
        <v>446</v>
      </c>
      <c r="E115" s="70" t="s">
        <v>117</v>
      </c>
      <c r="F115" s="70" t="s">
        <v>150</v>
      </c>
      <c r="G115" s="70" t="s">
        <v>42</v>
      </c>
      <c r="H115" s="70" t="s">
        <v>43</v>
      </c>
      <c r="I115" s="70" t="s">
        <v>45</v>
      </c>
      <c r="J115" s="70" t="s">
        <v>45</v>
      </c>
      <c r="K115" s="70" t="s">
        <v>45</v>
      </c>
      <c r="L115" s="70" t="s">
        <v>45</v>
      </c>
      <c r="M115" s="70" t="s">
        <v>447</v>
      </c>
      <c r="N115" s="70" t="s">
        <v>643</v>
      </c>
      <c r="O115" s="70" t="s">
        <v>739</v>
      </c>
      <c r="P115" s="222" t="s">
        <v>744</v>
      </c>
      <c r="Q115" s="437">
        <v>6.7199999999999996E-2</v>
      </c>
      <c r="R115" s="437">
        <v>6.9000000000000006E-2</v>
      </c>
      <c r="S115" s="437">
        <v>7.1099999999999997E-2</v>
      </c>
      <c r="T115" s="437">
        <v>7.3400000000000007E-2</v>
      </c>
      <c r="U115" s="236">
        <v>7.3400000000000007E-2</v>
      </c>
      <c r="V115" s="70" t="s">
        <v>745</v>
      </c>
      <c r="W115" s="70" t="s">
        <v>57</v>
      </c>
      <c r="X115" s="223"/>
      <c r="Y115" s="224" t="s">
        <v>746</v>
      </c>
      <c r="Z115" s="437">
        <v>7.3400000000000007E-2</v>
      </c>
      <c r="AA115" s="18"/>
      <c r="AB115" s="18" t="s">
        <v>2119</v>
      </c>
      <c r="AC115" s="18"/>
      <c r="AD115" s="148" t="s">
        <v>2120</v>
      </c>
      <c r="AE115" s="483">
        <v>8.6900000000000005E-2</v>
      </c>
      <c r="AF115" s="482">
        <v>1.18</v>
      </c>
      <c r="AG115" s="484" t="s">
        <v>2121</v>
      </c>
      <c r="AH115" s="468"/>
      <c r="AI115" s="468"/>
      <c r="AJ115" s="468"/>
      <c r="AK115" s="349" t="s">
        <v>2122</v>
      </c>
      <c r="AL115" s="497"/>
    </row>
    <row r="116" spans="1:38" ht="409.5" hidden="1" x14ac:dyDescent="0.25">
      <c r="A116" s="339" t="s">
        <v>588</v>
      </c>
      <c r="B116" s="70" t="s">
        <v>37</v>
      </c>
      <c r="C116" s="70" t="s">
        <v>750</v>
      </c>
      <c r="D116" s="70" t="s">
        <v>751</v>
      </c>
      <c r="E116" s="70" t="s">
        <v>117</v>
      </c>
      <c r="F116" s="70" t="s">
        <v>118</v>
      </c>
      <c r="G116" s="70" t="s">
        <v>42</v>
      </c>
      <c r="H116" s="70" t="s">
        <v>752</v>
      </c>
      <c r="I116" s="70" t="s">
        <v>45</v>
      </c>
      <c r="J116" s="70" t="s">
        <v>45</v>
      </c>
      <c r="K116" s="70" t="s">
        <v>45</v>
      </c>
      <c r="L116" s="70" t="s">
        <v>45</v>
      </c>
      <c r="M116" s="70" t="s">
        <v>120</v>
      </c>
      <c r="N116" s="70" t="s">
        <v>643</v>
      </c>
      <c r="O116" s="70" t="s">
        <v>644</v>
      </c>
      <c r="P116" s="232">
        <v>10.37</v>
      </c>
      <c r="Q116" s="222">
        <v>9.74</v>
      </c>
      <c r="R116" s="222">
        <v>9.25</v>
      </c>
      <c r="S116" s="222">
        <v>8.7799999999999994</v>
      </c>
      <c r="T116" s="222">
        <v>8.18</v>
      </c>
      <c r="U116" s="70" t="s">
        <v>2123</v>
      </c>
      <c r="V116" s="70" t="s">
        <v>755</v>
      </c>
      <c r="W116" s="70"/>
      <c r="X116" s="223" t="s">
        <v>57</v>
      </c>
      <c r="Y116" s="224" t="s">
        <v>756</v>
      </c>
      <c r="Z116" s="437"/>
      <c r="AA116" s="18"/>
      <c r="AB116" s="18" t="s">
        <v>2124</v>
      </c>
      <c r="AC116" s="18"/>
      <c r="AD116" s="18" t="s">
        <v>2057</v>
      </c>
      <c r="AE116" s="468"/>
      <c r="AF116" s="468"/>
      <c r="AG116" s="481" t="s">
        <v>2125</v>
      </c>
      <c r="AH116" s="468"/>
      <c r="AI116" s="468"/>
      <c r="AJ116" s="468"/>
      <c r="AK116" s="361" t="s">
        <v>2059</v>
      </c>
      <c r="AL116" s="497"/>
    </row>
    <row r="117" spans="1:38" ht="242.25" hidden="1" x14ac:dyDescent="0.25">
      <c r="A117" s="339" t="s">
        <v>588</v>
      </c>
      <c r="B117" s="70" t="s">
        <v>37</v>
      </c>
      <c r="C117" s="70" t="s">
        <v>750</v>
      </c>
      <c r="D117" s="70" t="s">
        <v>751</v>
      </c>
      <c r="E117" s="70" t="s">
        <v>117</v>
      </c>
      <c r="F117" s="70" t="s">
        <v>118</v>
      </c>
      <c r="G117" s="70" t="s">
        <v>42</v>
      </c>
      <c r="H117" s="70" t="s">
        <v>752</v>
      </c>
      <c r="I117" s="70" t="s">
        <v>45</v>
      </c>
      <c r="J117" s="70" t="s">
        <v>45</v>
      </c>
      <c r="K117" s="70" t="s">
        <v>45</v>
      </c>
      <c r="L117" s="70" t="s">
        <v>45</v>
      </c>
      <c r="M117" s="70" t="s">
        <v>120</v>
      </c>
      <c r="N117" s="70" t="s">
        <v>643</v>
      </c>
      <c r="O117" s="70" t="s">
        <v>644</v>
      </c>
      <c r="P117" s="232">
        <v>68.53</v>
      </c>
      <c r="Q117" s="222">
        <v>65.099999999999994</v>
      </c>
      <c r="R117" s="222">
        <v>61.85</v>
      </c>
      <c r="S117" s="222">
        <v>58.78</v>
      </c>
      <c r="T117" s="222">
        <v>54.82</v>
      </c>
      <c r="U117" s="70" t="s">
        <v>2126</v>
      </c>
      <c r="V117" s="70" t="s">
        <v>760</v>
      </c>
      <c r="W117" s="70"/>
      <c r="X117" s="223" t="s">
        <v>57</v>
      </c>
      <c r="Y117" s="224" t="s">
        <v>761</v>
      </c>
      <c r="Z117" s="224"/>
      <c r="AA117" s="18"/>
      <c r="AB117" s="18" t="s">
        <v>2127</v>
      </c>
      <c r="AC117" s="18"/>
      <c r="AD117" s="18" t="s">
        <v>2057</v>
      </c>
      <c r="AE117" s="468"/>
      <c r="AF117" s="468"/>
      <c r="AG117" s="481" t="s">
        <v>2128</v>
      </c>
      <c r="AH117" s="468"/>
      <c r="AI117" s="468"/>
      <c r="AJ117" s="468"/>
      <c r="AK117" s="361" t="s">
        <v>2059</v>
      </c>
      <c r="AL117" s="497"/>
    </row>
    <row r="118" spans="1:38" ht="178.5" hidden="1" x14ac:dyDescent="0.25">
      <c r="A118" s="339" t="s">
        <v>588</v>
      </c>
      <c r="B118" s="70" t="s">
        <v>37</v>
      </c>
      <c r="C118" s="70" t="s">
        <v>750</v>
      </c>
      <c r="D118" s="70" t="s">
        <v>751</v>
      </c>
      <c r="E118" s="70" t="s">
        <v>117</v>
      </c>
      <c r="F118" s="70" t="s">
        <v>118</v>
      </c>
      <c r="G118" s="70" t="s">
        <v>42</v>
      </c>
      <c r="H118" s="70" t="s">
        <v>752</v>
      </c>
      <c r="I118" s="70" t="s">
        <v>45</v>
      </c>
      <c r="J118" s="70" t="s">
        <v>45</v>
      </c>
      <c r="K118" s="70" t="s">
        <v>45</v>
      </c>
      <c r="L118" s="70" t="s">
        <v>45</v>
      </c>
      <c r="M118" s="70" t="s">
        <v>120</v>
      </c>
      <c r="N118" s="70" t="s">
        <v>643</v>
      </c>
      <c r="O118" s="70" t="s">
        <v>644</v>
      </c>
      <c r="P118" s="232">
        <v>97.62</v>
      </c>
      <c r="Q118" s="222">
        <v>92.74</v>
      </c>
      <c r="R118" s="222">
        <v>88.1</v>
      </c>
      <c r="S118" s="222">
        <v>83.7</v>
      </c>
      <c r="T118" s="222">
        <v>78.099999999999994</v>
      </c>
      <c r="U118" s="70">
        <v>78.099999999999994</v>
      </c>
      <c r="V118" s="70" t="s">
        <v>764</v>
      </c>
      <c r="W118" s="70"/>
      <c r="X118" s="223"/>
      <c r="Y118" s="402" t="s">
        <v>765</v>
      </c>
      <c r="Z118" s="222">
        <v>78.099999999999994</v>
      </c>
      <c r="AA118" s="18"/>
      <c r="AB118" s="18" t="s">
        <v>2129</v>
      </c>
      <c r="AC118" s="18"/>
      <c r="AD118" s="18" t="s">
        <v>2057</v>
      </c>
      <c r="AE118" s="468"/>
      <c r="AF118" s="468"/>
      <c r="AG118" s="481" t="s">
        <v>2130</v>
      </c>
      <c r="AH118" s="468"/>
      <c r="AI118" s="468"/>
      <c r="AJ118" s="468"/>
      <c r="AK118" s="361" t="s">
        <v>2059</v>
      </c>
      <c r="AL118" s="497"/>
    </row>
    <row r="119" spans="1:38" ht="178.5" hidden="1" x14ac:dyDescent="0.25">
      <c r="A119" s="339" t="s">
        <v>588</v>
      </c>
      <c r="B119" s="70" t="s">
        <v>37</v>
      </c>
      <c r="C119" s="70" t="s">
        <v>750</v>
      </c>
      <c r="D119" s="70" t="s">
        <v>751</v>
      </c>
      <c r="E119" s="70" t="s">
        <v>117</v>
      </c>
      <c r="F119" s="70" t="s">
        <v>118</v>
      </c>
      <c r="G119" s="70" t="s">
        <v>42</v>
      </c>
      <c r="H119" s="70" t="s">
        <v>752</v>
      </c>
      <c r="I119" s="70" t="s">
        <v>45</v>
      </c>
      <c r="J119" s="70" t="s">
        <v>45</v>
      </c>
      <c r="K119" s="70" t="s">
        <v>45</v>
      </c>
      <c r="L119" s="70" t="s">
        <v>45</v>
      </c>
      <c r="M119" s="70" t="s">
        <v>120</v>
      </c>
      <c r="N119" s="70" t="s">
        <v>643</v>
      </c>
      <c r="O119" s="70" t="s">
        <v>644</v>
      </c>
      <c r="P119" s="439" t="s">
        <v>767</v>
      </c>
      <c r="Q119" s="222">
        <v>6.5</v>
      </c>
      <c r="R119" s="222">
        <v>6.2</v>
      </c>
      <c r="S119" s="222">
        <v>5.9</v>
      </c>
      <c r="T119" s="222">
        <v>5.5</v>
      </c>
      <c r="U119" s="439">
        <v>5.5E-2</v>
      </c>
      <c r="V119" s="70" t="s">
        <v>768</v>
      </c>
      <c r="W119" s="70"/>
      <c r="X119" s="223"/>
      <c r="Y119" s="224" t="s">
        <v>769</v>
      </c>
      <c r="Z119" s="222">
        <v>5.5</v>
      </c>
      <c r="AA119" s="18"/>
      <c r="AB119" s="18" t="s">
        <v>2131</v>
      </c>
      <c r="AC119" s="18"/>
      <c r="AD119" s="18" t="s">
        <v>2057</v>
      </c>
      <c r="AE119" s="468"/>
      <c r="AF119" s="468"/>
      <c r="AG119" s="481" t="s">
        <v>2132</v>
      </c>
      <c r="AH119" s="468"/>
      <c r="AI119" s="468"/>
      <c r="AJ119" s="468"/>
      <c r="AK119" s="361" t="s">
        <v>2059</v>
      </c>
      <c r="AL119" s="497"/>
    </row>
    <row r="120" spans="1:38" ht="178.5" hidden="1" x14ac:dyDescent="0.25">
      <c r="A120" s="339" t="s">
        <v>588</v>
      </c>
      <c r="B120" s="70" t="s">
        <v>37</v>
      </c>
      <c r="C120" s="70" t="s">
        <v>750</v>
      </c>
      <c r="D120" s="70" t="s">
        <v>751</v>
      </c>
      <c r="E120" s="70" t="s">
        <v>117</v>
      </c>
      <c r="F120" s="70" t="s">
        <v>118</v>
      </c>
      <c r="G120" s="70" t="s">
        <v>42</v>
      </c>
      <c r="H120" s="70" t="s">
        <v>752</v>
      </c>
      <c r="I120" s="70" t="s">
        <v>45</v>
      </c>
      <c r="J120" s="70" t="s">
        <v>45</v>
      </c>
      <c r="K120" s="70" t="s">
        <v>45</v>
      </c>
      <c r="L120" s="70" t="s">
        <v>45</v>
      </c>
      <c r="M120" s="70" t="s">
        <v>120</v>
      </c>
      <c r="N120" s="70" t="s">
        <v>643</v>
      </c>
      <c r="O120" s="70" t="s">
        <v>644</v>
      </c>
      <c r="P120" s="222" t="s">
        <v>771</v>
      </c>
      <c r="Q120" s="235">
        <v>3200000</v>
      </c>
      <c r="R120" s="235">
        <v>2800000</v>
      </c>
      <c r="S120" s="235">
        <v>2400000</v>
      </c>
      <c r="T120" s="235">
        <v>2000000</v>
      </c>
      <c r="U120" s="308">
        <v>2000000</v>
      </c>
      <c r="V120" s="70" t="s">
        <v>772</v>
      </c>
      <c r="W120" s="70"/>
      <c r="X120" s="223"/>
      <c r="Y120" s="224" t="s">
        <v>773</v>
      </c>
      <c r="Z120" s="235">
        <v>2000000</v>
      </c>
      <c r="AA120" s="18"/>
      <c r="AB120" s="18" t="s">
        <v>2131</v>
      </c>
      <c r="AC120" s="18"/>
      <c r="AD120" s="18" t="s">
        <v>2057</v>
      </c>
      <c r="AE120" s="468"/>
      <c r="AF120" s="468"/>
      <c r="AG120" s="481" t="s">
        <v>2132</v>
      </c>
      <c r="AH120" s="468"/>
      <c r="AI120" s="468"/>
      <c r="AJ120" s="468"/>
      <c r="AK120" s="361" t="s">
        <v>2059</v>
      </c>
      <c r="AL120" s="497"/>
    </row>
    <row r="121" spans="1:38" ht="409.5" hidden="1" x14ac:dyDescent="0.25">
      <c r="A121" s="339" t="s">
        <v>588</v>
      </c>
      <c r="B121" s="70" t="s">
        <v>37</v>
      </c>
      <c r="C121" s="70" t="s">
        <v>750</v>
      </c>
      <c r="D121" s="70" t="s">
        <v>751</v>
      </c>
      <c r="E121" s="70" t="s">
        <v>117</v>
      </c>
      <c r="F121" s="70" t="s">
        <v>118</v>
      </c>
      <c r="G121" s="70" t="s">
        <v>42</v>
      </c>
      <c r="H121" s="70" t="s">
        <v>752</v>
      </c>
      <c r="I121" s="70" t="s">
        <v>45</v>
      </c>
      <c r="J121" s="70" t="s">
        <v>45</v>
      </c>
      <c r="K121" s="70" t="s">
        <v>45</v>
      </c>
      <c r="L121" s="70" t="s">
        <v>45</v>
      </c>
      <c r="M121" s="70" t="s">
        <v>120</v>
      </c>
      <c r="N121" s="70" t="s">
        <v>654</v>
      </c>
      <c r="O121" s="70" t="s">
        <v>655</v>
      </c>
      <c r="P121" s="439" t="s">
        <v>774</v>
      </c>
      <c r="Q121" s="222"/>
      <c r="R121" s="437">
        <v>0.125</v>
      </c>
      <c r="S121" s="222"/>
      <c r="T121" s="222"/>
      <c r="U121" s="439" t="s">
        <v>2133</v>
      </c>
      <c r="V121" s="70" t="s">
        <v>776</v>
      </c>
      <c r="W121" s="70"/>
      <c r="X121" s="223" t="s">
        <v>57</v>
      </c>
      <c r="Y121" s="224" t="s">
        <v>777</v>
      </c>
      <c r="Z121" s="222"/>
      <c r="AA121" s="18"/>
      <c r="AB121" s="18" t="s">
        <v>1529</v>
      </c>
      <c r="AC121" s="18"/>
      <c r="AD121" s="18" t="s">
        <v>2057</v>
      </c>
      <c r="AE121" s="468"/>
      <c r="AF121" s="468"/>
      <c r="AG121" s="481"/>
      <c r="AH121" s="468"/>
      <c r="AI121" s="468"/>
      <c r="AJ121" s="468"/>
      <c r="AK121" s="361" t="s">
        <v>2134</v>
      </c>
      <c r="AL121" s="497"/>
    </row>
    <row r="122" spans="1:38" ht="409.5" hidden="1" x14ac:dyDescent="0.25">
      <c r="A122" s="339" t="s">
        <v>588</v>
      </c>
      <c r="B122" s="70" t="s">
        <v>37</v>
      </c>
      <c r="C122" s="70" t="s">
        <v>750</v>
      </c>
      <c r="D122" s="70" t="s">
        <v>751</v>
      </c>
      <c r="E122" s="70" t="s">
        <v>117</v>
      </c>
      <c r="F122" s="70" t="s">
        <v>118</v>
      </c>
      <c r="G122" s="70" t="s">
        <v>42</v>
      </c>
      <c r="H122" s="70" t="s">
        <v>752</v>
      </c>
      <c r="I122" s="70" t="s">
        <v>45</v>
      </c>
      <c r="J122" s="70" t="s">
        <v>45</v>
      </c>
      <c r="K122" s="70" t="s">
        <v>45</v>
      </c>
      <c r="L122" s="70" t="s">
        <v>45</v>
      </c>
      <c r="M122" s="70" t="s">
        <v>120</v>
      </c>
      <c r="N122" s="70" t="s">
        <v>654</v>
      </c>
      <c r="O122" s="70" t="s">
        <v>655</v>
      </c>
      <c r="P122" s="439" t="s">
        <v>779</v>
      </c>
      <c r="Q122" s="222"/>
      <c r="R122" s="224">
        <v>7.0000000000000007E-2</v>
      </c>
      <c r="S122" s="222"/>
      <c r="T122" s="222"/>
      <c r="U122" s="439" t="s">
        <v>2135</v>
      </c>
      <c r="V122" s="70" t="s">
        <v>781</v>
      </c>
      <c r="W122" s="70"/>
      <c r="X122" s="223" t="s">
        <v>57</v>
      </c>
      <c r="Y122" s="224" t="s">
        <v>782</v>
      </c>
      <c r="Z122" s="224"/>
      <c r="AA122" s="18"/>
      <c r="AB122" s="18" t="s">
        <v>1529</v>
      </c>
      <c r="AC122" s="18"/>
      <c r="AD122" s="18" t="s">
        <v>2136</v>
      </c>
      <c r="AE122" s="468"/>
      <c r="AF122" s="468"/>
      <c r="AG122" s="481" t="s">
        <v>2137</v>
      </c>
      <c r="AH122" s="468"/>
      <c r="AI122" s="468"/>
      <c r="AJ122" s="468"/>
      <c r="AK122" s="361" t="s">
        <v>2134</v>
      </c>
      <c r="AL122" s="497"/>
    </row>
    <row r="123" spans="1:38" ht="409.5" hidden="1" x14ac:dyDescent="0.25">
      <c r="A123" s="339" t="s">
        <v>588</v>
      </c>
      <c r="B123" s="70" t="s">
        <v>37</v>
      </c>
      <c r="C123" s="70" t="s">
        <v>750</v>
      </c>
      <c r="D123" s="70" t="s">
        <v>751</v>
      </c>
      <c r="E123" s="70" t="s">
        <v>117</v>
      </c>
      <c r="F123" s="70" t="s">
        <v>118</v>
      </c>
      <c r="G123" s="70" t="s">
        <v>42</v>
      </c>
      <c r="H123" s="70" t="s">
        <v>43</v>
      </c>
      <c r="I123" s="70" t="s">
        <v>45</v>
      </c>
      <c r="J123" s="70" t="s">
        <v>45</v>
      </c>
      <c r="K123" s="70" t="s">
        <v>45</v>
      </c>
      <c r="L123" s="70" t="s">
        <v>45</v>
      </c>
      <c r="M123" s="70" t="s">
        <v>120</v>
      </c>
      <c r="N123" s="70" t="s">
        <v>654</v>
      </c>
      <c r="O123" s="70" t="s">
        <v>655</v>
      </c>
      <c r="P123" s="439" t="s">
        <v>783</v>
      </c>
      <c r="Q123" s="437">
        <v>8.6599999999999996E-2</v>
      </c>
      <c r="R123" s="437">
        <v>8.4400000000000003E-2</v>
      </c>
      <c r="S123" s="437">
        <v>8.2199999999999995E-2</v>
      </c>
      <c r="T123" s="224">
        <v>0.08</v>
      </c>
      <c r="U123" s="439">
        <v>0.08</v>
      </c>
      <c r="V123" s="70" t="s">
        <v>784</v>
      </c>
      <c r="W123" s="70"/>
      <c r="X123" s="223"/>
      <c r="Y123" s="224" t="s">
        <v>785</v>
      </c>
      <c r="Z123" s="224">
        <v>0.08</v>
      </c>
      <c r="AA123" s="18"/>
      <c r="AB123" s="18" t="s">
        <v>2138</v>
      </c>
      <c r="AC123" s="18"/>
      <c r="AD123" s="18" t="s">
        <v>2057</v>
      </c>
      <c r="AE123" s="468"/>
      <c r="AF123" s="468"/>
      <c r="AG123" s="468" t="s">
        <v>2139</v>
      </c>
      <c r="AH123" s="468"/>
      <c r="AI123" s="468"/>
      <c r="AJ123" s="468"/>
      <c r="AK123" s="361" t="s">
        <v>2059</v>
      </c>
      <c r="AL123" s="497"/>
    </row>
    <row r="124" spans="1:38" ht="409.5" hidden="1" x14ac:dyDescent="0.25">
      <c r="A124" s="339" t="s">
        <v>588</v>
      </c>
      <c r="B124" s="70" t="s">
        <v>37</v>
      </c>
      <c r="C124" s="70" t="s">
        <v>750</v>
      </c>
      <c r="D124" s="70" t="s">
        <v>751</v>
      </c>
      <c r="E124" s="70" t="s">
        <v>117</v>
      </c>
      <c r="F124" s="70" t="s">
        <v>118</v>
      </c>
      <c r="G124" s="70" t="s">
        <v>42</v>
      </c>
      <c r="H124" s="70" t="s">
        <v>43</v>
      </c>
      <c r="I124" s="70" t="s">
        <v>45</v>
      </c>
      <c r="J124" s="70" t="s">
        <v>45</v>
      </c>
      <c r="K124" s="70" t="s">
        <v>45</v>
      </c>
      <c r="L124" s="70" t="s">
        <v>45</v>
      </c>
      <c r="M124" s="70" t="s">
        <v>120</v>
      </c>
      <c r="N124" s="70" t="s">
        <v>654</v>
      </c>
      <c r="O124" s="70" t="s">
        <v>655</v>
      </c>
      <c r="P124" s="439" t="s">
        <v>786</v>
      </c>
      <c r="Q124" s="437">
        <v>9.7699999999999995E-2</v>
      </c>
      <c r="R124" s="437">
        <v>9.5100000000000004E-2</v>
      </c>
      <c r="S124" s="437">
        <v>9.2499999999999999E-2</v>
      </c>
      <c r="T124" s="224">
        <v>0.09</v>
      </c>
      <c r="U124" s="439">
        <v>0.09</v>
      </c>
      <c r="V124" s="70" t="s">
        <v>787</v>
      </c>
      <c r="W124" s="70"/>
      <c r="X124" s="223"/>
      <c r="Y124" s="224" t="s">
        <v>788</v>
      </c>
      <c r="Z124" s="224">
        <v>0.09</v>
      </c>
      <c r="AA124" s="18"/>
      <c r="AB124" s="18" t="s">
        <v>2140</v>
      </c>
      <c r="AC124" s="18"/>
      <c r="AD124" s="18" t="s">
        <v>2057</v>
      </c>
      <c r="AE124" s="468"/>
      <c r="AF124" s="468"/>
      <c r="AG124" s="468" t="s">
        <v>2141</v>
      </c>
      <c r="AH124" s="468"/>
      <c r="AI124" s="468"/>
      <c r="AJ124" s="468"/>
      <c r="AK124" s="361" t="s">
        <v>2059</v>
      </c>
      <c r="AL124" s="497"/>
    </row>
    <row r="125" spans="1:38" ht="409.5" hidden="1" x14ac:dyDescent="0.25">
      <c r="A125" s="339" t="s">
        <v>588</v>
      </c>
      <c r="B125" s="70" t="s">
        <v>37</v>
      </c>
      <c r="C125" s="70" t="s">
        <v>750</v>
      </c>
      <c r="D125" s="70" t="s">
        <v>751</v>
      </c>
      <c r="E125" s="70" t="s">
        <v>117</v>
      </c>
      <c r="F125" s="70" t="s">
        <v>118</v>
      </c>
      <c r="G125" s="70" t="s">
        <v>42</v>
      </c>
      <c r="H125" s="70" t="s">
        <v>43</v>
      </c>
      <c r="I125" s="70" t="s">
        <v>45</v>
      </c>
      <c r="J125" s="70" t="s">
        <v>45</v>
      </c>
      <c r="K125" s="70" t="s">
        <v>45</v>
      </c>
      <c r="L125" s="70" t="s">
        <v>45</v>
      </c>
      <c r="M125" s="70" t="s">
        <v>120</v>
      </c>
      <c r="N125" s="70" t="s">
        <v>654</v>
      </c>
      <c r="O125" s="70" t="s">
        <v>655</v>
      </c>
      <c r="P125" s="439" t="s">
        <v>791</v>
      </c>
      <c r="Q125" s="437">
        <v>8.6800000000000002E-2</v>
      </c>
      <c r="R125" s="437">
        <v>8.4500000000000006E-2</v>
      </c>
      <c r="S125" s="437">
        <v>8.2199999999999995E-2</v>
      </c>
      <c r="T125" s="224">
        <v>0.08</v>
      </c>
      <c r="U125" s="439">
        <v>0.08</v>
      </c>
      <c r="V125" s="70" t="s">
        <v>792</v>
      </c>
      <c r="W125" s="70"/>
      <c r="X125" s="223"/>
      <c r="Y125" s="224" t="s">
        <v>793</v>
      </c>
      <c r="Z125" s="224">
        <v>0.08</v>
      </c>
      <c r="AA125" s="18"/>
      <c r="AB125" s="18" t="s">
        <v>2142</v>
      </c>
      <c r="AC125" s="18"/>
      <c r="AD125" s="18" t="s">
        <v>2057</v>
      </c>
      <c r="AE125" s="468"/>
      <c r="AF125" s="468"/>
      <c r="AG125" s="468" t="s">
        <v>2143</v>
      </c>
      <c r="AH125" s="468"/>
      <c r="AI125" s="468"/>
      <c r="AJ125" s="468"/>
      <c r="AK125" s="361" t="s">
        <v>2059</v>
      </c>
      <c r="AL125" s="497"/>
    </row>
    <row r="126" spans="1:38" ht="229.5" hidden="1" x14ac:dyDescent="0.25">
      <c r="A126" s="339" t="s">
        <v>588</v>
      </c>
      <c r="B126" s="70" t="s">
        <v>37</v>
      </c>
      <c r="C126" s="70" t="s">
        <v>750</v>
      </c>
      <c r="D126" s="70" t="s">
        <v>751</v>
      </c>
      <c r="E126" s="70" t="s">
        <v>117</v>
      </c>
      <c r="F126" s="70" t="s">
        <v>118</v>
      </c>
      <c r="G126" s="70" t="s">
        <v>42</v>
      </c>
      <c r="H126" s="70" t="s">
        <v>43</v>
      </c>
      <c r="I126" s="70" t="s">
        <v>45</v>
      </c>
      <c r="J126" s="70" t="s">
        <v>45</v>
      </c>
      <c r="K126" s="70" t="s">
        <v>45</v>
      </c>
      <c r="L126" s="70" t="s">
        <v>45</v>
      </c>
      <c r="M126" s="70" t="s">
        <v>120</v>
      </c>
      <c r="N126" s="70" t="s">
        <v>654</v>
      </c>
      <c r="O126" s="70" t="s">
        <v>795</v>
      </c>
      <c r="P126" s="439" t="s">
        <v>796</v>
      </c>
      <c r="Q126" s="222"/>
      <c r="R126" s="224">
        <v>0.01</v>
      </c>
      <c r="S126" s="222"/>
      <c r="T126" s="222"/>
      <c r="U126" s="439" t="s">
        <v>2144</v>
      </c>
      <c r="V126" s="70" t="s">
        <v>798</v>
      </c>
      <c r="W126" s="70"/>
      <c r="X126" s="223"/>
      <c r="Y126" s="224" t="s">
        <v>799</v>
      </c>
      <c r="Z126" s="236"/>
      <c r="AA126" s="18"/>
      <c r="AB126" s="18" t="s">
        <v>2145</v>
      </c>
      <c r="AC126" s="18"/>
      <c r="AD126" s="18" t="s">
        <v>2146</v>
      </c>
      <c r="AE126" s="468"/>
      <c r="AF126" s="468"/>
      <c r="AG126" s="468"/>
      <c r="AH126" s="468"/>
      <c r="AI126" s="468"/>
      <c r="AJ126" s="468"/>
      <c r="AK126" s="361" t="s">
        <v>2134</v>
      </c>
      <c r="AL126" s="497"/>
    </row>
    <row r="127" spans="1:38" ht="140.25" hidden="1" x14ac:dyDescent="0.25">
      <c r="A127" s="339" t="s">
        <v>588</v>
      </c>
      <c r="B127" s="70" t="s">
        <v>37</v>
      </c>
      <c r="C127" s="70" t="s">
        <v>750</v>
      </c>
      <c r="D127" s="70" t="s">
        <v>751</v>
      </c>
      <c r="E127" s="70" t="s">
        <v>117</v>
      </c>
      <c r="F127" s="70" t="s">
        <v>118</v>
      </c>
      <c r="G127" s="70" t="s">
        <v>42</v>
      </c>
      <c r="H127" s="70" t="s">
        <v>43</v>
      </c>
      <c r="I127" s="70" t="s">
        <v>45</v>
      </c>
      <c r="J127" s="70" t="s">
        <v>45</v>
      </c>
      <c r="K127" s="70" t="s">
        <v>45</v>
      </c>
      <c r="L127" s="70" t="s">
        <v>45</v>
      </c>
      <c r="M127" s="70" t="s">
        <v>120</v>
      </c>
      <c r="N127" s="70" t="s">
        <v>654</v>
      </c>
      <c r="O127" s="70" t="s">
        <v>795</v>
      </c>
      <c r="P127" s="439" t="s">
        <v>801</v>
      </c>
      <c r="Q127" s="222"/>
      <c r="R127" s="224">
        <v>0.08</v>
      </c>
      <c r="S127" s="222"/>
      <c r="T127" s="222"/>
      <c r="U127" s="439" t="s">
        <v>2147</v>
      </c>
      <c r="V127" s="70" t="s">
        <v>803</v>
      </c>
      <c r="W127" s="70"/>
      <c r="X127" s="223"/>
      <c r="Y127" s="224" t="s">
        <v>804</v>
      </c>
      <c r="Z127" s="236"/>
      <c r="AA127" s="18"/>
      <c r="AB127" s="18" t="s">
        <v>2148</v>
      </c>
      <c r="AC127" s="18"/>
      <c r="AD127" s="18" t="s">
        <v>2146</v>
      </c>
      <c r="AE127" s="468"/>
      <c r="AF127" s="468"/>
      <c r="AG127" s="468"/>
      <c r="AH127" s="468"/>
      <c r="AI127" s="468"/>
      <c r="AJ127" s="468"/>
      <c r="AK127" s="361" t="s">
        <v>2134</v>
      </c>
      <c r="AL127" s="497"/>
    </row>
    <row r="128" spans="1:38" ht="229.5" hidden="1" x14ac:dyDescent="0.25">
      <c r="A128" s="339" t="s">
        <v>588</v>
      </c>
      <c r="B128" s="70" t="s">
        <v>37</v>
      </c>
      <c r="C128" s="70" t="s">
        <v>750</v>
      </c>
      <c r="D128" s="70" t="s">
        <v>751</v>
      </c>
      <c r="E128" s="70" t="s">
        <v>117</v>
      </c>
      <c r="F128" s="70" t="s">
        <v>118</v>
      </c>
      <c r="G128" s="70" t="s">
        <v>42</v>
      </c>
      <c r="H128" s="70" t="s">
        <v>752</v>
      </c>
      <c r="I128" s="70" t="s">
        <v>45</v>
      </c>
      <c r="J128" s="70" t="s">
        <v>45</v>
      </c>
      <c r="K128" s="70" t="s">
        <v>45</v>
      </c>
      <c r="L128" s="70" t="s">
        <v>45</v>
      </c>
      <c r="M128" s="70" t="s">
        <v>120</v>
      </c>
      <c r="N128" s="70" t="s">
        <v>654</v>
      </c>
      <c r="O128" s="70" t="s">
        <v>655</v>
      </c>
      <c r="P128" s="439" t="s">
        <v>806</v>
      </c>
      <c r="Q128" s="222"/>
      <c r="R128" s="224">
        <v>0.06</v>
      </c>
      <c r="S128" s="222"/>
      <c r="T128" s="222"/>
      <c r="U128" s="439" t="s">
        <v>1541</v>
      </c>
      <c r="V128" s="70" t="s">
        <v>808</v>
      </c>
      <c r="W128" s="70"/>
      <c r="X128" s="223"/>
      <c r="Y128" s="224" t="s">
        <v>809</v>
      </c>
      <c r="Z128" s="70"/>
      <c r="AA128" s="18"/>
      <c r="AB128" s="18" t="s">
        <v>2149</v>
      </c>
      <c r="AC128" s="18"/>
      <c r="AD128" s="18" t="s">
        <v>2146</v>
      </c>
      <c r="AE128" s="468"/>
      <c r="AF128" s="468"/>
      <c r="AG128" s="468"/>
      <c r="AH128" s="468"/>
      <c r="AI128" s="468"/>
      <c r="AJ128" s="468"/>
      <c r="AK128" s="361" t="s">
        <v>2134</v>
      </c>
      <c r="AL128" s="497"/>
    </row>
    <row r="129" spans="1:38" ht="229.5" hidden="1" x14ac:dyDescent="0.25">
      <c r="A129" s="339" t="s">
        <v>588</v>
      </c>
      <c r="B129" s="70" t="s">
        <v>37</v>
      </c>
      <c r="C129" s="70" t="s">
        <v>750</v>
      </c>
      <c r="D129" s="70" t="s">
        <v>751</v>
      </c>
      <c r="E129" s="70" t="s">
        <v>117</v>
      </c>
      <c r="F129" s="70" t="s">
        <v>118</v>
      </c>
      <c r="G129" s="70" t="s">
        <v>42</v>
      </c>
      <c r="H129" s="70" t="s">
        <v>752</v>
      </c>
      <c r="I129" s="70" t="s">
        <v>45</v>
      </c>
      <c r="J129" s="70" t="s">
        <v>45</v>
      </c>
      <c r="K129" s="70" t="s">
        <v>45</v>
      </c>
      <c r="L129" s="70" t="s">
        <v>45</v>
      </c>
      <c r="M129" s="70" t="s">
        <v>120</v>
      </c>
      <c r="N129" s="70" t="s">
        <v>654</v>
      </c>
      <c r="O129" s="70" t="s">
        <v>655</v>
      </c>
      <c r="P129" s="439" t="s">
        <v>811</v>
      </c>
      <c r="Q129" s="222"/>
      <c r="R129" s="222"/>
      <c r="S129" s="222"/>
      <c r="T129" s="222"/>
      <c r="U129" s="439" t="s">
        <v>2150</v>
      </c>
      <c r="V129" s="70" t="s">
        <v>813</v>
      </c>
      <c r="W129" s="70"/>
      <c r="X129" s="223"/>
      <c r="Y129" s="224" t="s">
        <v>814</v>
      </c>
      <c r="Z129" s="226"/>
      <c r="AA129" s="18"/>
      <c r="AB129" s="18" t="s">
        <v>2151</v>
      </c>
      <c r="AC129" s="18"/>
      <c r="AD129" s="18" t="s">
        <v>2146</v>
      </c>
      <c r="AE129" s="468"/>
      <c r="AF129" s="468"/>
      <c r="AG129" s="468"/>
      <c r="AH129" s="468"/>
      <c r="AI129" s="468"/>
      <c r="AJ129" s="468"/>
      <c r="AK129" s="361" t="s">
        <v>2134</v>
      </c>
      <c r="AL129" s="497"/>
    </row>
    <row r="130" spans="1:38" ht="229.5" hidden="1" x14ac:dyDescent="0.25">
      <c r="A130" s="339" t="s">
        <v>588</v>
      </c>
      <c r="B130" s="70" t="s">
        <v>37</v>
      </c>
      <c r="C130" s="70" t="s">
        <v>750</v>
      </c>
      <c r="D130" s="70" t="s">
        <v>751</v>
      </c>
      <c r="E130" s="70" t="s">
        <v>117</v>
      </c>
      <c r="F130" s="70" t="s">
        <v>118</v>
      </c>
      <c r="G130" s="70" t="s">
        <v>42</v>
      </c>
      <c r="H130" s="70" t="s">
        <v>752</v>
      </c>
      <c r="I130" s="70" t="s">
        <v>45</v>
      </c>
      <c r="J130" s="70" t="s">
        <v>45</v>
      </c>
      <c r="K130" s="70" t="s">
        <v>45</v>
      </c>
      <c r="L130" s="70" t="s">
        <v>45</v>
      </c>
      <c r="M130" s="70" t="s">
        <v>120</v>
      </c>
      <c r="N130" s="70" t="s">
        <v>654</v>
      </c>
      <c r="O130" s="70" t="s">
        <v>655</v>
      </c>
      <c r="P130" s="439" t="s">
        <v>816</v>
      </c>
      <c r="Q130" s="222"/>
      <c r="R130" s="437">
        <v>0.24399999999999999</v>
      </c>
      <c r="S130" s="222"/>
      <c r="T130" s="222"/>
      <c r="U130" s="439" t="s">
        <v>2152</v>
      </c>
      <c r="V130" s="70" t="s">
        <v>818</v>
      </c>
      <c r="W130" s="70"/>
      <c r="X130" s="223"/>
      <c r="Y130" s="224" t="s">
        <v>819</v>
      </c>
      <c r="Z130" s="222"/>
      <c r="AA130" s="18"/>
      <c r="AB130" s="18" t="s">
        <v>2149</v>
      </c>
      <c r="AC130" s="18"/>
      <c r="AD130" s="18" t="s">
        <v>2146</v>
      </c>
      <c r="AE130" s="468"/>
      <c r="AF130" s="468"/>
      <c r="AG130" s="468"/>
      <c r="AH130" s="468"/>
      <c r="AI130" s="468"/>
      <c r="AJ130" s="468"/>
      <c r="AK130" s="361" t="s">
        <v>2134</v>
      </c>
      <c r="AL130" s="497"/>
    </row>
    <row r="131" spans="1:38" ht="409.5" hidden="1" x14ac:dyDescent="0.25">
      <c r="A131" s="339" t="s">
        <v>588</v>
      </c>
      <c r="B131" s="70" t="s">
        <v>37</v>
      </c>
      <c r="C131" s="70" t="s">
        <v>820</v>
      </c>
      <c r="D131" s="70" t="s">
        <v>821</v>
      </c>
      <c r="E131" s="70" t="s">
        <v>212</v>
      </c>
      <c r="F131" s="70" t="s">
        <v>118</v>
      </c>
      <c r="G131" s="70" t="s">
        <v>42</v>
      </c>
      <c r="H131" s="70" t="s">
        <v>43</v>
      </c>
      <c r="I131" s="70" t="s">
        <v>45</v>
      </c>
      <c r="J131" s="70" t="s">
        <v>45</v>
      </c>
      <c r="K131" s="70" t="s">
        <v>45</v>
      </c>
      <c r="L131" s="70" t="s">
        <v>45</v>
      </c>
      <c r="M131" s="70" t="s">
        <v>120</v>
      </c>
      <c r="N131" s="70" t="s">
        <v>654</v>
      </c>
      <c r="O131" s="70" t="s">
        <v>822</v>
      </c>
      <c r="P131" s="440">
        <v>0.10970000000000001</v>
      </c>
      <c r="Q131" s="222"/>
      <c r="R131" s="222"/>
      <c r="S131" s="222"/>
      <c r="T131" s="222"/>
      <c r="U131" s="439" t="s">
        <v>1551</v>
      </c>
      <c r="V131" s="70" t="s">
        <v>824</v>
      </c>
      <c r="W131" s="70"/>
      <c r="X131" s="223"/>
      <c r="Y131" s="224" t="s">
        <v>825</v>
      </c>
      <c r="Z131" s="222"/>
      <c r="AA131" s="18"/>
      <c r="AB131" s="18" t="s">
        <v>2153</v>
      </c>
      <c r="AC131" s="18"/>
      <c r="AD131" s="18" t="s">
        <v>2146</v>
      </c>
      <c r="AE131" s="468"/>
      <c r="AF131" s="468"/>
      <c r="AG131" s="468"/>
      <c r="AH131" s="468"/>
      <c r="AI131" s="468"/>
      <c r="AJ131" s="468"/>
      <c r="AK131" s="361" t="s">
        <v>2154</v>
      </c>
      <c r="AL131" s="497"/>
    </row>
    <row r="132" spans="1:38" ht="344.25" hidden="1" x14ac:dyDescent="0.25">
      <c r="A132" s="339" t="s">
        <v>588</v>
      </c>
      <c r="B132" s="70" t="s">
        <v>37</v>
      </c>
      <c r="C132" s="70" t="s">
        <v>827</v>
      </c>
      <c r="D132" s="70" t="s">
        <v>828</v>
      </c>
      <c r="E132" s="70" t="s">
        <v>117</v>
      </c>
      <c r="F132" s="70" t="s">
        <v>118</v>
      </c>
      <c r="G132" s="70" t="s">
        <v>42</v>
      </c>
      <c r="H132" s="70" t="s">
        <v>43</v>
      </c>
      <c r="I132" s="70" t="s">
        <v>45</v>
      </c>
      <c r="J132" s="70" t="s">
        <v>45</v>
      </c>
      <c r="K132" s="70" t="s">
        <v>45</v>
      </c>
      <c r="L132" s="70" t="s">
        <v>45</v>
      </c>
      <c r="M132" s="70" t="s">
        <v>120</v>
      </c>
      <c r="N132" s="70" t="s">
        <v>654</v>
      </c>
      <c r="O132" s="70" t="s">
        <v>655</v>
      </c>
      <c r="P132" s="439">
        <v>0.7</v>
      </c>
      <c r="Q132" s="224">
        <v>0.72</v>
      </c>
      <c r="R132" s="224">
        <v>0.74</v>
      </c>
      <c r="S132" s="224">
        <v>0.77</v>
      </c>
      <c r="T132" s="224">
        <v>0.8</v>
      </c>
      <c r="U132" s="439">
        <v>0.8</v>
      </c>
      <c r="V132" s="70" t="s">
        <v>829</v>
      </c>
      <c r="W132" s="70"/>
      <c r="X132" s="223"/>
      <c r="Y132" s="224" t="s">
        <v>830</v>
      </c>
      <c r="Z132" s="224">
        <v>0.8</v>
      </c>
      <c r="AA132" s="74">
        <v>0.04</v>
      </c>
      <c r="AB132" s="18" t="s">
        <v>2067</v>
      </c>
      <c r="AC132" s="18"/>
      <c r="AD132" s="18" t="s">
        <v>2057</v>
      </c>
      <c r="AE132" s="468"/>
      <c r="AF132" s="468"/>
      <c r="AG132" s="468" t="s">
        <v>2068</v>
      </c>
      <c r="AH132" s="468"/>
      <c r="AI132" s="468"/>
      <c r="AJ132" s="468"/>
      <c r="AK132" s="361" t="s">
        <v>2059</v>
      </c>
      <c r="AL132" s="497"/>
    </row>
    <row r="133" spans="1:38" ht="114.75" hidden="1" x14ac:dyDescent="0.25">
      <c r="A133" s="339" t="s">
        <v>588</v>
      </c>
      <c r="B133" s="70" t="s">
        <v>832</v>
      </c>
      <c r="C133" s="70" t="s">
        <v>833</v>
      </c>
      <c r="D133" s="70" t="s">
        <v>834</v>
      </c>
      <c r="E133" s="70" t="s">
        <v>212</v>
      </c>
      <c r="F133" s="70" t="s">
        <v>118</v>
      </c>
      <c r="G133" s="70" t="s">
        <v>642</v>
      </c>
      <c r="H133" s="70" t="s">
        <v>253</v>
      </c>
      <c r="I133" s="70" t="s">
        <v>45</v>
      </c>
      <c r="J133" s="70" t="s">
        <v>45</v>
      </c>
      <c r="K133" s="70" t="s">
        <v>45</v>
      </c>
      <c r="L133" s="70" t="s">
        <v>45</v>
      </c>
      <c r="M133" s="70" t="s">
        <v>120</v>
      </c>
      <c r="N133" s="70" t="s">
        <v>590</v>
      </c>
      <c r="O133" s="70" t="s">
        <v>637</v>
      </c>
      <c r="P133" s="464" t="s">
        <v>835</v>
      </c>
      <c r="Q133" s="285">
        <v>792999</v>
      </c>
      <c r="R133" s="285">
        <v>912999</v>
      </c>
      <c r="S133" s="285">
        <v>1032999</v>
      </c>
      <c r="T133" s="285">
        <v>1152999</v>
      </c>
      <c r="U133" s="285">
        <v>1152999</v>
      </c>
      <c r="V133" s="70" t="s">
        <v>836</v>
      </c>
      <c r="W133" s="70"/>
      <c r="X133" s="223" t="s">
        <v>57</v>
      </c>
      <c r="Y133" s="441" t="s">
        <v>837</v>
      </c>
      <c r="Z133" s="285">
        <v>1152999</v>
      </c>
      <c r="AA133" s="18"/>
      <c r="AB133" s="18" t="s">
        <v>2155</v>
      </c>
      <c r="AC133" s="18" t="s">
        <v>45</v>
      </c>
      <c r="AD133" s="18" t="s">
        <v>2156</v>
      </c>
      <c r="AE133" s="468">
        <v>0</v>
      </c>
      <c r="AF133" s="482">
        <v>0</v>
      </c>
      <c r="AG133" s="349" t="s">
        <v>2157</v>
      </c>
      <c r="AH133" s="349"/>
      <c r="AI133" s="349"/>
      <c r="AJ133" s="349"/>
      <c r="AK133" s="349" t="s">
        <v>2158</v>
      </c>
      <c r="AL133" s="497"/>
    </row>
    <row r="134" spans="1:38" ht="153" hidden="1" x14ac:dyDescent="0.25">
      <c r="A134" s="339" t="s">
        <v>588</v>
      </c>
      <c r="B134" s="70" t="s">
        <v>839</v>
      </c>
      <c r="C134" s="70" t="s">
        <v>840</v>
      </c>
      <c r="D134" s="70" t="s">
        <v>841</v>
      </c>
      <c r="E134" s="70" t="s">
        <v>45</v>
      </c>
      <c r="F134" s="70" t="s">
        <v>45</v>
      </c>
      <c r="G134" s="70" t="s">
        <v>642</v>
      </c>
      <c r="H134" s="70" t="s">
        <v>557</v>
      </c>
      <c r="I134" s="70" t="s">
        <v>45</v>
      </c>
      <c r="J134" s="70" t="s">
        <v>45</v>
      </c>
      <c r="K134" s="70" t="s">
        <v>45</v>
      </c>
      <c r="L134" s="70" t="s">
        <v>45</v>
      </c>
      <c r="M134" s="70" t="s">
        <v>120</v>
      </c>
      <c r="N134" s="70" t="s">
        <v>590</v>
      </c>
      <c r="O134" s="70" t="s">
        <v>637</v>
      </c>
      <c r="P134" s="236" t="s">
        <v>842</v>
      </c>
      <c r="Q134" s="437">
        <v>5.0000000000000001E-4</v>
      </c>
      <c r="R134" s="437">
        <v>4.9500000000000002E-2</v>
      </c>
      <c r="S134" s="224">
        <v>0.05</v>
      </c>
      <c r="T134" s="224">
        <v>0.05</v>
      </c>
      <c r="U134" s="236">
        <v>0.15</v>
      </c>
      <c r="V134" s="70" t="s">
        <v>843</v>
      </c>
      <c r="W134" s="70"/>
      <c r="X134" s="223" t="s">
        <v>57</v>
      </c>
      <c r="Y134" s="224" t="s">
        <v>844</v>
      </c>
      <c r="Z134" s="224">
        <v>0.05</v>
      </c>
      <c r="AA134" s="18"/>
      <c r="AB134" s="18" t="s">
        <v>2159</v>
      </c>
      <c r="AC134" s="18" t="s">
        <v>2160</v>
      </c>
      <c r="AD134" s="18" t="s">
        <v>2161</v>
      </c>
      <c r="AE134" s="468" t="s">
        <v>2162</v>
      </c>
      <c r="AF134" s="482">
        <v>0.46</v>
      </c>
      <c r="AG134" s="468" t="s">
        <v>2163</v>
      </c>
      <c r="AH134" s="468"/>
      <c r="AI134" s="468"/>
      <c r="AJ134" s="468"/>
      <c r="AK134" s="361" t="s">
        <v>2164</v>
      </c>
      <c r="AL134" s="497"/>
    </row>
    <row r="135" spans="1:38" ht="216.75" hidden="1" x14ac:dyDescent="0.25">
      <c r="A135" s="339" t="s">
        <v>588</v>
      </c>
      <c r="B135" s="70" t="s">
        <v>846</v>
      </c>
      <c r="C135" s="70" t="s">
        <v>847</v>
      </c>
      <c r="D135" s="70" t="s">
        <v>848</v>
      </c>
      <c r="E135" s="70" t="s">
        <v>117</v>
      </c>
      <c r="F135" s="70" t="s">
        <v>118</v>
      </c>
      <c r="G135" s="70" t="s">
        <v>42</v>
      </c>
      <c r="H135" s="70" t="s">
        <v>549</v>
      </c>
      <c r="I135" s="70" t="s">
        <v>45</v>
      </c>
      <c r="J135" s="70" t="s">
        <v>45</v>
      </c>
      <c r="K135" s="70" t="s">
        <v>45</v>
      </c>
      <c r="L135" s="70" t="s">
        <v>45</v>
      </c>
      <c r="M135" s="70" t="s">
        <v>120</v>
      </c>
      <c r="N135" s="70" t="s">
        <v>654</v>
      </c>
      <c r="O135" s="70" t="s">
        <v>655</v>
      </c>
      <c r="P135" s="236" t="s">
        <v>849</v>
      </c>
      <c r="Q135" s="437">
        <v>0.17399999999999999</v>
      </c>
      <c r="R135" s="437">
        <v>0.152</v>
      </c>
      <c r="S135" s="437">
        <v>0.152</v>
      </c>
      <c r="T135" s="437">
        <v>0.152</v>
      </c>
      <c r="U135" s="439" t="s">
        <v>1563</v>
      </c>
      <c r="V135" s="70" t="s">
        <v>850</v>
      </c>
      <c r="W135" s="70"/>
      <c r="X135" s="223"/>
      <c r="Y135" s="224" t="s">
        <v>851</v>
      </c>
      <c r="Z135" s="437">
        <v>0.152</v>
      </c>
      <c r="AA135" s="18"/>
      <c r="AB135" s="18" t="s">
        <v>852</v>
      </c>
      <c r="AC135" s="18"/>
      <c r="AD135" s="18" t="s">
        <v>2146</v>
      </c>
      <c r="AE135" s="468"/>
      <c r="AF135" s="468"/>
      <c r="AG135" s="468"/>
      <c r="AH135" s="468"/>
      <c r="AI135" s="468"/>
      <c r="AJ135" s="468"/>
      <c r="AK135" s="361"/>
      <c r="AL135" s="497"/>
    </row>
    <row r="136" spans="1:38" ht="409.5" hidden="1" x14ac:dyDescent="0.25">
      <c r="A136" s="339" t="s">
        <v>588</v>
      </c>
      <c r="B136" s="70" t="s">
        <v>846</v>
      </c>
      <c r="C136" s="70" t="s">
        <v>847</v>
      </c>
      <c r="D136" s="70" t="s">
        <v>848</v>
      </c>
      <c r="E136" s="70" t="s">
        <v>117</v>
      </c>
      <c r="F136" s="70" t="s">
        <v>118</v>
      </c>
      <c r="G136" s="70" t="s">
        <v>42</v>
      </c>
      <c r="H136" s="70" t="s">
        <v>549</v>
      </c>
      <c r="I136" s="70" t="s">
        <v>45</v>
      </c>
      <c r="J136" s="70" t="s">
        <v>45</v>
      </c>
      <c r="K136" s="70" t="s">
        <v>45</v>
      </c>
      <c r="L136" s="70" t="s">
        <v>45</v>
      </c>
      <c r="M136" s="70" t="s">
        <v>120</v>
      </c>
      <c r="N136" s="70" t="s">
        <v>654</v>
      </c>
      <c r="O136" s="70" t="s">
        <v>655</v>
      </c>
      <c r="P136" s="222">
        <v>59.5</v>
      </c>
      <c r="Q136" s="222">
        <v>60</v>
      </c>
      <c r="R136" s="222">
        <v>59</v>
      </c>
      <c r="S136" s="222">
        <v>58</v>
      </c>
      <c r="T136" s="222">
        <v>54</v>
      </c>
      <c r="U136" s="308">
        <v>54</v>
      </c>
      <c r="V136" s="70" t="s">
        <v>858</v>
      </c>
      <c r="W136" s="70"/>
      <c r="X136" s="223"/>
      <c r="Y136" s="224" t="s">
        <v>859</v>
      </c>
      <c r="Z136" s="222">
        <v>56</v>
      </c>
      <c r="AA136" s="18"/>
      <c r="AB136" s="18" t="s">
        <v>2165</v>
      </c>
      <c r="AC136" s="18"/>
      <c r="AD136" s="18" t="s">
        <v>2057</v>
      </c>
      <c r="AE136" s="468"/>
      <c r="AF136" s="468"/>
      <c r="AG136" s="468" t="s">
        <v>2166</v>
      </c>
      <c r="AH136" s="468"/>
      <c r="AI136" s="468"/>
      <c r="AJ136" s="468"/>
      <c r="AK136" s="361" t="s">
        <v>2059</v>
      </c>
      <c r="AL136" s="497"/>
    </row>
    <row r="137" spans="1:38" ht="409.5" hidden="1" x14ac:dyDescent="0.25">
      <c r="A137" s="339" t="s">
        <v>588</v>
      </c>
      <c r="B137" s="70" t="s">
        <v>846</v>
      </c>
      <c r="C137" s="70" t="s">
        <v>847</v>
      </c>
      <c r="D137" s="70" t="s">
        <v>848</v>
      </c>
      <c r="E137" s="70" t="s">
        <v>117</v>
      </c>
      <c r="F137" s="70" t="s">
        <v>118</v>
      </c>
      <c r="G137" s="70" t="s">
        <v>42</v>
      </c>
      <c r="H137" s="70" t="s">
        <v>549</v>
      </c>
      <c r="I137" s="70" t="s">
        <v>45</v>
      </c>
      <c r="J137" s="70" t="s">
        <v>45</v>
      </c>
      <c r="K137" s="70" t="s">
        <v>45</v>
      </c>
      <c r="L137" s="70" t="s">
        <v>45</v>
      </c>
      <c r="M137" s="70" t="s">
        <v>120</v>
      </c>
      <c r="N137" s="70" t="s">
        <v>654</v>
      </c>
      <c r="O137" s="70" t="s">
        <v>655</v>
      </c>
      <c r="P137" s="222">
        <v>2.82</v>
      </c>
      <c r="Q137" s="222">
        <v>2.7</v>
      </c>
      <c r="R137" s="222">
        <v>2.6</v>
      </c>
      <c r="S137" s="222">
        <v>2.4</v>
      </c>
      <c r="T137" s="222">
        <v>2.2000000000000002</v>
      </c>
      <c r="U137" s="308">
        <v>2.2000000000000002</v>
      </c>
      <c r="V137" s="70" t="s">
        <v>867</v>
      </c>
      <c r="W137" s="70"/>
      <c r="X137" s="223"/>
      <c r="Y137" s="224" t="s">
        <v>868</v>
      </c>
      <c r="Z137" s="222">
        <v>2</v>
      </c>
      <c r="AA137" s="18"/>
      <c r="AB137" s="18" t="s">
        <v>2167</v>
      </c>
      <c r="AC137" s="18"/>
      <c r="AD137" s="18" t="s">
        <v>2057</v>
      </c>
      <c r="AE137" s="468"/>
      <c r="AF137" s="468"/>
      <c r="AG137" s="468" t="s">
        <v>2168</v>
      </c>
      <c r="AH137" s="468"/>
      <c r="AI137" s="468"/>
      <c r="AJ137" s="468"/>
      <c r="AK137" s="361" t="s">
        <v>2059</v>
      </c>
      <c r="AL137" s="497"/>
    </row>
    <row r="138" spans="1:38" ht="293.25" hidden="1" x14ac:dyDescent="0.25">
      <c r="A138" s="339" t="s">
        <v>588</v>
      </c>
      <c r="B138" s="70" t="s">
        <v>846</v>
      </c>
      <c r="C138" s="70" t="s">
        <v>847</v>
      </c>
      <c r="D138" s="70" t="s">
        <v>848</v>
      </c>
      <c r="E138" s="70" t="s">
        <v>117</v>
      </c>
      <c r="F138" s="70" t="s">
        <v>118</v>
      </c>
      <c r="G138" s="70" t="s">
        <v>42</v>
      </c>
      <c r="H138" s="70" t="s">
        <v>549</v>
      </c>
      <c r="I138" s="70" t="s">
        <v>45</v>
      </c>
      <c r="J138" s="70" t="s">
        <v>45</v>
      </c>
      <c r="K138" s="70" t="s">
        <v>45</v>
      </c>
      <c r="L138" s="70" t="s">
        <v>45</v>
      </c>
      <c r="M138" s="70" t="s">
        <v>120</v>
      </c>
      <c r="N138" s="70" t="s">
        <v>654</v>
      </c>
      <c r="O138" s="70" t="s">
        <v>655</v>
      </c>
      <c r="P138" s="236" t="s">
        <v>873</v>
      </c>
      <c r="Q138" s="236">
        <v>0.17</v>
      </c>
      <c r="R138" s="236">
        <v>0.16</v>
      </c>
      <c r="S138" s="236">
        <v>0.15</v>
      </c>
      <c r="T138" s="236">
        <v>0.14000000000000001</v>
      </c>
      <c r="U138" s="236">
        <v>0.14000000000000001</v>
      </c>
      <c r="V138" s="70" t="s">
        <v>874</v>
      </c>
      <c r="W138" s="70"/>
      <c r="X138" s="223"/>
      <c r="Y138" s="224" t="s">
        <v>875</v>
      </c>
      <c r="Z138" s="236">
        <v>0.14000000000000001</v>
      </c>
      <c r="AA138" s="18"/>
      <c r="AB138" s="18" t="s">
        <v>2169</v>
      </c>
      <c r="AC138" s="18"/>
      <c r="AD138" s="18" t="s">
        <v>2057</v>
      </c>
      <c r="AE138" s="468"/>
      <c r="AF138" s="468"/>
      <c r="AG138" s="468" t="s">
        <v>2166</v>
      </c>
      <c r="AH138" s="468"/>
      <c r="AI138" s="468"/>
      <c r="AJ138" s="468"/>
      <c r="AK138" s="361" t="s">
        <v>2059</v>
      </c>
      <c r="AL138" s="497"/>
    </row>
    <row r="139" spans="1:38" ht="216.75" hidden="1" x14ac:dyDescent="0.25">
      <c r="A139" s="339" t="s">
        <v>588</v>
      </c>
      <c r="B139" s="70" t="s">
        <v>846</v>
      </c>
      <c r="C139" s="70" t="s">
        <v>847</v>
      </c>
      <c r="D139" s="70" t="s">
        <v>848</v>
      </c>
      <c r="E139" s="70" t="s">
        <v>117</v>
      </c>
      <c r="F139" s="70" t="s">
        <v>118</v>
      </c>
      <c r="G139" s="70" t="s">
        <v>42</v>
      </c>
      <c r="H139" s="70" t="s">
        <v>549</v>
      </c>
      <c r="I139" s="70" t="s">
        <v>45</v>
      </c>
      <c r="J139" s="70" t="s">
        <v>45</v>
      </c>
      <c r="K139" s="70" t="s">
        <v>45</v>
      </c>
      <c r="L139" s="70" t="s">
        <v>45</v>
      </c>
      <c r="M139" s="70" t="s">
        <v>120</v>
      </c>
      <c r="N139" s="70" t="s">
        <v>654</v>
      </c>
      <c r="O139" s="70" t="s">
        <v>655</v>
      </c>
      <c r="P139" s="236" t="s">
        <v>881</v>
      </c>
      <c r="Q139" s="236"/>
      <c r="R139" s="439">
        <v>0.126</v>
      </c>
      <c r="S139" s="236"/>
      <c r="T139" s="236"/>
      <c r="U139" s="439" t="s">
        <v>2170</v>
      </c>
      <c r="V139" s="70" t="s">
        <v>883</v>
      </c>
      <c r="W139" s="70" t="s">
        <v>57</v>
      </c>
      <c r="X139" s="223" t="s">
        <v>57</v>
      </c>
      <c r="Y139" s="224" t="s">
        <v>884</v>
      </c>
      <c r="Z139" s="222"/>
      <c r="AA139" s="18"/>
      <c r="AB139" s="18" t="s">
        <v>852</v>
      </c>
      <c r="AC139" s="18"/>
      <c r="AD139" s="18" t="s">
        <v>2146</v>
      </c>
      <c r="AE139" s="468"/>
      <c r="AF139" s="468"/>
      <c r="AG139" s="468"/>
      <c r="AH139" s="468"/>
      <c r="AI139" s="468"/>
      <c r="AJ139" s="468"/>
      <c r="AK139" s="361" t="s">
        <v>2134</v>
      </c>
      <c r="AL139" s="497"/>
    </row>
    <row r="140" spans="1:38" ht="204" hidden="1" x14ac:dyDescent="0.25">
      <c r="A140" s="339" t="s">
        <v>588</v>
      </c>
      <c r="B140" s="70" t="s">
        <v>846</v>
      </c>
      <c r="C140" s="70" t="s">
        <v>892</v>
      </c>
      <c r="D140" s="70" t="s">
        <v>893</v>
      </c>
      <c r="E140" s="70" t="s">
        <v>117</v>
      </c>
      <c r="F140" s="70" t="s">
        <v>118</v>
      </c>
      <c r="G140" s="70" t="s">
        <v>42</v>
      </c>
      <c r="H140" s="70" t="s">
        <v>549</v>
      </c>
      <c r="I140" s="70" t="s">
        <v>45</v>
      </c>
      <c r="J140" s="70" t="s">
        <v>45</v>
      </c>
      <c r="K140" s="70" t="s">
        <v>45</v>
      </c>
      <c r="L140" s="70" t="s">
        <v>45</v>
      </c>
      <c r="M140" s="70" t="s">
        <v>120</v>
      </c>
      <c r="N140" s="70" t="s">
        <v>590</v>
      </c>
      <c r="O140" s="70" t="s">
        <v>637</v>
      </c>
      <c r="P140" s="236" t="s">
        <v>894</v>
      </c>
      <c r="Q140" s="236">
        <v>0.55000000000000004</v>
      </c>
      <c r="R140" s="236">
        <v>0.6</v>
      </c>
      <c r="S140" s="236">
        <v>0.65</v>
      </c>
      <c r="T140" s="236">
        <v>0.7</v>
      </c>
      <c r="U140" s="236">
        <v>0.7</v>
      </c>
      <c r="V140" s="70" t="s">
        <v>895</v>
      </c>
      <c r="W140" s="70"/>
      <c r="X140" s="223"/>
      <c r="Y140" s="224" t="s">
        <v>896</v>
      </c>
      <c r="Z140" s="226">
        <v>0.7</v>
      </c>
      <c r="AA140" s="465">
        <f>((76.9*65)/100)-65</f>
        <v>-15.015000000000001</v>
      </c>
      <c r="AB140" s="18" t="s">
        <v>2171</v>
      </c>
      <c r="AC140" s="18"/>
      <c r="AD140" s="18" t="s">
        <v>2057</v>
      </c>
      <c r="AE140" s="468"/>
      <c r="AF140" s="468"/>
      <c r="AG140" s="468" t="s">
        <v>2172</v>
      </c>
      <c r="AH140" s="468"/>
      <c r="AI140" s="468"/>
      <c r="AJ140" s="468"/>
      <c r="AK140" s="361" t="s">
        <v>2059</v>
      </c>
      <c r="AL140" s="497"/>
    </row>
    <row r="141" spans="1:38" ht="395.25" hidden="1" x14ac:dyDescent="0.25">
      <c r="A141" s="339" t="s">
        <v>588</v>
      </c>
      <c r="B141" s="70" t="s">
        <v>846</v>
      </c>
      <c r="C141" s="70" t="s">
        <v>892</v>
      </c>
      <c r="D141" s="70" t="s">
        <v>893</v>
      </c>
      <c r="E141" s="70" t="s">
        <v>117</v>
      </c>
      <c r="F141" s="70" t="s">
        <v>118</v>
      </c>
      <c r="G141" s="70" t="s">
        <v>42</v>
      </c>
      <c r="H141" s="70" t="s">
        <v>549</v>
      </c>
      <c r="I141" s="70" t="s">
        <v>45</v>
      </c>
      <c r="J141" s="70" t="s">
        <v>45</v>
      </c>
      <c r="K141" s="70" t="s">
        <v>45</v>
      </c>
      <c r="L141" s="70" t="s">
        <v>45</v>
      </c>
      <c r="M141" s="70" t="s">
        <v>120</v>
      </c>
      <c r="N141" s="70" t="s">
        <v>590</v>
      </c>
      <c r="O141" s="70" t="s">
        <v>637</v>
      </c>
      <c r="P141" s="222">
        <v>75</v>
      </c>
      <c r="Q141" s="224">
        <v>0.8</v>
      </c>
      <c r="R141" s="224">
        <v>0.85</v>
      </c>
      <c r="S141" s="224">
        <v>0.9</v>
      </c>
      <c r="T141" s="224">
        <v>1</v>
      </c>
      <c r="U141" s="226">
        <v>1</v>
      </c>
      <c r="V141" s="70" t="s">
        <v>900</v>
      </c>
      <c r="W141" s="70"/>
      <c r="X141" s="223"/>
      <c r="Y141" s="224" t="s">
        <v>901</v>
      </c>
      <c r="Z141" s="226">
        <v>1</v>
      </c>
      <c r="AA141" s="18"/>
      <c r="AB141" s="18" t="s">
        <v>2173</v>
      </c>
      <c r="AC141" s="18"/>
      <c r="AD141" s="18" t="s">
        <v>2057</v>
      </c>
      <c r="AE141" s="468"/>
      <c r="AF141" s="468"/>
      <c r="AG141" s="468" t="s">
        <v>2174</v>
      </c>
      <c r="AH141" s="468"/>
      <c r="AI141" s="468"/>
      <c r="AJ141" s="468"/>
      <c r="AK141" s="361" t="s">
        <v>2059</v>
      </c>
      <c r="AL141" s="497"/>
    </row>
    <row r="142" spans="1:38" ht="165.75" hidden="1" x14ac:dyDescent="0.25">
      <c r="A142" s="339" t="s">
        <v>588</v>
      </c>
      <c r="B142" s="70" t="s">
        <v>846</v>
      </c>
      <c r="C142" s="70" t="s">
        <v>903</v>
      </c>
      <c r="D142" s="70" t="s">
        <v>904</v>
      </c>
      <c r="E142" s="70" t="s">
        <v>212</v>
      </c>
      <c r="F142" s="70" t="s">
        <v>118</v>
      </c>
      <c r="G142" s="70" t="s">
        <v>42</v>
      </c>
      <c r="H142" s="70" t="s">
        <v>549</v>
      </c>
      <c r="I142" s="70" t="s">
        <v>45</v>
      </c>
      <c r="J142" s="70" t="s">
        <v>45</v>
      </c>
      <c r="K142" s="70" t="s">
        <v>45</v>
      </c>
      <c r="L142" s="70" t="s">
        <v>45</v>
      </c>
      <c r="M142" s="70" t="s">
        <v>120</v>
      </c>
      <c r="N142" s="70" t="s">
        <v>590</v>
      </c>
      <c r="O142" s="70" t="s">
        <v>698</v>
      </c>
      <c r="P142" s="222">
        <v>0</v>
      </c>
      <c r="Q142" s="222">
        <v>0</v>
      </c>
      <c r="R142" s="222">
        <v>8</v>
      </c>
      <c r="S142" s="222">
        <v>16</v>
      </c>
      <c r="T142" s="222">
        <v>24</v>
      </c>
      <c r="U142" s="70">
        <v>24</v>
      </c>
      <c r="V142" s="70" t="s">
        <v>905</v>
      </c>
      <c r="W142" s="70"/>
      <c r="X142" s="223"/>
      <c r="Y142" s="224" t="s">
        <v>906</v>
      </c>
      <c r="Z142" s="222">
        <v>24</v>
      </c>
      <c r="AA142" s="18"/>
      <c r="AB142" s="18" t="s">
        <v>2175</v>
      </c>
      <c r="AC142" s="18"/>
      <c r="AD142" s="18" t="s">
        <v>2057</v>
      </c>
      <c r="AE142" s="468"/>
      <c r="AF142" s="468"/>
      <c r="AG142" s="468" t="s">
        <v>2176</v>
      </c>
      <c r="AH142" s="468"/>
      <c r="AI142" s="468"/>
      <c r="AJ142" s="468"/>
      <c r="AK142" s="361" t="s">
        <v>2059</v>
      </c>
      <c r="AL142" s="497"/>
    </row>
    <row r="143" spans="1:38" ht="165.75" hidden="1" x14ac:dyDescent="0.25">
      <c r="A143" s="339" t="s">
        <v>588</v>
      </c>
      <c r="B143" s="70" t="s">
        <v>910</v>
      </c>
      <c r="C143" s="70" t="s">
        <v>911</v>
      </c>
      <c r="D143" s="70" t="s">
        <v>912</v>
      </c>
      <c r="E143" s="70" t="s">
        <v>212</v>
      </c>
      <c r="F143" s="70" t="s">
        <v>118</v>
      </c>
      <c r="G143" s="70" t="s">
        <v>42</v>
      </c>
      <c r="H143" s="70" t="s">
        <v>45</v>
      </c>
      <c r="I143" s="70" t="s">
        <v>45</v>
      </c>
      <c r="J143" s="70" t="s">
        <v>45</v>
      </c>
      <c r="K143" s="70" t="s">
        <v>45</v>
      </c>
      <c r="L143" s="70" t="s">
        <v>45</v>
      </c>
      <c r="M143" s="70" t="s">
        <v>120</v>
      </c>
      <c r="N143" s="70" t="s">
        <v>590</v>
      </c>
      <c r="O143" s="70" t="s">
        <v>637</v>
      </c>
      <c r="P143" s="222">
        <v>0</v>
      </c>
      <c r="Q143" s="222">
        <v>0.2</v>
      </c>
      <c r="R143" s="222">
        <v>0.4</v>
      </c>
      <c r="S143" s="222">
        <v>0.7</v>
      </c>
      <c r="T143" s="222">
        <v>1</v>
      </c>
      <c r="U143" s="70">
        <v>1</v>
      </c>
      <c r="V143" s="70" t="s">
        <v>913</v>
      </c>
      <c r="W143" s="70" t="s">
        <v>57</v>
      </c>
      <c r="X143" s="223" t="s">
        <v>57</v>
      </c>
      <c r="Y143" s="224" t="s">
        <v>914</v>
      </c>
      <c r="Z143" s="222">
        <v>1</v>
      </c>
      <c r="AA143" s="74"/>
      <c r="AB143" s="18" t="s">
        <v>2177</v>
      </c>
      <c r="AC143" s="18" t="s">
        <v>2178</v>
      </c>
      <c r="AD143" s="18" t="s">
        <v>2156</v>
      </c>
      <c r="AE143" s="468" t="s">
        <v>2179</v>
      </c>
      <c r="AF143" s="482">
        <v>0.8</v>
      </c>
      <c r="AG143" s="468" t="s">
        <v>2180</v>
      </c>
      <c r="AH143" s="468"/>
      <c r="AI143" s="468"/>
      <c r="AJ143" s="468"/>
      <c r="AK143" s="361" t="s">
        <v>2164</v>
      </c>
      <c r="AL143" s="497"/>
    </row>
    <row r="144" spans="1:38" ht="127.5" hidden="1" x14ac:dyDescent="0.25">
      <c r="A144" s="339" t="s">
        <v>588</v>
      </c>
      <c r="B144" s="70" t="s">
        <v>910</v>
      </c>
      <c r="C144" s="70" t="s">
        <v>911</v>
      </c>
      <c r="D144" s="70" t="s">
        <v>916</v>
      </c>
      <c r="E144" s="70" t="s">
        <v>212</v>
      </c>
      <c r="F144" s="70" t="s">
        <v>118</v>
      </c>
      <c r="G144" s="70" t="s">
        <v>42</v>
      </c>
      <c r="H144" s="70" t="s">
        <v>45</v>
      </c>
      <c r="I144" s="70" t="s">
        <v>45</v>
      </c>
      <c r="J144" s="70" t="s">
        <v>45</v>
      </c>
      <c r="K144" s="70" t="s">
        <v>45</v>
      </c>
      <c r="L144" s="70" t="s">
        <v>45</v>
      </c>
      <c r="M144" s="70" t="s">
        <v>120</v>
      </c>
      <c r="N144" s="70" t="s">
        <v>590</v>
      </c>
      <c r="O144" s="70" t="s">
        <v>637</v>
      </c>
      <c r="P144" s="222">
        <v>0</v>
      </c>
      <c r="Q144" s="222">
        <v>11</v>
      </c>
      <c r="R144" s="222">
        <v>11</v>
      </c>
      <c r="S144" s="222">
        <v>11</v>
      </c>
      <c r="T144" s="222">
        <v>11</v>
      </c>
      <c r="U144" s="70">
        <v>44</v>
      </c>
      <c r="V144" s="70" t="s">
        <v>917</v>
      </c>
      <c r="W144" s="70" t="s">
        <v>57</v>
      </c>
      <c r="X144" s="223" t="s">
        <v>57</v>
      </c>
      <c r="Y144" s="224" t="s">
        <v>918</v>
      </c>
      <c r="Z144" s="70">
        <v>11</v>
      </c>
      <c r="AA144" s="18">
        <v>6</v>
      </c>
      <c r="AB144" s="18" t="s">
        <v>2181</v>
      </c>
      <c r="AC144" s="18" t="s">
        <v>2182</v>
      </c>
      <c r="AD144" s="18" t="s">
        <v>2156</v>
      </c>
      <c r="AE144" s="468">
        <v>0</v>
      </c>
      <c r="AF144" s="482">
        <v>0</v>
      </c>
      <c r="AG144" s="468" t="s">
        <v>2183</v>
      </c>
      <c r="AH144" s="468">
        <v>0</v>
      </c>
      <c r="AI144" s="468" t="s">
        <v>2184</v>
      </c>
      <c r="AJ144" s="468" t="s">
        <v>2185</v>
      </c>
      <c r="AK144" s="361" t="s">
        <v>2186</v>
      </c>
      <c r="AL144" s="497"/>
    </row>
    <row r="145" spans="1:38" ht="409.5" hidden="1" x14ac:dyDescent="0.25">
      <c r="A145" s="339" t="s">
        <v>588</v>
      </c>
      <c r="B145" s="70" t="s">
        <v>910</v>
      </c>
      <c r="C145" s="70" t="s">
        <v>911</v>
      </c>
      <c r="D145" s="70" t="s">
        <v>912</v>
      </c>
      <c r="E145" s="70" t="s">
        <v>212</v>
      </c>
      <c r="F145" s="70" t="s">
        <v>118</v>
      </c>
      <c r="G145" s="70" t="s">
        <v>42</v>
      </c>
      <c r="H145" s="70" t="s">
        <v>45</v>
      </c>
      <c r="I145" s="70" t="s">
        <v>45</v>
      </c>
      <c r="J145" s="70" t="s">
        <v>45</v>
      </c>
      <c r="K145" s="70" t="s">
        <v>45</v>
      </c>
      <c r="L145" s="70" t="s">
        <v>45</v>
      </c>
      <c r="M145" s="70" t="s">
        <v>120</v>
      </c>
      <c r="N145" s="70" t="s">
        <v>590</v>
      </c>
      <c r="O145" s="70" t="s">
        <v>637</v>
      </c>
      <c r="P145" s="222">
        <v>0</v>
      </c>
      <c r="Q145" s="222">
        <v>0</v>
      </c>
      <c r="R145" s="222">
        <v>0</v>
      </c>
      <c r="S145" s="222">
        <v>0</v>
      </c>
      <c r="T145" s="222">
        <v>4</v>
      </c>
      <c r="U145" s="70">
        <v>4</v>
      </c>
      <c r="V145" s="70" t="s">
        <v>919</v>
      </c>
      <c r="W145" s="70"/>
      <c r="X145" s="223" t="s">
        <v>57</v>
      </c>
      <c r="Y145" s="224" t="s">
        <v>920</v>
      </c>
      <c r="Z145" s="222">
        <v>4</v>
      </c>
      <c r="AA145" s="18"/>
      <c r="AB145" s="18" t="s">
        <v>2187</v>
      </c>
      <c r="AC145" s="18"/>
      <c r="AD145" s="18" t="s">
        <v>2057</v>
      </c>
      <c r="AE145" s="468"/>
      <c r="AF145" s="468"/>
      <c r="AG145" s="468" t="s">
        <v>2188</v>
      </c>
      <c r="AH145" s="468"/>
      <c r="AI145" s="468"/>
      <c r="AJ145" s="468"/>
      <c r="AK145" s="361" t="s">
        <v>2059</v>
      </c>
      <c r="AL145" s="497"/>
    </row>
    <row r="146" spans="1:38" ht="165.75" hidden="1" x14ac:dyDescent="0.25">
      <c r="A146" s="339" t="s">
        <v>588</v>
      </c>
      <c r="B146" s="70" t="s">
        <v>910</v>
      </c>
      <c r="C146" s="70" t="s">
        <v>911</v>
      </c>
      <c r="D146" s="70" t="s">
        <v>912</v>
      </c>
      <c r="E146" s="70" t="s">
        <v>212</v>
      </c>
      <c r="F146" s="70" t="s">
        <v>118</v>
      </c>
      <c r="G146" s="70" t="s">
        <v>42</v>
      </c>
      <c r="H146" s="70" t="s">
        <v>45</v>
      </c>
      <c r="I146" s="70" t="s">
        <v>45</v>
      </c>
      <c r="J146" s="70" t="s">
        <v>45</v>
      </c>
      <c r="K146" s="70" t="s">
        <v>45</v>
      </c>
      <c r="L146" s="70" t="s">
        <v>45</v>
      </c>
      <c r="M146" s="70" t="s">
        <v>120</v>
      </c>
      <c r="N146" s="70" t="s">
        <v>590</v>
      </c>
      <c r="O146" s="70" t="s">
        <v>637</v>
      </c>
      <c r="P146" s="222">
        <v>0</v>
      </c>
      <c r="Q146" s="222">
        <v>0</v>
      </c>
      <c r="R146" s="437">
        <v>0.27279999999999999</v>
      </c>
      <c r="S146" s="437">
        <v>0.36359999999999998</v>
      </c>
      <c r="T146" s="437">
        <v>0.36359999999999998</v>
      </c>
      <c r="U146" s="226">
        <v>1</v>
      </c>
      <c r="V146" s="70" t="s">
        <v>923</v>
      </c>
      <c r="W146" s="70" t="s">
        <v>57</v>
      </c>
      <c r="X146" s="223" t="s">
        <v>57</v>
      </c>
      <c r="Y146" s="224" t="s">
        <v>924</v>
      </c>
      <c r="Z146" s="437">
        <v>0.36359999999999998</v>
      </c>
      <c r="AA146" s="18"/>
      <c r="AB146" s="18" t="s">
        <v>2189</v>
      </c>
      <c r="AC146" s="18" t="s">
        <v>2190</v>
      </c>
      <c r="AD146" s="18" t="s">
        <v>2161</v>
      </c>
      <c r="AE146" s="468">
        <v>0</v>
      </c>
      <c r="AF146" s="468">
        <v>0</v>
      </c>
      <c r="AG146" s="468" t="s">
        <v>2191</v>
      </c>
      <c r="AH146" s="468"/>
      <c r="AI146" s="468"/>
      <c r="AJ146" s="468"/>
      <c r="AK146" s="361" t="s">
        <v>2192</v>
      </c>
      <c r="AL146" s="497"/>
    </row>
    <row r="147" spans="1:38" ht="344.25" hidden="1" x14ac:dyDescent="0.25">
      <c r="A147" s="339" t="s">
        <v>588</v>
      </c>
      <c r="B147" s="70" t="s">
        <v>37</v>
      </c>
      <c r="C147" s="70" t="s">
        <v>38</v>
      </c>
      <c r="D147" s="70" t="s">
        <v>39</v>
      </c>
      <c r="E147" s="70" t="s">
        <v>45</v>
      </c>
      <c r="F147" s="70" t="s">
        <v>45</v>
      </c>
      <c r="G147" s="70" t="s">
        <v>642</v>
      </c>
      <c r="H147" s="70" t="s">
        <v>43</v>
      </c>
      <c r="I147" s="70" t="s">
        <v>45</v>
      </c>
      <c r="J147" s="70" t="s">
        <v>45</v>
      </c>
      <c r="K147" s="70" t="s">
        <v>45</v>
      </c>
      <c r="L147" s="70" t="s">
        <v>45</v>
      </c>
      <c r="M147" s="70" t="s">
        <v>47</v>
      </c>
      <c r="N147" s="70" t="s">
        <v>926</v>
      </c>
      <c r="O147" s="70" t="s">
        <v>927</v>
      </c>
      <c r="P147" s="236">
        <v>0</v>
      </c>
      <c r="Q147" s="222">
        <v>0</v>
      </c>
      <c r="R147" s="224">
        <v>0.8</v>
      </c>
      <c r="S147" s="224">
        <v>0.5</v>
      </c>
      <c r="T147" s="224">
        <v>1</v>
      </c>
      <c r="U147" s="236">
        <v>1</v>
      </c>
      <c r="V147" s="70" t="s">
        <v>928</v>
      </c>
      <c r="W147" s="70"/>
      <c r="X147" s="223"/>
      <c r="Y147" s="224" t="s">
        <v>2193</v>
      </c>
      <c r="Z147" s="224">
        <v>0.25</v>
      </c>
      <c r="AA147" s="18"/>
      <c r="AB147" s="18" t="s">
        <v>2194</v>
      </c>
      <c r="AC147" s="18"/>
      <c r="AD147" s="18" t="s">
        <v>2057</v>
      </c>
      <c r="AE147" s="468"/>
      <c r="AF147" s="468"/>
      <c r="AG147" s="468" t="s">
        <v>2195</v>
      </c>
      <c r="AH147" s="468"/>
      <c r="AI147" s="468"/>
      <c r="AJ147" s="468"/>
      <c r="AK147" s="361" t="s">
        <v>2059</v>
      </c>
      <c r="AL147" s="497"/>
    </row>
    <row r="148" spans="1:38" ht="409.5" hidden="1" x14ac:dyDescent="0.25">
      <c r="A148" s="339" t="s">
        <v>588</v>
      </c>
      <c r="B148" s="70" t="s">
        <v>37</v>
      </c>
      <c r="C148" s="70" t="s">
        <v>38</v>
      </c>
      <c r="D148" s="70" t="s">
        <v>39</v>
      </c>
      <c r="E148" s="70" t="s">
        <v>45</v>
      </c>
      <c r="F148" s="70" t="s">
        <v>45</v>
      </c>
      <c r="G148" s="70" t="s">
        <v>642</v>
      </c>
      <c r="H148" s="70" t="s">
        <v>43</v>
      </c>
      <c r="I148" s="70" t="s">
        <v>45</v>
      </c>
      <c r="J148" s="70" t="s">
        <v>45</v>
      </c>
      <c r="K148" s="70" t="s">
        <v>45</v>
      </c>
      <c r="L148" s="70" t="s">
        <v>45</v>
      </c>
      <c r="M148" s="70" t="s">
        <v>47</v>
      </c>
      <c r="N148" s="70" t="s">
        <v>926</v>
      </c>
      <c r="O148" s="70" t="s">
        <v>927</v>
      </c>
      <c r="P148" s="222">
        <v>0</v>
      </c>
      <c r="Q148" s="222" t="s">
        <v>2196</v>
      </c>
      <c r="R148" s="222" t="s">
        <v>2197</v>
      </c>
      <c r="S148" s="222" t="s">
        <v>2198</v>
      </c>
      <c r="T148" s="222">
        <v>0</v>
      </c>
      <c r="U148" s="70" t="s">
        <v>2199</v>
      </c>
      <c r="V148" s="70" t="s">
        <v>931</v>
      </c>
      <c r="W148" s="70" t="s">
        <v>57</v>
      </c>
      <c r="X148" s="223" t="s">
        <v>57</v>
      </c>
      <c r="Y148" s="438" t="s">
        <v>932</v>
      </c>
      <c r="Z148" s="466" t="s">
        <v>2200</v>
      </c>
      <c r="AA148" s="74"/>
      <c r="AB148" s="18" t="s">
        <v>2201</v>
      </c>
      <c r="AC148" s="18"/>
      <c r="AD148" s="18" t="s">
        <v>2202</v>
      </c>
      <c r="AE148" s="468"/>
      <c r="AF148" s="468"/>
      <c r="AG148" s="468"/>
      <c r="AH148" s="468"/>
      <c r="AI148" s="468"/>
      <c r="AJ148" s="468" t="s">
        <v>2203</v>
      </c>
      <c r="AK148" s="361" t="s">
        <v>2204</v>
      </c>
      <c r="AL148" s="497"/>
    </row>
    <row r="149" spans="1:38" ht="365.25" hidden="1" x14ac:dyDescent="0.25">
      <c r="A149" s="339" t="s">
        <v>588</v>
      </c>
      <c r="B149" s="70" t="s">
        <v>37</v>
      </c>
      <c r="C149" s="70" t="s">
        <v>38</v>
      </c>
      <c r="D149" s="70" t="s">
        <v>39</v>
      </c>
      <c r="E149" s="70" t="s">
        <v>40</v>
      </c>
      <c r="F149" s="70" t="s">
        <v>41</v>
      </c>
      <c r="G149" s="70" t="s">
        <v>642</v>
      </c>
      <c r="H149" s="70" t="s">
        <v>43</v>
      </c>
      <c r="I149" s="70" t="s">
        <v>45</v>
      </c>
      <c r="J149" s="70" t="s">
        <v>45</v>
      </c>
      <c r="K149" s="70" t="s">
        <v>45</v>
      </c>
      <c r="L149" s="70" t="s">
        <v>45</v>
      </c>
      <c r="M149" s="70" t="s">
        <v>47</v>
      </c>
      <c r="N149" s="70" t="s">
        <v>926</v>
      </c>
      <c r="O149" s="70" t="s">
        <v>938</v>
      </c>
      <c r="P149" s="222">
        <v>0</v>
      </c>
      <c r="Q149" s="222" t="s">
        <v>2205</v>
      </c>
      <c r="R149" s="222" t="s">
        <v>2205</v>
      </c>
      <c r="S149" s="222" t="s">
        <v>2205</v>
      </c>
      <c r="T149" s="222" t="s">
        <v>2205</v>
      </c>
      <c r="U149" s="308" t="s">
        <v>2206</v>
      </c>
      <c r="V149" s="70" t="s">
        <v>939</v>
      </c>
      <c r="W149" s="70"/>
      <c r="X149" s="70"/>
      <c r="Y149" s="224" t="s">
        <v>940</v>
      </c>
      <c r="Z149" s="222" t="s">
        <v>2205</v>
      </c>
      <c r="AA149" s="18"/>
      <c r="AB149" s="18" t="s">
        <v>2207</v>
      </c>
      <c r="AC149" s="18"/>
      <c r="AD149" s="18" t="s">
        <v>2057</v>
      </c>
      <c r="AE149" s="468"/>
      <c r="AF149" s="468"/>
      <c r="AG149" s="468" t="s">
        <v>2208</v>
      </c>
      <c r="AH149" s="468"/>
      <c r="AI149" s="468"/>
      <c r="AJ149" s="468"/>
      <c r="AK149" s="349" t="s">
        <v>2209</v>
      </c>
      <c r="AL149" s="497"/>
    </row>
    <row r="150" spans="1:38" ht="204" hidden="1" x14ac:dyDescent="0.25">
      <c r="A150" s="339" t="s">
        <v>588</v>
      </c>
      <c r="B150" s="70" t="s">
        <v>37</v>
      </c>
      <c r="C150" s="70" t="s">
        <v>38</v>
      </c>
      <c r="D150" s="70" t="s">
        <v>39</v>
      </c>
      <c r="E150" s="70" t="s">
        <v>40</v>
      </c>
      <c r="F150" s="70" t="s">
        <v>41</v>
      </c>
      <c r="G150" s="70" t="s">
        <v>642</v>
      </c>
      <c r="H150" s="70" t="s">
        <v>43</v>
      </c>
      <c r="I150" s="70" t="s">
        <v>45</v>
      </c>
      <c r="J150" s="70" t="s">
        <v>45</v>
      </c>
      <c r="K150" s="70" t="s">
        <v>45</v>
      </c>
      <c r="L150" s="70" t="s">
        <v>45</v>
      </c>
      <c r="M150" s="70" t="s">
        <v>47</v>
      </c>
      <c r="N150" s="70" t="s">
        <v>926</v>
      </c>
      <c r="O150" s="70" t="s">
        <v>941</v>
      </c>
      <c r="P150" s="222">
        <v>0</v>
      </c>
      <c r="Q150" s="222">
        <v>0</v>
      </c>
      <c r="R150" s="222" t="s">
        <v>2210</v>
      </c>
      <c r="S150" s="222" t="s">
        <v>2211</v>
      </c>
      <c r="T150" s="222" t="s">
        <v>2212</v>
      </c>
      <c r="U150" s="70" t="s">
        <v>2212</v>
      </c>
      <c r="V150" s="70" t="s">
        <v>943</v>
      </c>
      <c r="W150" s="70"/>
      <c r="X150" s="70" t="s">
        <v>57</v>
      </c>
      <c r="Y150" s="224" t="s">
        <v>2213</v>
      </c>
      <c r="Z150" s="222" t="s">
        <v>2212</v>
      </c>
      <c r="AA150" s="70"/>
      <c r="AB150" s="18" t="s">
        <v>2214</v>
      </c>
      <c r="AC150" s="18"/>
      <c r="AD150" s="18" t="s">
        <v>2057</v>
      </c>
      <c r="AE150" s="468"/>
      <c r="AF150" s="468"/>
      <c r="AG150" s="468" t="s">
        <v>2215</v>
      </c>
      <c r="AH150" s="468"/>
      <c r="AI150" s="468"/>
      <c r="AJ150" s="468"/>
      <c r="AK150" s="361" t="s">
        <v>2059</v>
      </c>
      <c r="AL150" s="497"/>
    </row>
    <row r="151" spans="1:38" ht="102" hidden="1" x14ac:dyDescent="0.25">
      <c r="A151" s="339" t="s">
        <v>588</v>
      </c>
      <c r="B151" s="70" t="s">
        <v>37</v>
      </c>
      <c r="C151" s="70" t="s">
        <v>38</v>
      </c>
      <c r="D151" s="70" t="s">
        <v>39</v>
      </c>
      <c r="E151" s="70" t="s">
        <v>40</v>
      </c>
      <c r="F151" s="70" t="s">
        <v>41</v>
      </c>
      <c r="G151" s="70" t="s">
        <v>642</v>
      </c>
      <c r="H151" s="70" t="s">
        <v>43</v>
      </c>
      <c r="I151" s="70" t="s">
        <v>45</v>
      </c>
      <c r="J151" s="70" t="s">
        <v>45</v>
      </c>
      <c r="K151" s="70" t="s">
        <v>45</v>
      </c>
      <c r="L151" s="70" t="s">
        <v>45</v>
      </c>
      <c r="M151" s="70" t="s">
        <v>47</v>
      </c>
      <c r="N151" s="70" t="s">
        <v>926</v>
      </c>
      <c r="O151" s="70" t="s">
        <v>948</v>
      </c>
      <c r="P151" s="222">
        <v>0</v>
      </c>
      <c r="Q151" s="222">
        <v>0</v>
      </c>
      <c r="R151" s="437">
        <v>1.2E-2</v>
      </c>
      <c r="S151" s="437">
        <v>1.7999999999999999E-2</v>
      </c>
      <c r="T151" s="224">
        <v>0.02</v>
      </c>
      <c r="U151" s="236">
        <v>0.05</v>
      </c>
      <c r="V151" s="70" t="s">
        <v>949</v>
      </c>
      <c r="W151" s="70"/>
      <c r="X151" s="70" t="s">
        <v>57</v>
      </c>
      <c r="Y151" s="224" t="s">
        <v>2216</v>
      </c>
      <c r="Z151" s="224">
        <v>0.02</v>
      </c>
      <c r="AA151" s="226"/>
      <c r="AB151" s="18" t="s">
        <v>2214</v>
      </c>
      <c r="AC151" s="18"/>
      <c r="AD151" s="18" t="s">
        <v>2057</v>
      </c>
      <c r="AE151" s="468"/>
      <c r="AF151" s="468">
        <v>0.06</v>
      </c>
      <c r="AG151" s="468" t="s">
        <v>2217</v>
      </c>
      <c r="AH151" s="468"/>
      <c r="AI151" s="468"/>
      <c r="AJ151" s="468"/>
      <c r="AK151" s="361" t="s">
        <v>2059</v>
      </c>
      <c r="AL151" s="497"/>
    </row>
    <row r="152" spans="1:38" ht="114.75" hidden="1" x14ac:dyDescent="0.25">
      <c r="A152" s="339" t="s">
        <v>588</v>
      </c>
      <c r="B152" s="70" t="s">
        <v>37</v>
      </c>
      <c r="C152" s="70" t="s">
        <v>38</v>
      </c>
      <c r="D152" s="70" t="s">
        <v>39</v>
      </c>
      <c r="E152" s="70" t="s">
        <v>40</v>
      </c>
      <c r="F152" s="70" t="s">
        <v>41</v>
      </c>
      <c r="G152" s="70" t="s">
        <v>642</v>
      </c>
      <c r="H152" s="70" t="s">
        <v>43</v>
      </c>
      <c r="I152" s="70" t="s">
        <v>45</v>
      </c>
      <c r="J152" s="70" t="s">
        <v>45</v>
      </c>
      <c r="K152" s="70" t="s">
        <v>45</v>
      </c>
      <c r="L152" s="70" t="s">
        <v>45</v>
      </c>
      <c r="M152" s="70" t="s">
        <v>47</v>
      </c>
      <c r="N152" s="70" t="s">
        <v>926</v>
      </c>
      <c r="O152" s="70" t="s">
        <v>954</v>
      </c>
      <c r="P152" s="222">
        <v>191</v>
      </c>
      <c r="Q152" s="222" t="s">
        <v>2210</v>
      </c>
      <c r="R152" s="222" t="s">
        <v>2198</v>
      </c>
      <c r="S152" s="222" t="s">
        <v>2205</v>
      </c>
      <c r="T152" s="222" t="s">
        <v>2205</v>
      </c>
      <c r="U152" s="70" t="s">
        <v>2206</v>
      </c>
      <c r="V152" s="70" t="s">
        <v>955</v>
      </c>
      <c r="W152" s="70"/>
      <c r="X152" s="70" t="s">
        <v>57</v>
      </c>
      <c r="Y152" s="224" t="s">
        <v>956</v>
      </c>
      <c r="Z152" s="222" t="s">
        <v>2205</v>
      </c>
      <c r="AA152" s="70"/>
      <c r="AB152" s="18" t="s">
        <v>2218</v>
      </c>
      <c r="AC152" s="18"/>
      <c r="AD152" s="18" t="s">
        <v>2057</v>
      </c>
      <c r="AE152" s="468" t="s">
        <v>2219</v>
      </c>
      <c r="AF152" s="468"/>
      <c r="AG152" s="468" t="s">
        <v>2220</v>
      </c>
      <c r="AH152" s="468"/>
      <c r="AI152" s="468"/>
      <c r="AJ152" s="468" t="s">
        <v>2219</v>
      </c>
      <c r="AK152" s="361" t="s">
        <v>2221</v>
      </c>
      <c r="AL152" s="497"/>
    </row>
    <row r="153" spans="1:38" ht="409.5" hidden="1" x14ac:dyDescent="0.25">
      <c r="A153" s="339" t="s">
        <v>588</v>
      </c>
      <c r="B153" s="70" t="s">
        <v>37</v>
      </c>
      <c r="C153" s="70" t="s">
        <v>38</v>
      </c>
      <c r="D153" s="70" t="s">
        <v>39</v>
      </c>
      <c r="E153" s="70" t="s">
        <v>40</v>
      </c>
      <c r="F153" s="70" t="s">
        <v>41</v>
      </c>
      <c r="G153" s="70" t="s">
        <v>642</v>
      </c>
      <c r="H153" s="70" t="s">
        <v>43</v>
      </c>
      <c r="I153" s="70" t="s">
        <v>45</v>
      </c>
      <c r="J153" s="70" t="s">
        <v>45</v>
      </c>
      <c r="K153" s="70" t="s">
        <v>45</v>
      </c>
      <c r="L153" s="70" t="s">
        <v>45</v>
      </c>
      <c r="M153" s="70" t="s">
        <v>47</v>
      </c>
      <c r="N153" s="70" t="s">
        <v>926</v>
      </c>
      <c r="O153" s="70" t="s">
        <v>961</v>
      </c>
      <c r="P153" s="222">
        <v>0</v>
      </c>
      <c r="Q153" s="224">
        <v>0.1</v>
      </c>
      <c r="R153" s="224">
        <v>0.3</v>
      </c>
      <c r="S153" s="224">
        <v>0.1</v>
      </c>
      <c r="T153" s="224">
        <v>0.1</v>
      </c>
      <c r="U153" s="226">
        <v>0.6</v>
      </c>
      <c r="V153" s="70" t="s">
        <v>962</v>
      </c>
      <c r="W153" s="70" t="s">
        <v>57</v>
      </c>
      <c r="X153" s="223"/>
      <c r="Y153" s="224" t="s">
        <v>963</v>
      </c>
      <c r="Z153" s="224">
        <v>0.1</v>
      </c>
      <c r="AA153" s="70"/>
      <c r="AB153" s="18" t="s">
        <v>2222</v>
      </c>
      <c r="AC153" s="18"/>
      <c r="AD153" s="18" t="s">
        <v>2223</v>
      </c>
      <c r="AE153" s="482">
        <v>0.1</v>
      </c>
      <c r="AF153" s="468"/>
      <c r="AG153" s="468" t="s">
        <v>2224</v>
      </c>
      <c r="AH153" s="468"/>
      <c r="AI153" s="468"/>
      <c r="AJ153" s="468"/>
      <c r="AK153" s="361" t="s">
        <v>2225</v>
      </c>
      <c r="AL153" s="497"/>
    </row>
    <row r="154" spans="1:38" ht="408" hidden="1" x14ac:dyDescent="0.25">
      <c r="A154" s="339" t="s">
        <v>588</v>
      </c>
      <c r="B154" s="70" t="s">
        <v>37</v>
      </c>
      <c r="C154" s="70" t="s">
        <v>38</v>
      </c>
      <c r="D154" s="70" t="s">
        <v>39</v>
      </c>
      <c r="E154" s="70" t="s">
        <v>40</v>
      </c>
      <c r="F154" s="70" t="s">
        <v>41</v>
      </c>
      <c r="G154" s="70" t="s">
        <v>642</v>
      </c>
      <c r="H154" s="70" t="s">
        <v>43</v>
      </c>
      <c r="I154" s="70" t="s">
        <v>45</v>
      </c>
      <c r="J154" s="70" t="s">
        <v>45</v>
      </c>
      <c r="K154" s="70" t="s">
        <v>45</v>
      </c>
      <c r="L154" s="70" t="s">
        <v>45</v>
      </c>
      <c r="M154" s="70" t="s">
        <v>47</v>
      </c>
      <c r="N154" s="70" t="s">
        <v>926</v>
      </c>
      <c r="O154" s="70" t="s">
        <v>967</v>
      </c>
      <c r="P154" s="222">
        <v>200</v>
      </c>
      <c r="Q154" s="222">
        <v>190</v>
      </c>
      <c r="R154" s="222">
        <v>180</v>
      </c>
      <c r="S154" s="222">
        <v>170</v>
      </c>
      <c r="T154" s="222">
        <v>160</v>
      </c>
      <c r="U154" s="70">
        <v>160</v>
      </c>
      <c r="V154" s="70" t="s">
        <v>968</v>
      </c>
      <c r="W154" s="70"/>
      <c r="X154" s="223"/>
      <c r="Y154" s="224" t="s">
        <v>969</v>
      </c>
      <c r="Z154" s="222">
        <v>160</v>
      </c>
      <c r="AA154" s="18"/>
      <c r="AB154" s="18" t="s">
        <v>2226</v>
      </c>
      <c r="AC154" s="18"/>
      <c r="AD154" s="148" t="s">
        <v>2227</v>
      </c>
      <c r="AE154" s="468"/>
      <c r="AF154" s="468"/>
      <c r="AG154" s="468" t="s">
        <v>2228</v>
      </c>
      <c r="AH154" s="468"/>
      <c r="AI154" s="468"/>
      <c r="AJ154" s="468"/>
      <c r="AK154" s="361" t="s">
        <v>2229</v>
      </c>
      <c r="AL154" s="497"/>
    </row>
    <row r="155" spans="1:38" ht="191.25" hidden="1" x14ac:dyDescent="0.25">
      <c r="A155" s="339" t="s">
        <v>588</v>
      </c>
      <c r="B155" s="70" t="s">
        <v>61</v>
      </c>
      <c r="C155" s="70" t="s">
        <v>62</v>
      </c>
      <c r="D155" s="70" t="s">
        <v>63</v>
      </c>
      <c r="E155" s="70" t="s">
        <v>45</v>
      </c>
      <c r="F155" s="70" t="s">
        <v>45</v>
      </c>
      <c r="G155" s="70" t="s">
        <v>42</v>
      </c>
      <c r="H155" s="70" t="s">
        <v>45</v>
      </c>
      <c r="I155" s="70" t="s">
        <v>45</v>
      </c>
      <c r="J155" s="70" t="s">
        <v>45</v>
      </c>
      <c r="K155" s="70" t="s">
        <v>213</v>
      </c>
      <c r="L155" s="70" t="s">
        <v>974</v>
      </c>
      <c r="M155" s="70" t="s">
        <v>76</v>
      </c>
      <c r="N155" s="70" t="s">
        <v>975</v>
      </c>
      <c r="O155" s="70" t="s">
        <v>976</v>
      </c>
      <c r="P155" s="221" t="s">
        <v>50</v>
      </c>
      <c r="Q155" s="236">
        <v>1</v>
      </c>
      <c r="R155" s="236">
        <v>1</v>
      </c>
      <c r="S155" s="236">
        <v>1</v>
      </c>
      <c r="T155" s="236">
        <v>1</v>
      </c>
      <c r="U155" s="236">
        <v>1</v>
      </c>
      <c r="V155" s="70" t="s">
        <v>977</v>
      </c>
      <c r="W155" s="70"/>
      <c r="X155" s="223"/>
      <c r="Y155" s="224" t="s">
        <v>978</v>
      </c>
      <c r="Z155" s="236">
        <v>1</v>
      </c>
      <c r="AA155" s="18"/>
      <c r="AB155" s="18" t="s">
        <v>2230</v>
      </c>
      <c r="AC155" s="18"/>
      <c r="AD155" s="18" t="s">
        <v>2223</v>
      </c>
      <c r="AE155" s="482">
        <v>1</v>
      </c>
      <c r="AF155" s="482">
        <v>1</v>
      </c>
      <c r="AG155" s="468" t="s">
        <v>2231</v>
      </c>
      <c r="AH155" s="468"/>
      <c r="AI155" s="468"/>
      <c r="AJ155" s="468"/>
      <c r="AK155" s="361" t="s">
        <v>2232</v>
      </c>
      <c r="AL155" s="497"/>
    </row>
    <row r="156" spans="1:38" ht="191.25" hidden="1" x14ac:dyDescent="0.25">
      <c r="A156" s="339" t="s">
        <v>588</v>
      </c>
      <c r="B156" s="70" t="s">
        <v>61</v>
      </c>
      <c r="C156" s="70" t="s">
        <v>62</v>
      </c>
      <c r="D156" s="70" t="s">
        <v>63</v>
      </c>
      <c r="E156" s="70" t="s">
        <v>45</v>
      </c>
      <c r="F156" s="70" t="s">
        <v>45</v>
      </c>
      <c r="G156" s="70" t="s">
        <v>42</v>
      </c>
      <c r="H156" s="70" t="s">
        <v>45</v>
      </c>
      <c r="I156" s="70" t="s">
        <v>45</v>
      </c>
      <c r="J156" s="70" t="s">
        <v>45</v>
      </c>
      <c r="K156" s="70" t="s">
        <v>213</v>
      </c>
      <c r="L156" s="70" t="s">
        <v>974</v>
      </c>
      <c r="M156" s="70" t="s">
        <v>76</v>
      </c>
      <c r="N156" s="70" t="s">
        <v>975</v>
      </c>
      <c r="O156" s="70" t="s">
        <v>976</v>
      </c>
      <c r="P156" s="222">
        <v>0</v>
      </c>
      <c r="Q156" s="222">
        <v>1</v>
      </c>
      <c r="R156" s="222">
        <v>1</v>
      </c>
      <c r="S156" s="222">
        <v>1</v>
      </c>
      <c r="T156" s="222">
        <v>1</v>
      </c>
      <c r="U156" s="70">
        <v>1</v>
      </c>
      <c r="V156" s="70" t="s">
        <v>982</v>
      </c>
      <c r="W156" s="70"/>
      <c r="X156" s="223"/>
      <c r="Y156" s="224" t="s">
        <v>983</v>
      </c>
      <c r="Z156" s="222">
        <v>1</v>
      </c>
      <c r="AA156" s="18"/>
      <c r="AB156" s="18" t="s">
        <v>2233</v>
      </c>
      <c r="AC156" s="18"/>
      <c r="AD156" s="18" t="s">
        <v>2223</v>
      </c>
      <c r="AE156" s="468">
        <v>1</v>
      </c>
      <c r="AF156" s="468">
        <v>1</v>
      </c>
      <c r="AG156" s="468" t="s">
        <v>2234</v>
      </c>
      <c r="AH156" s="468"/>
      <c r="AI156" s="468"/>
      <c r="AJ156" s="468"/>
      <c r="AK156" s="361" t="s">
        <v>2232</v>
      </c>
      <c r="AL156" s="497"/>
    </row>
    <row r="157" spans="1:38" ht="242.25" hidden="1" x14ac:dyDescent="0.25">
      <c r="A157" s="339" t="s">
        <v>588</v>
      </c>
      <c r="B157" s="70" t="s">
        <v>61</v>
      </c>
      <c r="C157" s="70" t="s">
        <v>62</v>
      </c>
      <c r="D157" s="70" t="s">
        <v>63</v>
      </c>
      <c r="E157" s="70" t="s">
        <v>45</v>
      </c>
      <c r="F157" s="70" t="s">
        <v>45</v>
      </c>
      <c r="G157" s="70" t="s">
        <v>42</v>
      </c>
      <c r="H157" s="70" t="s">
        <v>45</v>
      </c>
      <c r="I157" s="70" t="s">
        <v>45</v>
      </c>
      <c r="J157" s="70" t="s">
        <v>45</v>
      </c>
      <c r="K157" s="70" t="s">
        <v>93</v>
      </c>
      <c r="L157" s="70" t="s">
        <v>254</v>
      </c>
      <c r="M157" s="70" t="s">
        <v>76</v>
      </c>
      <c r="N157" s="70" t="s">
        <v>975</v>
      </c>
      <c r="O157" s="70" t="s">
        <v>986</v>
      </c>
      <c r="P157" s="236">
        <v>1</v>
      </c>
      <c r="Q157" s="236">
        <v>1</v>
      </c>
      <c r="R157" s="236">
        <v>1</v>
      </c>
      <c r="S157" s="236">
        <v>1</v>
      </c>
      <c r="T157" s="236">
        <v>1</v>
      </c>
      <c r="U157" s="236">
        <v>1</v>
      </c>
      <c r="V157" s="70" t="s">
        <v>987</v>
      </c>
      <c r="W157" s="70"/>
      <c r="X157" s="223" t="s">
        <v>57</v>
      </c>
      <c r="Y157" s="224" t="s">
        <v>988</v>
      </c>
      <c r="Z157" s="224">
        <v>1</v>
      </c>
      <c r="AA157" s="74">
        <v>0.26</v>
      </c>
      <c r="AB157" s="18"/>
      <c r="AC157" s="18"/>
      <c r="AD157" s="18" t="s">
        <v>2235</v>
      </c>
      <c r="AE157" s="468">
        <v>0</v>
      </c>
      <c r="AF157" s="468">
        <v>0</v>
      </c>
      <c r="AG157" s="468" t="s">
        <v>2236</v>
      </c>
      <c r="AH157" s="482">
        <v>0</v>
      </c>
      <c r="AI157" s="468" t="s">
        <v>2237</v>
      </c>
      <c r="AJ157" s="468" t="s">
        <v>2238</v>
      </c>
      <c r="AK157" s="361" t="s">
        <v>2239</v>
      </c>
      <c r="AL157" s="497"/>
    </row>
    <row r="158" spans="1:38" ht="191.25" hidden="1" x14ac:dyDescent="0.2">
      <c r="A158" s="339" t="s">
        <v>588</v>
      </c>
      <c r="B158" s="70" t="s">
        <v>61</v>
      </c>
      <c r="C158" s="70" t="s">
        <v>62</v>
      </c>
      <c r="D158" s="70" t="s">
        <v>63</v>
      </c>
      <c r="E158" s="70" t="s">
        <v>45</v>
      </c>
      <c r="F158" s="70" t="s">
        <v>45</v>
      </c>
      <c r="G158" s="70" t="s">
        <v>42</v>
      </c>
      <c r="H158" s="70" t="s">
        <v>45</v>
      </c>
      <c r="I158" s="70" t="s">
        <v>45</v>
      </c>
      <c r="J158" s="70" t="s">
        <v>45</v>
      </c>
      <c r="K158" s="70" t="s">
        <v>202</v>
      </c>
      <c r="L158" s="70" t="s">
        <v>203</v>
      </c>
      <c r="M158" s="70" t="s">
        <v>76</v>
      </c>
      <c r="N158" s="70" t="s">
        <v>975</v>
      </c>
      <c r="O158" s="70" t="s">
        <v>986</v>
      </c>
      <c r="P158" s="221" t="s">
        <v>50</v>
      </c>
      <c r="Q158" s="236">
        <v>1</v>
      </c>
      <c r="R158" s="236">
        <v>1</v>
      </c>
      <c r="S158" s="236">
        <v>1</v>
      </c>
      <c r="T158" s="236">
        <v>1</v>
      </c>
      <c r="U158" s="236">
        <v>1</v>
      </c>
      <c r="V158" s="70" t="s">
        <v>2240</v>
      </c>
      <c r="W158" s="70"/>
      <c r="X158" s="223" t="s">
        <v>57</v>
      </c>
      <c r="Y158" s="224" t="s">
        <v>991</v>
      </c>
      <c r="Z158" s="224">
        <v>1</v>
      </c>
      <c r="AA158" s="18"/>
      <c r="AB158" s="18" t="s">
        <v>2241</v>
      </c>
      <c r="AC158" s="18"/>
      <c r="AD158" s="18" t="s">
        <v>2242</v>
      </c>
      <c r="AE158" s="18">
        <v>100</v>
      </c>
      <c r="AF158" s="74">
        <v>1</v>
      </c>
      <c r="AG158" s="365" t="s">
        <v>2243</v>
      </c>
      <c r="AH158" s="365"/>
      <c r="AI158" s="365"/>
      <c r="AJ158" s="365"/>
      <c r="AK158" s="17" t="s">
        <v>2244</v>
      </c>
      <c r="AL158" s="497"/>
    </row>
    <row r="159" spans="1:38" s="2" customFormat="1" ht="191.25" hidden="1" x14ac:dyDescent="0.25">
      <c r="A159" s="339" t="s">
        <v>588</v>
      </c>
      <c r="B159" s="70" t="s">
        <v>61</v>
      </c>
      <c r="C159" s="70" t="s">
        <v>62</v>
      </c>
      <c r="D159" s="70" t="s">
        <v>63</v>
      </c>
      <c r="E159" s="70" t="s">
        <v>45</v>
      </c>
      <c r="F159" s="70" t="s">
        <v>45</v>
      </c>
      <c r="G159" s="70" t="s">
        <v>42</v>
      </c>
      <c r="H159" s="70" t="s">
        <v>45</v>
      </c>
      <c r="I159" s="70" t="s">
        <v>45</v>
      </c>
      <c r="J159" s="70" t="s">
        <v>45</v>
      </c>
      <c r="K159" s="70" t="s">
        <v>93</v>
      </c>
      <c r="L159" s="70" t="s">
        <v>94</v>
      </c>
      <c r="M159" s="70" t="s">
        <v>76</v>
      </c>
      <c r="N159" s="70" t="s">
        <v>975</v>
      </c>
      <c r="O159" s="70" t="s">
        <v>986</v>
      </c>
      <c r="P159" s="221" t="s">
        <v>50</v>
      </c>
      <c r="Q159" s="70">
        <v>0</v>
      </c>
      <c r="R159" s="226">
        <v>0.2</v>
      </c>
      <c r="S159" s="226">
        <v>0.2</v>
      </c>
      <c r="T159" s="226">
        <v>0.2</v>
      </c>
      <c r="U159" s="226">
        <v>0.6</v>
      </c>
      <c r="V159" s="70" t="s">
        <v>998</v>
      </c>
      <c r="W159" s="70" t="s">
        <v>228</v>
      </c>
      <c r="X159" s="223"/>
      <c r="Y159" s="224" t="s">
        <v>999</v>
      </c>
      <c r="Z159" s="236">
        <f>+S159</f>
        <v>0.2</v>
      </c>
      <c r="AA159" s="18"/>
      <c r="AB159" s="18" t="s">
        <v>2245</v>
      </c>
      <c r="AC159" s="18"/>
      <c r="AD159" s="18" t="s">
        <v>2242</v>
      </c>
      <c r="AE159" s="485">
        <v>1</v>
      </c>
      <c r="AF159" s="486"/>
      <c r="AG159" s="486" t="s">
        <v>2246</v>
      </c>
      <c r="AH159" s="468"/>
      <c r="AI159" s="468"/>
      <c r="AJ159" s="468"/>
      <c r="AK159" s="361" t="s">
        <v>2247</v>
      </c>
      <c r="AL159" s="497"/>
    </row>
    <row r="160" spans="1:38" ht="191.25" hidden="1" x14ac:dyDescent="0.25">
      <c r="A160" s="339" t="s">
        <v>588</v>
      </c>
      <c r="B160" s="70" t="s">
        <v>61</v>
      </c>
      <c r="C160" s="70" t="s">
        <v>62</v>
      </c>
      <c r="D160" s="70" t="s">
        <v>63</v>
      </c>
      <c r="E160" s="70" t="s">
        <v>45</v>
      </c>
      <c r="F160" s="70" t="s">
        <v>45</v>
      </c>
      <c r="G160" s="70" t="s">
        <v>42</v>
      </c>
      <c r="H160" s="70" t="s">
        <v>45</v>
      </c>
      <c r="I160" s="70" t="s">
        <v>45</v>
      </c>
      <c r="J160" s="70" t="s">
        <v>45</v>
      </c>
      <c r="K160" s="70" t="s">
        <v>46</v>
      </c>
      <c r="L160" s="70" t="s">
        <v>75</v>
      </c>
      <c r="M160" s="70" t="s">
        <v>76</v>
      </c>
      <c r="N160" s="70" t="s">
        <v>975</v>
      </c>
      <c r="O160" s="70" t="s">
        <v>1003</v>
      </c>
      <c r="P160" s="222">
        <v>0</v>
      </c>
      <c r="Q160" s="222">
        <v>1</v>
      </c>
      <c r="R160" s="222">
        <v>1</v>
      </c>
      <c r="S160" s="222">
        <v>1</v>
      </c>
      <c r="T160" s="222">
        <v>1</v>
      </c>
      <c r="U160" s="70">
        <v>1</v>
      </c>
      <c r="V160" s="70" t="s">
        <v>1004</v>
      </c>
      <c r="W160" s="70" t="s">
        <v>228</v>
      </c>
      <c r="X160" s="223"/>
      <c r="Y160" s="224" t="s">
        <v>1005</v>
      </c>
      <c r="Z160" s="222">
        <f>+S160</f>
        <v>1</v>
      </c>
      <c r="AA160" s="18"/>
      <c r="AB160" s="18"/>
      <c r="AC160" s="18"/>
      <c r="AD160" s="18" t="s">
        <v>2248</v>
      </c>
      <c r="AE160" s="468"/>
      <c r="AF160" s="468"/>
      <c r="AG160" s="468"/>
      <c r="AH160" s="468"/>
      <c r="AI160" s="468"/>
      <c r="AJ160" s="468"/>
      <c r="AK160" s="361" t="s">
        <v>2249</v>
      </c>
      <c r="AL160" s="497"/>
    </row>
    <row r="161" spans="19:19" x14ac:dyDescent="0.25">
      <c r="S161" s="2"/>
    </row>
    <row r="162" spans="19:19" x14ac:dyDescent="0.25">
      <c r="S162" s="2"/>
    </row>
    <row r="163" spans="19:19" x14ac:dyDescent="0.25">
      <c r="S163" s="2"/>
    </row>
    <row r="164" spans="19:19" x14ac:dyDescent="0.25">
      <c r="S164" s="2"/>
    </row>
    <row r="165" spans="19:19" x14ac:dyDescent="0.25">
      <c r="S165" s="2"/>
    </row>
    <row r="166" spans="19:19" x14ac:dyDescent="0.25">
      <c r="S166" s="2"/>
    </row>
    <row r="167" spans="19:19" x14ac:dyDescent="0.25">
      <c r="S167" s="2"/>
    </row>
    <row r="168" spans="19:19" x14ac:dyDescent="0.25">
      <c r="S168" s="2"/>
    </row>
    <row r="169" spans="19:19" x14ac:dyDescent="0.25">
      <c r="S169" s="2"/>
    </row>
    <row r="170" spans="19:19" x14ac:dyDescent="0.25">
      <c r="S170" s="2"/>
    </row>
    <row r="171" spans="19:19" x14ac:dyDescent="0.25">
      <c r="S171" s="2"/>
    </row>
    <row r="172" spans="19:19" x14ac:dyDescent="0.25">
      <c r="S172" s="2"/>
    </row>
    <row r="173" spans="19:19" x14ac:dyDescent="0.25">
      <c r="S173" s="2"/>
    </row>
    <row r="174" spans="19:19" x14ac:dyDescent="0.25">
      <c r="S174" s="2"/>
    </row>
    <row r="175" spans="19:19" x14ac:dyDescent="0.25">
      <c r="S175" s="2"/>
    </row>
    <row r="176" spans="19:19" x14ac:dyDescent="0.25">
      <c r="S176" s="2"/>
    </row>
    <row r="177" spans="19:19" x14ac:dyDescent="0.25">
      <c r="S177" s="2"/>
    </row>
    <row r="178" spans="19:19" x14ac:dyDescent="0.25">
      <c r="S178" s="2"/>
    </row>
    <row r="179" spans="19:19" x14ac:dyDescent="0.25">
      <c r="S179" s="2"/>
    </row>
    <row r="180" spans="19:19" x14ac:dyDescent="0.25">
      <c r="S180" s="2"/>
    </row>
    <row r="181" spans="19:19" x14ac:dyDescent="0.25">
      <c r="S181" s="2"/>
    </row>
    <row r="182" spans="19:19" x14ac:dyDescent="0.25">
      <c r="S182" s="2"/>
    </row>
    <row r="183" spans="19:19" x14ac:dyDescent="0.25">
      <c r="S183" s="2"/>
    </row>
    <row r="184" spans="19:19" x14ac:dyDescent="0.25">
      <c r="S184" s="2"/>
    </row>
    <row r="185" spans="19:19" x14ac:dyDescent="0.25">
      <c r="S185" s="2"/>
    </row>
    <row r="186" spans="19:19" x14ac:dyDescent="0.25">
      <c r="S186" s="2"/>
    </row>
    <row r="187" spans="19:19" x14ac:dyDescent="0.25">
      <c r="S187" s="2"/>
    </row>
    <row r="188" spans="19:19" x14ac:dyDescent="0.25">
      <c r="S188" s="2"/>
    </row>
    <row r="189" spans="19:19" x14ac:dyDescent="0.25">
      <c r="S189" s="2"/>
    </row>
    <row r="190" spans="19:19" x14ac:dyDescent="0.25">
      <c r="S190" s="2"/>
    </row>
    <row r="191" spans="19:19" x14ac:dyDescent="0.25">
      <c r="S191" s="2"/>
    </row>
    <row r="192" spans="19:19" x14ac:dyDescent="0.25">
      <c r="S192" s="2"/>
    </row>
    <row r="193" spans="19:19" x14ac:dyDescent="0.25">
      <c r="S193" s="2"/>
    </row>
    <row r="194" spans="19:19" x14ac:dyDescent="0.25">
      <c r="S194" s="2"/>
    </row>
    <row r="195" spans="19:19" x14ac:dyDescent="0.25">
      <c r="S195" s="2"/>
    </row>
    <row r="196" spans="19:19" x14ac:dyDescent="0.25">
      <c r="S196" s="2"/>
    </row>
    <row r="197" spans="19:19" x14ac:dyDescent="0.25">
      <c r="S197" s="2"/>
    </row>
    <row r="198" spans="19:19" x14ac:dyDescent="0.25">
      <c r="S198" s="2"/>
    </row>
    <row r="199" spans="19:19" x14ac:dyDescent="0.25">
      <c r="S199" s="2"/>
    </row>
    <row r="200" spans="19:19" x14ac:dyDescent="0.25">
      <c r="S200" s="2"/>
    </row>
    <row r="201" spans="19:19" x14ac:dyDescent="0.25">
      <c r="S201" s="2"/>
    </row>
    <row r="202" spans="19:19" x14ac:dyDescent="0.25">
      <c r="S202" s="2"/>
    </row>
    <row r="203" spans="19:19" x14ac:dyDescent="0.25">
      <c r="S203" s="2"/>
    </row>
    <row r="204" spans="19:19" x14ac:dyDescent="0.25">
      <c r="S204" s="2"/>
    </row>
    <row r="205" spans="19:19" x14ac:dyDescent="0.25">
      <c r="S205" s="2"/>
    </row>
    <row r="206" spans="19:19" x14ac:dyDescent="0.25">
      <c r="S206" s="2"/>
    </row>
    <row r="207" spans="19:19" x14ac:dyDescent="0.25">
      <c r="S207" s="2"/>
    </row>
    <row r="208" spans="19:19" x14ac:dyDescent="0.25">
      <c r="S208" s="2"/>
    </row>
    <row r="209" spans="19:19" x14ac:dyDescent="0.25">
      <c r="S209" s="2"/>
    </row>
    <row r="210" spans="19:19" x14ac:dyDescent="0.25">
      <c r="S210" s="2"/>
    </row>
    <row r="211" spans="19:19" x14ac:dyDescent="0.25">
      <c r="S211" s="2"/>
    </row>
    <row r="212" spans="19:19" x14ac:dyDescent="0.25">
      <c r="S212" s="2"/>
    </row>
    <row r="213" spans="19:19" x14ac:dyDescent="0.25">
      <c r="S213" s="2"/>
    </row>
    <row r="214" spans="19:19" x14ac:dyDescent="0.25">
      <c r="S214" s="2"/>
    </row>
    <row r="215" spans="19:19" x14ac:dyDescent="0.25">
      <c r="S215" s="2"/>
    </row>
    <row r="216" spans="19:19" x14ac:dyDescent="0.25">
      <c r="S216" s="2"/>
    </row>
    <row r="217" spans="19:19" x14ac:dyDescent="0.25">
      <c r="S217" s="2"/>
    </row>
    <row r="218" spans="19:19" x14ac:dyDescent="0.25">
      <c r="S218" s="2"/>
    </row>
    <row r="219" spans="19:19" x14ac:dyDescent="0.25">
      <c r="S219" s="2"/>
    </row>
    <row r="220" spans="19:19" x14ac:dyDescent="0.25">
      <c r="S220" s="2"/>
    </row>
    <row r="221" spans="19:19" x14ac:dyDescent="0.25">
      <c r="S221" s="2"/>
    </row>
    <row r="222" spans="19:19" x14ac:dyDescent="0.25">
      <c r="S222" s="2"/>
    </row>
    <row r="223" spans="19:19" x14ac:dyDescent="0.25">
      <c r="S223" s="2"/>
    </row>
    <row r="224" spans="19:19" x14ac:dyDescent="0.25">
      <c r="S224" s="2"/>
    </row>
    <row r="225" spans="19:19" x14ac:dyDescent="0.25">
      <c r="S225" s="2"/>
    </row>
    <row r="226" spans="19:19" x14ac:dyDescent="0.25">
      <c r="S226" s="2"/>
    </row>
    <row r="227" spans="19:19" x14ac:dyDescent="0.25">
      <c r="S227" s="2"/>
    </row>
    <row r="228" spans="19:19" x14ac:dyDescent="0.25">
      <c r="S228" s="2"/>
    </row>
    <row r="229" spans="19:19" x14ac:dyDescent="0.25">
      <c r="S229" s="2"/>
    </row>
    <row r="230" spans="19:19" x14ac:dyDescent="0.25">
      <c r="S230" s="2"/>
    </row>
    <row r="231" spans="19:19" x14ac:dyDescent="0.25">
      <c r="S231" s="2"/>
    </row>
    <row r="232" spans="19:19" x14ac:dyDescent="0.25">
      <c r="S232" s="2"/>
    </row>
    <row r="233" spans="19:19" x14ac:dyDescent="0.25">
      <c r="S233" s="2"/>
    </row>
    <row r="234" spans="19:19" x14ac:dyDescent="0.25">
      <c r="S234" s="2"/>
    </row>
    <row r="235" spans="19:19" x14ac:dyDescent="0.25">
      <c r="S235" s="2"/>
    </row>
    <row r="236" spans="19:19" x14ac:dyDescent="0.25">
      <c r="S236" s="2"/>
    </row>
    <row r="237" spans="19:19" x14ac:dyDescent="0.25">
      <c r="S237" s="2"/>
    </row>
    <row r="238" spans="19:19" x14ac:dyDescent="0.25">
      <c r="S238" s="2"/>
    </row>
    <row r="239" spans="19:19" x14ac:dyDescent="0.25">
      <c r="S239" s="2"/>
    </row>
    <row r="240" spans="19:19" x14ac:dyDescent="0.25">
      <c r="S240" s="2"/>
    </row>
    <row r="241" spans="19:19" x14ac:dyDescent="0.25">
      <c r="S241" s="2"/>
    </row>
    <row r="242" spans="19:19" x14ac:dyDescent="0.25">
      <c r="S242" s="2"/>
    </row>
    <row r="243" spans="19:19" x14ac:dyDescent="0.25">
      <c r="S243" s="2"/>
    </row>
    <row r="244" spans="19:19" x14ac:dyDescent="0.25">
      <c r="S244" s="2"/>
    </row>
    <row r="245" spans="19:19" x14ac:dyDescent="0.25">
      <c r="S245" s="2"/>
    </row>
    <row r="246" spans="19:19" x14ac:dyDescent="0.25">
      <c r="S246" s="2"/>
    </row>
    <row r="247" spans="19:19" x14ac:dyDescent="0.25">
      <c r="S247" s="2"/>
    </row>
    <row r="248" spans="19:19" x14ac:dyDescent="0.25">
      <c r="S248" s="2"/>
    </row>
    <row r="249" spans="19:19" x14ac:dyDescent="0.25">
      <c r="S249" s="2"/>
    </row>
    <row r="250" spans="19:19" x14ac:dyDescent="0.25">
      <c r="S250" s="2"/>
    </row>
    <row r="251" spans="19:19" x14ac:dyDescent="0.25">
      <c r="S251" s="2"/>
    </row>
    <row r="252" spans="19:19" x14ac:dyDescent="0.25">
      <c r="S252" s="2"/>
    </row>
    <row r="253" spans="19:19" x14ac:dyDescent="0.25">
      <c r="S253" s="2"/>
    </row>
    <row r="254" spans="19:19" x14ac:dyDescent="0.25">
      <c r="S254" s="2"/>
    </row>
    <row r="255" spans="19:19" x14ac:dyDescent="0.25">
      <c r="S255" s="2"/>
    </row>
    <row r="256" spans="19:19" x14ac:dyDescent="0.25">
      <c r="S256" s="2"/>
    </row>
    <row r="257" spans="19:19" x14ac:dyDescent="0.25">
      <c r="S257" s="2"/>
    </row>
    <row r="258" spans="19:19" x14ac:dyDescent="0.25">
      <c r="S258" s="2"/>
    </row>
    <row r="259" spans="19:19" x14ac:dyDescent="0.25">
      <c r="S259" s="2"/>
    </row>
    <row r="260" spans="19:19" x14ac:dyDescent="0.25">
      <c r="S260" s="2"/>
    </row>
    <row r="261" spans="19:19" x14ac:dyDescent="0.25">
      <c r="S261" s="2"/>
    </row>
    <row r="262" spans="19:19" x14ac:dyDescent="0.25">
      <c r="S262" s="2"/>
    </row>
    <row r="263" spans="19:19" x14ac:dyDescent="0.25">
      <c r="S263" s="2"/>
    </row>
    <row r="264" spans="19:19" x14ac:dyDescent="0.25">
      <c r="S264" s="2"/>
    </row>
    <row r="265" spans="19:19" x14ac:dyDescent="0.25">
      <c r="S265" s="2"/>
    </row>
    <row r="266" spans="19:19" x14ac:dyDescent="0.25">
      <c r="S266" s="2"/>
    </row>
    <row r="267" spans="19:19" x14ac:dyDescent="0.25">
      <c r="S267" s="2"/>
    </row>
    <row r="268" spans="19:19" x14ac:dyDescent="0.25">
      <c r="S268" s="2"/>
    </row>
    <row r="269" spans="19:19" x14ac:dyDescent="0.25">
      <c r="S269" s="2"/>
    </row>
    <row r="270" spans="19:19" x14ac:dyDescent="0.25">
      <c r="S270" s="2"/>
    </row>
    <row r="271" spans="19:19" x14ac:dyDescent="0.25">
      <c r="S271" s="2"/>
    </row>
    <row r="272" spans="19:19" x14ac:dyDescent="0.25">
      <c r="S272" s="2"/>
    </row>
    <row r="273" spans="19:19" x14ac:dyDescent="0.25">
      <c r="S273" s="2"/>
    </row>
    <row r="274" spans="19:19" x14ac:dyDescent="0.25">
      <c r="S274" s="2"/>
    </row>
    <row r="275" spans="19:19" x14ac:dyDescent="0.25">
      <c r="S275" s="2"/>
    </row>
    <row r="276" spans="19:19" x14ac:dyDescent="0.25">
      <c r="S276" s="2"/>
    </row>
    <row r="277" spans="19:19" x14ac:dyDescent="0.25">
      <c r="S277" s="2"/>
    </row>
    <row r="278" spans="19:19" x14ac:dyDescent="0.25">
      <c r="S278" s="2"/>
    </row>
    <row r="279" spans="19:19" x14ac:dyDescent="0.25">
      <c r="S279" s="2"/>
    </row>
    <row r="280" spans="19:19" x14ac:dyDescent="0.25">
      <c r="S280" s="2"/>
    </row>
    <row r="281" spans="19:19" x14ac:dyDescent="0.25">
      <c r="S281" s="2"/>
    </row>
    <row r="282" spans="19:19" x14ac:dyDescent="0.25">
      <c r="S282" s="2"/>
    </row>
    <row r="283" spans="19:19" x14ac:dyDescent="0.25">
      <c r="S283" s="2"/>
    </row>
    <row r="284" spans="19:19" x14ac:dyDescent="0.25">
      <c r="S284" s="2"/>
    </row>
    <row r="285" spans="19:19" x14ac:dyDescent="0.25">
      <c r="S285" s="2"/>
    </row>
    <row r="286" spans="19:19" x14ac:dyDescent="0.25">
      <c r="S286" s="2"/>
    </row>
    <row r="287" spans="19:19" x14ac:dyDescent="0.25">
      <c r="S287" s="2"/>
    </row>
    <row r="288" spans="19:19" x14ac:dyDescent="0.25">
      <c r="S288" s="2"/>
    </row>
    <row r="289" spans="19:19" x14ac:dyDescent="0.25">
      <c r="S289" s="2"/>
    </row>
    <row r="290" spans="19:19" x14ac:dyDescent="0.25">
      <c r="S290" s="2"/>
    </row>
    <row r="291" spans="19:19" x14ac:dyDescent="0.25">
      <c r="S291" s="2"/>
    </row>
    <row r="292" spans="19:19" x14ac:dyDescent="0.25">
      <c r="S292" s="2"/>
    </row>
    <row r="293" spans="19:19" x14ac:dyDescent="0.25">
      <c r="S293" s="2"/>
    </row>
    <row r="294" spans="19:19" x14ac:dyDescent="0.25">
      <c r="S294" s="2"/>
    </row>
    <row r="295" spans="19:19" x14ac:dyDescent="0.25">
      <c r="S295" s="2"/>
    </row>
    <row r="296" spans="19:19" x14ac:dyDescent="0.25">
      <c r="S296" s="2"/>
    </row>
    <row r="297" spans="19:19" x14ac:dyDescent="0.25">
      <c r="S297" s="2"/>
    </row>
    <row r="298" spans="19:19" x14ac:dyDescent="0.25">
      <c r="S298" s="2"/>
    </row>
    <row r="299" spans="19:19" x14ac:dyDescent="0.25">
      <c r="S299" s="2"/>
    </row>
    <row r="300" spans="19:19" x14ac:dyDescent="0.25">
      <c r="S300" s="2"/>
    </row>
    <row r="301" spans="19:19" x14ac:dyDescent="0.25">
      <c r="S301" s="2"/>
    </row>
    <row r="302" spans="19:19" x14ac:dyDescent="0.25">
      <c r="S302" s="2"/>
    </row>
    <row r="303" spans="19:19" x14ac:dyDescent="0.25">
      <c r="S303" s="2"/>
    </row>
    <row r="304" spans="19:19" x14ac:dyDescent="0.25">
      <c r="S304" s="2"/>
    </row>
    <row r="305" spans="19:19" x14ac:dyDescent="0.25">
      <c r="S305" s="2"/>
    </row>
    <row r="306" spans="19:19" x14ac:dyDescent="0.25">
      <c r="S306" s="2"/>
    </row>
    <row r="307" spans="19:19" x14ac:dyDescent="0.25">
      <c r="S307" s="2"/>
    </row>
    <row r="308" spans="19:19" x14ac:dyDescent="0.25">
      <c r="S308" s="2"/>
    </row>
    <row r="309" spans="19:19" x14ac:dyDescent="0.25">
      <c r="S309" s="2"/>
    </row>
    <row r="310" spans="19:19" x14ac:dyDescent="0.25">
      <c r="S310" s="2"/>
    </row>
    <row r="311" spans="19:19" x14ac:dyDescent="0.25">
      <c r="S311" s="2"/>
    </row>
    <row r="312" spans="19:19" x14ac:dyDescent="0.25">
      <c r="S312" s="2"/>
    </row>
    <row r="313" spans="19:19" x14ac:dyDescent="0.25">
      <c r="S313" s="2"/>
    </row>
    <row r="314" spans="19:19" x14ac:dyDescent="0.25">
      <c r="S314" s="2"/>
    </row>
    <row r="315" spans="19:19" x14ac:dyDescent="0.25">
      <c r="S315" s="2"/>
    </row>
    <row r="316" spans="19:19" x14ac:dyDescent="0.25">
      <c r="S316" s="2"/>
    </row>
    <row r="317" spans="19:19" x14ac:dyDescent="0.25">
      <c r="S317" s="2"/>
    </row>
    <row r="318" spans="19:19" x14ac:dyDescent="0.25">
      <c r="S318" s="2"/>
    </row>
    <row r="319" spans="19:19" x14ac:dyDescent="0.25">
      <c r="S319" s="2"/>
    </row>
    <row r="320" spans="19:19" x14ac:dyDescent="0.25">
      <c r="S320" s="2"/>
    </row>
    <row r="321" spans="19:19" x14ac:dyDescent="0.25">
      <c r="S321" s="2"/>
    </row>
    <row r="322" spans="19:19" x14ac:dyDescent="0.25">
      <c r="S322" s="2"/>
    </row>
    <row r="323" spans="19:19" x14ac:dyDescent="0.25">
      <c r="S323" s="2"/>
    </row>
    <row r="324" spans="19:19" x14ac:dyDescent="0.25">
      <c r="S324" s="2"/>
    </row>
    <row r="325" spans="19:19" x14ac:dyDescent="0.25">
      <c r="S325" s="2"/>
    </row>
    <row r="326" spans="19:19" x14ac:dyDescent="0.25">
      <c r="S326" s="2"/>
    </row>
    <row r="327" spans="19:19" x14ac:dyDescent="0.25">
      <c r="S327" s="2"/>
    </row>
    <row r="328" spans="19:19" x14ac:dyDescent="0.25">
      <c r="S328" s="2"/>
    </row>
    <row r="329" spans="19:19" x14ac:dyDescent="0.25">
      <c r="S329" s="2"/>
    </row>
    <row r="330" spans="19:19" x14ac:dyDescent="0.25">
      <c r="S330" s="2"/>
    </row>
    <row r="331" spans="19:19" x14ac:dyDescent="0.25">
      <c r="S331" s="2"/>
    </row>
    <row r="332" spans="19:19" x14ac:dyDescent="0.25">
      <c r="S332" s="2"/>
    </row>
    <row r="333" spans="19:19" x14ac:dyDescent="0.25">
      <c r="S333" s="2"/>
    </row>
    <row r="334" spans="19:19" x14ac:dyDescent="0.25">
      <c r="S334" s="2"/>
    </row>
    <row r="335" spans="19:19" x14ac:dyDescent="0.25">
      <c r="S335" s="2"/>
    </row>
    <row r="336" spans="19:19" x14ac:dyDescent="0.25">
      <c r="S336" s="2"/>
    </row>
    <row r="337" spans="19:19" x14ac:dyDescent="0.25">
      <c r="S337" s="2"/>
    </row>
    <row r="338" spans="19:19" x14ac:dyDescent="0.25">
      <c r="S338" s="2"/>
    </row>
    <row r="339" spans="19:19" x14ac:dyDescent="0.25">
      <c r="S339" s="2"/>
    </row>
    <row r="340" spans="19:19" x14ac:dyDescent="0.25">
      <c r="S340" s="2"/>
    </row>
    <row r="341" spans="19:19" x14ac:dyDescent="0.25">
      <c r="S341" s="2"/>
    </row>
    <row r="342" spans="19:19" x14ac:dyDescent="0.25">
      <c r="S342" s="2"/>
    </row>
    <row r="343" spans="19:19" x14ac:dyDescent="0.25">
      <c r="S343" s="2"/>
    </row>
    <row r="344" spans="19:19" x14ac:dyDescent="0.25">
      <c r="S344" s="2"/>
    </row>
    <row r="345" spans="19:19" x14ac:dyDescent="0.25">
      <c r="S345" s="2"/>
    </row>
    <row r="346" spans="19:19" x14ac:dyDescent="0.25">
      <c r="S346" s="2"/>
    </row>
    <row r="347" spans="19:19" x14ac:dyDescent="0.25">
      <c r="S347" s="2"/>
    </row>
    <row r="348" spans="19:19" x14ac:dyDescent="0.25">
      <c r="S348" s="2"/>
    </row>
    <row r="349" spans="19:19" x14ac:dyDescent="0.25">
      <c r="S349" s="2"/>
    </row>
    <row r="350" spans="19:19" x14ac:dyDescent="0.25">
      <c r="S350" s="2"/>
    </row>
    <row r="351" spans="19:19" x14ac:dyDescent="0.25">
      <c r="S351" s="2"/>
    </row>
    <row r="352" spans="19:19" x14ac:dyDescent="0.25">
      <c r="S352" s="2"/>
    </row>
    <row r="353" spans="19:19" x14ac:dyDescent="0.25">
      <c r="S353" s="2"/>
    </row>
    <row r="354" spans="19:19" x14ac:dyDescent="0.25">
      <c r="S354" s="2"/>
    </row>
    <row r="355" spans="19:19" x14ac:dyDescent="0.25">
      <c r="S355" s="2"/>
    </row>
    <row r="356" spans="19:19" x14ac:dyDescent="0.25">
      <c r="S356" s="2"/>
    </row>
    <row r="357" spans="19:19" x14ac:dyDescent="0.25">
      <c r="S357" s="2"/>
    </row>
    <row r="358" spans="19:19" x14ac:dyDescent="0.25">
      <c r="S358" s="2"/>
    </row>
    <row r="359" spans="19:19" x14ac:dyDescent="0.25">
      <c r="S359" s="2"/>
    </row>
    <row r="360" spans="19:19" x14ac:dyDescent="0.25">
      <c r="S360" s="2"/>
    </row>
    <row r="361" spans="19:19" x14ac:dyDescent="0.25">
      <c r="S361" s="2"/>
    </row>
    <row r="362" spans="19:19" x14ac:dyDescent="0.25">
      <c r="S362" s="2"/>
    </row>
    <row r="363" spans="19:19" x14ac:dyDescent="0.25">
      <c r="S363" s="2"/>
    </row>
    <row r="364" spans="19:19" x14ac:dyDescent="0.25">
      <c r="S364" s="2"/>
    </row>
    <row r="365" spans="19:19" x14ac:dyDescent="0.25">
      <c r="S365" s="2"/>
    </row>
    <row r="1048172" hidden="1" x14ac:dyDescent="0.25"/>
    <row r="1048173" hidden="1" x14ac:dyDescent="0.25"/>
    <row r="1048174" hidden="1" x14ac:dyDescent="0.25"/>
    <row r="1048175" hidden="1" x14ac:dyDescent="0.25"/>
    <row r="1048176" hidden="1" x14ac:dyDescent="0.25"/>
    <row r="1048177" hidden="1" x14ac:dyDescent="0.25"/>
    <row r="1048178" hidden="1" x14ac:dyDescent="0.25"/>
    <row r="1048179" hidden="1" x14ac:dyDescent="0.25"/>
    <row r="1048180" hidden="1" x14ac:dyDescent="0.25"/>
    <row r="1048181" hidden="1" x14ac:dyDescent="0.25"/>
    <row r="1048182" hidden="1" x14ac:dyDescent="0.25"/>
    <row r="1048183" hidden="1" x14ac:dyDescent="0.25"/>
    <row r="1048184" hidden="1" x14ac:dyDescent="0.25"/>
    <row r="1048185" hidden="1" x14ac:dyDescent="0.25"/>
    <row r="1048186" hidden="1" x14ac:dyDescent="0.25"/>
    <row r="1048187" hidden="1" x14ac:dyDescent="0.25"/>
    <row r="1048188" hidden="1" x14ac:dyDescent="0.25"/>
    <row r="1048189" hidden="1" x14ac:dyDescent="0.25"/>
    <row r="1048190" hidden="1" x14ac:dyDescent="0.25"/>
    <row r="1048191" hidden="1" x14ac:dyDescent="0.25"/>
    <row r="1048192" hidden="1" x14ac:dyDescent="0.25"/>
    <row r="1048193" hidden="1" x14ac:dyDescent="0.25"/>
    <row r="1048194" hidden="1" x14ac:dyDescent="0.25"/>
    <row r="1048195" hidden="1" x14ac:dyDescent="0.25"/>
    <row r="1048196" hidden="1" x14ac:dyDescent="0.25"/>
    <row r="1048197" hidden="1" x14ac:dyDescent="0.25"/>
    <row r="1048198" hidden="1" x14ac:dyDescent="0.25"/>
    <row r="1048199" hidden="1" x14ac:dyDescent="0.25"/>
    <row r="1048200" hidden="1" x14ac:dyDescent="0.25"/>
    <row r="1048201" hidden="1" x14ac:dyDescent="0.25"/>
    <row r="1048202" hidden="1" x14ac:dyDescent="0.25"/>
    <row r="1048203" hidden="1" x14ac:dyDescent="0.25"/>
    <row r="1048204" hidden="1" x14ac:dyDescent="0.25"/>
    <row r="1048205" hidden="1" x14ac:dyDescent="0.25"/>
    <row r="1048206" hidden="1" x14ac:dyDescent="0.25"/>
    <row r="1048207" hidden="1" x14ac:dyDescent="0.25"/>
    <row r="1048208" hidden="1" x14ac:dyDescent="0.25"/>
    <row r="1048209" hidden="1" x14ac:dyDescent="0.25"/>
    <row r="1048210" hidden="1" x14ac:dyDescent="0.25"/>
    <row r="1048211" hidden="1" x14ac:dyDescent="0.25"/>
    <row r="1048212" hidden="1" x14ac:dyDescent="0.25"/>
    <row r="1048213" hidden="1" x14ac:dyDescent="0.25"/>
    <row r="1048214" hidden="1" x14ac:dyDescent="0.25"/>
    <row r="1048215" hidden="1" x14ac:dyDescent="0.25"/>
    <row r="1048216" hidden="1" x14ac:dyDescent="0.25"/>
    <row r="1048217" hidden="1" x14ac:dyDescent="0.25"/>
    <row r="1048218" hidden="1" x14ac:dyDescent="0.25"/>
    <row r="1048219" hidden="1" x14ac:dyDescent="0.25"/>
    <row r="1048220" hidden="1" x14ac:dyDescent="0.25"/>
    <row r="1048221" hidden="1" x14ac:dyDescent="0.25"/>
    <row r="1048222" hidden="1" x14ac:dyDescent="0.25"/>
    <row r="1048223" hidden="1" x14ac:dyDescent="0.25"/>
    <row r="1048224" hidden="1" x14ac:dyDescent="0.25"/>
    <row r="1048225" hidden="1" x14ac:dyDescent="0.25"/>
    <row r="1048226" hidden="1" x14ac:dyDescent="0.25"/>
    <row r="1048227" hidden="1" x14ac:dyDescent="0.25"/>
    <row r="1048228" hidden="1" x14ac:dyDescent="0.25"/>
    <row r="1048229" hidden="1" x14ac:dyDescent="0.25"/>
    <row r="1048230" hidden="1" x14ac:dyDescent="0.25"/>
    <row r="1048231" hidden="1" x14ac:dyDescent="0.25"/>
    <row r="1048232" hidden="1" x14ac:dyDescent="0.25"/>
    <row r="1048233" hidden="1" x14ac:dyDescent="0.25"/>
    <row r="1048234" hidden="1" x14ac:dyDescent="0.25"/>
    <row r="1048235" hidden="1" x14ac:dyDescent="0.25"/>
    <row r="1048236" hidden="1" x14ac:dyDescent="0.25"/>
    <row r="1048237" hidden="1" x14ac:dyDescent="0.25"/>
    <row r="1048238" hidden="1" x14ac:dyDescent="0.25"/>
    <row r="1048239" hidden="1" x14ac:dyDescent="0.25"/>
    <row r="1048240" hidden="1" x14ac:dyDescent="0.25"/>
    <row r="1048241" hidden="1" x14ac:dyDescent="0.25"/>
    <row r="1048242" hidden="1" x14ac:dyDescent="0.25"/>
    <row r="1048243" hidden="1" x14ac:dyDescent="0.25"/>
    <row r="1048244" hidden="1" x14ac:dyDescent="0.25"/>
    <row r="1048245" hidden="1" x14ac:dyDescent="0.25"/>
    <row r="1048246" hidden="1" x14ac:dyDescent="0.25"/>
    <row r="1048247" hidden="1" x14ac:dyDescent="0.25"/>
    <row r="1048248" hidden="1" x14ac:dyDescent="0.25"/>
    <row r="1048249" hidden="1" x14ac:dyDescent="0.25"/>
    <row r="1048250" hidden="1" x14ac:dyDescent="0.25"/>
    <row r="1048251" hidden="1" x14ac:dyDescent="0.25"/>
    <row r="1048252" hidden="1" x14ac:dyDescent="0.25"/>
    <row r="1048253" hidden="1" x14ac:dyDescent="0.25"/>
    <row r="1048254" hidden="1" x14ac:dyDescent="0.25"/>
    <row r="1048255" hidden="1" x14ac:dyDescent="0.25"/>
    <row r="1048256" hidden="1" x14ac:dyDescent="0.25"/>
    <row r="1048257" hidden="1" x14ac:dyDescent="0.25"/>
    <row r="1048258" hidden="1" x14ac:dyDescent="0.25"/>
    <row r="1048259" hidden="1" x14ac:dyDescent="0.25"/>
    <row r="1048260" hidden="1" x14ac:dyDescent="0.25"/>
    <row r="1048261" hidden="1" x14ac:dyDescent="0.25"/>
    <row r="1048262" hidden="1" x14ac:dyDescent="0.25"/>
    <row r="1048263" hidden="1" x14ac:dyDescent="0.25"/>
    <row r="1048264" hidden="1" x14ac:dyDescent="0.25"/>
    <row r="1048265" hidden="1" x14ac:dyDescent="0.25"/>
    <row r="1048266" hidden="1" x14ac:dyDescent="0.25"/>
    <row r="1048267" hidden="1" x14ac:dyDescent="0.25"/>
    <row r="1048268" hidden="1" x14ac:dyDescent="0.25"/>
    <row r="1048269" hidden="1" x14ac:dyDescent="0.25"/>
    <row r="1048270" hidden="1" x14ac:dyDescent="0.25"/>
    <row r="1048271" hidden="1" x14ac:dyDescent="0.25"/>
    <row r="1048272" hidden="1" x14ac:dyDescent="0.25"/>
    <row r="1048273" hidden="1" x14ac:dyDescent="0.25"/>
    <row r="1048274" hidden="1" x14ac:dyDescent="0.25"/>
    <row r="1048275" hidden="1" x14ac:dyDescent="0.25"/>
    <row r="1048276" hidden="1" x14ac:dyDescent="0.25"/>
    <row r="1048277" hidden="1" x14ac:dyDescent="0.25"/>
    <row r="1048278" hidden="1" x14ac:dyDescent="0.25"/>
    <row r="1048279" hidden="1" x14ac:dyDescent="0.25"/>
    <row r="1048280" hidden="1" x14ac:dyDescent="0.25"/>
    <row r="1048281" hidden="1" x14ac:dyDescent="0.25"/>
    <row r="1048282" hidden="1" x14ac:dyDescent="0.25"/>
    <row r="1048283" hidden="1" x14ac:dyDescent="0.25"/>
    <row r="1048284" hidden="1" x14ac:dyDescent="0.25"/>
    <row r="1048285" hidden="1" x14ac:dyDescent="0.25"/>
    <row r="1048286" hidden="1" x14ac:dyDescent="0.25"/>
    <row r="1048287" hidden="1" x14ac:dyDescent="0.25"/>
    <row r="1048288" hidden="1" x14ac:dyDescent="0.25"/>
    <row r="1048289" hidden="1" x14ac:dyDescent="0.25"/>
    <row r="1048290" hidden="1" x14ac:dyDescent="0.25"/>
    <row r="1048291" hidden="1" x14ac:dyDescent="0.25"/>
    <row r="1048292" hidden="1" x14ac:dyDescent="0.25"/>
    <row r="1048293" hidden="1" x14ac:dyDescent="0.25"/>
    <row r="1048294" hidden="1" x14ac:dyDescent="0.25"/>
    <row r="1048295" hidden="1" x14ac:dyDescent="0.25"/>
    <row r="1048296" hidden="1" x14ac:dyDescent="0.25"/>
    <row r="1048297" hidden="1" x14ac:dyDescent="0.25"/>
    <row r="1048298" hidden="1" x14ac:dyDescent="0.25"/>
    <row r="1048299" hidden="1" x14ac:dyDescent="0.25"/>
    <row r="1048300" hidden="1" x14ac:dyDescent="0.25"/>
    <row r="1048301" hidden="1" x14ac:dyDescent="0.25"/>
    <row r="1048302" hidden="1" x14ac:dyDescent="0.25"/>
    <row r="1048303" hidden="1" x14ac:dyDescent="0.25"/>
    <row r="1048304" hidden="1" x14ac:dyDescent="0.25"/>
    <row r="1048305" hidden="1" x14ac:dyDescent="0.25"/>
    <row r="1048306" hidden="1" x14ac:dyDescent="0.25"/>
    <row r="1048307" hidden="1" x14ac:dyDescent="0.25"/>
    <row r="1048308" hidden="1" x14ac:dyDescent="0.25"/>
    <row r="1048309" hidden="1" x14ac:dyDescent="0.25"/>
    <row r="1048310" hidden="1" x14ac:dyDescent="0.25"/>
    <row r="1048311" hidden="1" x14ac:dyDescent="0.25"/>
    <row r="1048312" hidden="1" x14ac:dyDescent="0.25"/>
    <row r="1048313" hidden="1" x14ac:dyDescent="0.25"/>
    <row r="1048314" hidden="1" x14ac:dyDescent="0.25"/>
    <row r="1048315" hidden="1" x14ac:dyDescent="0.25"/>
    <row r="1048316" hidden="1" x14ac:dyDescent="0.25"/>
    <row r="1048317" hidden="1" x14ac:dyDescent="0.25"/>
    <row r="1048318" hidden="1" x14ac:dyDescent="0.25"/>
    <row r="1048319" hidden="1" x14ac:dyDescent="0.25"/>
    <row r="1048320" hidden="1" x14ac:dyDescent="0.25"/>
    <row r="1048321" hidden="1" x14ac:dyDescent="0.25"/>
    <row r="1048322" hidden="1" x14ac:dyDescent="0.25"/>
    <row r="1048323" hidden="1" x14ac:dyDescent="0.25"/>
    <row r="1048324" hidden="1" x14ac:dyDescent="0.25"/>
    <row r="1048325" hidden="1" x14ac:dyDescent="0.25"/>
    <row r="1048326" hidden="1" x14ac:dyDescent="0.25"/>
    <row r="1048327" hidden="1" x14ac:dyDescent="0.25"/>
    <row r="1048328" hidden="1" x14ac:dyDescent="0.25"/>
    <row r="1048329" hidden="1" x14ac:dyDescent="0.25"/>
    <row r="1048330" hidden="1" x14ac:dyDescent="0.25"/>
    <row r="1048331" hidden="1" x14ac:dyDescent="0.25"/>
    <row r="1048332" hidden="1" x14ac:dyDescent="0.25"/>
    <row r="1048333" hidden="1" x14ac:dyDescent="0.25"/>
    <row r="1048334" hidden="1" x14ac:dyDescent="0.25"/>
    <row r="1048335" hidden="1" x14ac:dyDescent="0.25"/>
    <row r="1048336" hidden="1" x14ac:dyDescent="0.25"/>
    <row r="1048337" hidden="1" x14ac:dyDescent="0.25"/>
    <row r="1048338" hidden="1" x14ac:dyDescent="0.25"/>
    <row r="1048339" hidden="1" x14ac:dyDescent="0.25"/>
    <row r="1048340" hidden="1" x14ac:dyDescent="0.25"/>
    <row r="1048341" hidden="1" x14ac:dyDescent="0.25"/>
    <row r="1048342" hidden="1" x14ac:dyDescent="0.25"/>
    <row r="1048343" hidden="1" x14ac:dyDescent="0.25"/>
    <row r="1048344" hidden="1" x14ac:dyDescent="0.25"/>
    <row r="1048345" hidden="1" x14ac:dyDescent="0.25"/>
    <row r="1048346" hidden="1" x14ac:dyDescent="0.25"/>
    <row r="1048347" hidden="1" x14ac:dyDescent="0.25"/>
    <row r="1048348" hidden="1" x14ac:dyDescent="0.25"/>
    <row r="1048349" hidden="1" x14ac:dyDescent="0.25"/>
    <row r="1048350" hidden="1" x14ac:dyDescent="0.25"/>
    <row r="1048351" hidden="1" x14ac:dyDescent="0.25"/>
    <row r="1048352" hidden="1" x14ac:dyDescent="0.25"/>
    <row r="1048353" hidden="1" x14ac:dyDescent="0.25"/>
    <row r="1048354" hidden="1" x14ac:dyDescent="0.25"/>
    <row r="1048355" hidden="1" x14ac:dyDescent="0.25"/>
    <row r="1048356" hidden="1" x14ac:dyDescent="0.25"/>
    <row r="1048357" hidden="1" x14ac:dyDescent="0.25"/>
    <row r="1048358" hidden="1" x14ac:dyDescent="0.25"/>
    <row r="1048359" hidden="1" x14ac:dyDescent="0.25"/>
    <row r="1048360" hidden="1" x14ac:dyDescent="0.25"/>
    <row r="1048361" hidden="1" x14ac:dyDescent="0.25"/>
    <row r="1048362" hidden="1" x14ac:dyDescent="0.25"/>
    <row r="1048363" hidden="1" x14ac:dyDescent="0.25"/>
    <row r="1048364" hidden="1" x14ac:dyDescent="0.25"/>
    <row r="1048365" hidden="1" x14ac:dyDescent="0.25"/>
    <row r="1048366" hidden="1" x14ac:dyDescent="0.25"/>
    <row r="1048367" hidden="1" x14ac:dyDescent="0.25"/>
    <row r="1048368" hidden="1" x14ac:dyDescent="0.25"/>
    <row r="1048369" hidden="1" x14ac:dyDescent="0.25"/>
    <row r="1048370" hidden="1" x14ac:dyDescent="0.25"/>
    <row r="1048371" hidden="1" x14ac:dyDescent="0.25"/>
    <row r="1048372" hidden="1" x14ac:dyDescent="0.25"/>
    <row r="1048373" hidden="1" x14ac:dyDescent="0.25"/>
    <row r="1048374" hidden="1" x14ac:dyDescent="0.25"/>
    <row r="1048375" hidden="1" x14ac:dyDescent="0.25"/>
    <row r="1048376" hidden="1" x14ac:dyDescent="0.25"/>
    <row r="1048377" hidden="1" x14ac:dyDescent="0.25"/>
    <row r="1048378" hidden="1" x14ac:dyDescent="0.25"/>
    <row r="1048379" hidden="1" x14ac:dyDescent="0.25"/>
    <row r="1048380" hidden="1" x14ac:dyDescent="0.25"/>
    <row r="1048381" hidden="1" x14ac:dyDescent="0.25"/>
    <row r="1048382" hidden="1" x14ac:dyDescent="0.25"/>
    <row r="1048383" hidden="1" x14ac:dyDescent="0.25"/>
    <row r="1048384" hidden="1" x14ac:dyDescent="0.25"/>
    <row r="1048385" hidden="1" x14ac:dyDescent="0.25"/>
    <row r="1048386" hidden="1" x14ac:dyDescent="0.25"/>
    <row r="1048387" hidden="1" x14ac:dyDescent="0.25"/>
    <row r="1048388" hidden="1" x14ac:dyDescent="0.25"/>
    <row r="1048389" hidden="1" x14ac:dyDescent="0.25"/>
    <row r="1048390" hidden="1" x14ac:dyDescent="0.25"/>
    <row r="1048391" hidden="1" x14ac:dyDescent="0.25"/>
    <row r="1048392" hidden="1" x14ac:dyDescent="0.25"/>
    <row r="1048393" hidden="1" x14ac:dyDescent="0.25"/>
    <row r="1048394" hidden="1" x14ac:dyDescent="0.25"/>
    <row r="1048395" hidden="1" x14ac:dyDescent="0.25"/>
    <row r="1048396" hidden="1" x14ac:dyDescent="0.25"/>
    <row r="1048397" hidden="1" x14ac:dyDescent="0.25"/>
    <row r="1048398" hidden="1" x14ac:dyDescent="0.25"/>
    <row r="1048399" hidden="1" x14ac:dyDescent="0.25"/>
    <row r="1048400" hidden="1" x14ac:dyDescent="0.25"/>
    <row r="1048401" hidden="1" x14ac:dyDescent="0.25"/>
    <row r="1048402" hidden="1" x14ac:dyDescent="0.25"/>
    <row r="1048403" hidden="1" x14ac:dyDescent="0.25"/>
    <row r="1048404" hidden="1" x14ac:dyDescent="0.25"/>
    <row r="1048405" hidden="1" x14ac:dyDescent="0.25"/>
    <row r="1048406" hidden="1" x14ac:dyDescent="0.25"/>
    <row r="1048407" hidden="1" x14ac:dyDescent="0.25"/>
    <row r="1048408" hidden="1" x14ac:dyDescent="0.25"/>
    <row r="1048409" hidden="1" x14ac:dyDescent="0.25"/>
    <row r="1048410" hidden="1" x14ac:dyDescent="0.25"/>
    <row r="1048411" hidden="1" x14ac:dyDescent="0.25"/>
    <row r="1048412" hidden="1" x14ac:dyDescent="0.25"/>
    <row r="1048413" hidden="1" x14ac:dyDescent="0.25"/>
    <row r="1048414" hidden="1" x14ac:dyDescent="0.25"/>
    <row r="1048415" hidden="1" x14ac:dyDescent="0.25"/>
    <row r="1048416" hidden="1" x14ac:dyDescent="0.25"/>
    <row r="1048417" hidden="1" x14ac:dyDescent="0.25"/>
    <row r="1048418" hidden="1" x14ac:dyDescent="0.25"/>
    <row r="1048419" hidden="1" x14ac:dyDescent="0.25"/>
    <row r="1048420" hidden="1" x14ac:dyDescent="0.25"/>
    <row r="1048421" hidden="1" x14ac:dyDescent="0.25"/>
    <row r="1048422" hidden="1" x14ac:dyDescent="0.25"/>
    <row r="1048423" hidden="1" x14ac:dyDescent="0.25"/>
    <row r="1048424" hidden="1" x14ac:dyDescent="0.25"/>
    <row r="1048425" hidden="1" x14ac:dyDescent="0.25"/>
    <row r="1048426" hidden="1" x14ac:dyDescent="0.25"/>
    <row r="1048427" hidden="1" x14ac:dyDescent="0.25"/>
    <row r="1048428" hidden="1" x14ac:dyDescent="0.25"/>
    <row r="1048429" hidden="1" x14ac:dyDescent="0.25"/>
    <row r="1048430" hidden="1" x14ac:dyDescent="0.25"/>
    <row r="1048431" hidden="1" x14ac:dyDescent="0.25"/>
    <row r="1048432" hidden="1" x14ac:dyDescent="0.25"/>
    <row r="1048433" hidden="1" x14ac:dyDescent="0.25"/>
    <row r="1048434" hidden="1" x14ac:dyDescent="0.25"/>
    <row r="1048435" hidden="1" x14ac:dyDescent="0.25"/>
    <row r="1048436" hidden="1" x14ac:dyDescent="0.25"/>
    <row r="1048437" hidden="1" x14ac:dyDescent="0.25"/>
    <row r="1048438" hidden="1" x14ac:dyDescent="0.25"/>
    <row r="1048439" hidden="1" x14ac:dyDescent="0.25"/>
    <row r="1048440" hidden="1" x14ac:dyDescent="0.25"/>
    <row r="1048441" hidden="1" x14ac:dyDescent="0.25"/>
    <row r="1048442" hidden="1" x14ac:dyDescent="0.25"/>
    <row r="1048443" hidden="1" x14ac:dyDescent="0.25"/>
    <row r="1048444" hidden="1" x14ac:dyDescent="0.25"/>
    <row r="1048445" hidden="1" x14ac:dyDescent="0.25"/>
    <row r="1048446" hidden="1" x14ac:dyDescent="0.25"/>
    <row r="1048447" hidden="1" x14ac:dyDescent="0.25"/>
    <row r="1048448" hidden="1" x14ac:dyDescent="0.25"/>
    <row r="1048449" hidden="1" x14ac:dyDescent="0.25"/>
    <row r="1048450" hidden="1" x14ac:dyDescent="0.25"/>
    <row r="1048451" hidden="1" x14ac:dyDescent="0.25"/>
    <row r="1048452" hidden="1" x14ac:dyDescent="0.25"/>
    <row r="1048453" hidden="1" x14ac:dyDescent="0.25"/>
    <row r="1048454" hidden="1" x14ac:dyDescent="0.25"/>
    <row r="1048455" hidden="1" x14ac:dyDescent="0.25"/>
    <row r="1048456" hidden="1" x14ac:dyDescent="0.25"/>
    <row r="1048457" hidden="1" x14ac:dyDescent="0.25"/>
    <row r="1048458" hidden="1" x14ac:dyDescent="0.25"/>
    <row r="1048459" hidden="1" x14ac:dyDescent="0.25"/>
    <row r="1048460" hidden="1" x14ac:dyDescent="0.25"/>
    <row r="1048461" hidden="1" x14ac:dyDescent="0.25"/>
    <row r="1048462" hidden="1" x14ac:dyDescent="0.25"/>
    <row r="1048463" hidden="1" x14ac:dyDescent="0.25"/>
    <row r="1048464" hidden="1" x14ac:dyDescent="0.25"/>
    <row r="1048465" hidden="1" x14ac:dyDescent="0.25"/>
    <row r="1048466" hidden="1" x14ac:dyDescent="0.25"/>
    <row r="1048467" hidden="1" x14ac:dyDescent="0.25"/>
    <row r="1048468" hidden="1" x14ac:dyDescent="0.25"/>
    <row r="1048469" hidden="1" x14ac:dyDescent="0.25"/>
    <row r="1048470" hidden="1" x14ac:dyDescent="0.25"/>
    <row r="1048471" hidden="1" x14ac:dyDescent="0.25"/>
    <row r="1048472" hidden="1" x14ac:dyDescent="0.25"/>
    <row r="1048473" hidden="1" x14ac:dyDescent="0.25"/>
    <row r="1048474" hidden="1" x14ac:dyDescent="0.25"/>
    <row r="1048475" hidden="1" x14ac:dyDescent="0.25"/>
    <row r="1048476" hidden="1" x14ac:dyDescent="0.25"/>
    <row r="1048477" hidden="1" x14ac:dyDescent="0.25"/>
    <row r="1048478" hidden="1" x14ac:dyDescent="0.25"/>
    <row r="1048479" hidden="1" x14ac:dyDescent="0.25"/>
    <row r="1048480" hidden="1" x14ac:dyDescent="0.25"/>
    <row r="1048481" hidden="1" x14ac:dyDescent="0.25"/>
    <row r="1048482" hidden="1" x14ac:dyDescent="0.25"/>
    <row r="1048483" hidden="1" x14ac:dyDescent="0.25"/>
    <row r="1048484" hidden="1" x14ac:dyDescent="0.25"/>
    <row r="1048485" hidden="1" x14ac:dyDescent="0.25"/>
    <row r="1048486" hidden="1" x14ac:dyDescent="0.25"/>
    <row r="1048487" hidden="1" x14ac:dyDescent="0.25"/>
    <row r="1048488" hidden="1" x14ac:dyDescent="0.25"/>
    <row r="1048489" hidden="1" x14ac:dyDescent="0.25"/>
    <row r="1048490" hidden="1" x14ac:dyDescent="0.25"/>
    <row r="1048491" hidden="1" x14ac:dyDescent="0.25"/>
    <row r="1048492" hidden="1" x14ac:dyDescent="0.25"/>
    <row r="1048493" hidden="1" x14ac:dyDescent="0.25"/>
    <row r="1048494" hidden="1" x14ac:dyDescent="0.25"/>
    <row r="1048495" hidden="1" x14ac:dyDescent="0.25"/>
    <row r="1048496" hidden="1" x14ac:dyDescent="0.25"/>
    <row r="1048497" hidden="1" x14ac:dyDescent="0.25"/>
    <row r="1048498" hidden="1" x14ac:dyDescent="0.25"/>
    <row r="1048499" hidden="1" x14ac:dyDescent="0.25"/>
    <row r="1048500" hidden="1" x14ac:dyDescent="0.25"/>
    <row r="1048501" hidden="1" x14ac:dyDescent="0.25"/>
    <row r="1048502" hidden="1" x14ac:dyDescent="0.25"/>
    <row r="1048503" hidden="1" x14ac:dyDescent="0.25"/>
    <row r="1048504" hidden="1" x14ac:dyDescent="0.25"/>
    <row r="1048505" hidden="1" x14ac:dyDescent="0.25"/>
    <row r="1048506" hidden="1" x14ac:dyDescent="0.25"/>
    <row r="1048507" hidden="1" x14ac:dyDescent="0.25"/>
    <row r="1048508" hidden="1" x14ac:dyDescent="0.25"/>
    <row r="1048509" hidden="1" x14ac:dyDescent="0.25"/>
    <row r="1048510" hidden="1" x14ac:dyDescent="0.25"/>
    <row r="1048511" hidden="1" x14ac:dyDescent="0.25"/>
    <row r="1048512" hidden="1" x14ac:dyDescent="0.25"/>
    <row r="1048513" hidden="1" x14ac:dyDescent="0.25"/>
    <row r="1048514" hidden="1" x14ac:dyDescent="0.25"/>
    <row r="1048515" hidden="1" x14ac:dyDescent="0.25"/>
    <row r="1048516" hidden="1" x14ac:dyDescent="0.25"/>
    <row r="1048517" hidden="1" x14ac:dyDescent="0.25"/>
    <row r="1048518" hidden="1" x14ac:dyDescent="0.25"/>
    <row r="1048519" hidden="1" x14ac:dyDescent="0.25"/>
    <row r="1048520" hidden="1" x14ac:dyDescent="0.25"/>
    <row r="1048521" hidden="1" x14ac:dyDescent="0.25"/>
    <row r="1048522" hidden="1" x14ac:dyDescent="0.25"/>
    <row r="1048523" hidden="1" x14ac:dyDescent="0.25"/>
    <row r="1048524" hidden="1" x14ac:dyDescent="0.25"/>
    <row r="1048525" hidden="1" x14ac:dyDescent="0.25"/>
    <row r="1048526" hidden="1" x14ac:dyDescent="0.25"/>
    <row r="1048527" hidden="1" x14ac:dyDescent="0.25"/>
    <row r="1048528" hidden="1" x14ac:dyDescent="0.25"/>
    <row r="1048529" hidden="1" x14ac:dyDescent="0.25"/>
    <row r="1048530" hidden="1" x14ac:dyDescent="0.25"/>
    <row r="1048531" hidden="1" x14ac:dyDescent="0.25"/>
    <row r="1048532" hidden="1" x14ac:dyDescent="0.25"/>
    <row r="1048533" hidden="1" x14ac:dyDescent="0.25"/>
    <row r="1048534" hidden="1" x14ac:dyDescent="0.25"/>
    <row r="1048535" hidden="1" x14ac:dyDescent="0.25"/>
    <row r="1048536" hidden="1" x14ac:dyDescent="0.25"/>
    <row r="1048537" hidden="1" x14ac:dyDescent="0.25"/>
    <row r="1048538" hidden="1" x14ac:dyDescent="0.25"/>
    <row r="1048539" hidden="1" x14ac:dyDescent="0.25"/>
    <row r="1048540" hidden="1" x14ac:dyDescent="0.25"/>
    <row r="1048541" hidden="1" x14ac:dyDescent="0.25"/>
    <row r="1048542" hidden="1" x14ac:dyDescent="0.25"/>
    <row r="1048543" hidden="1" x14ac:dyDescent="0.25"/>
    <row r="1048544" hidden="1" x14ac:dyDescent="0.25"/>
    <row r="1048545" hidden="1" x14ac:dyDescent="0.25"/>
    <row r="1048546" hidden="1" x14ac:dyDescent="0.25"/>
    <row r="1048547" hidden="1" x14ac:dyDescent="0.25"/>
    <row r="1048548" hidden="1" x14ac:dyDescent="0.25"/>
    <row r="1048549" hidden="1" x14ac:dyDescent="0.25"/>
    <row r="1048550" hidden="1" x14ac:dyDescent="0.25"/>
    <row r="1048551" hidden="1" x14ac:dyDescent="0.25"/>
    <row r="1048552" hidden="1" x14ac:dyDescent="0.25"/>
    <row r="1048553" hidden="1" x14ac:dyDescent="0.25"/>
    <row r="1048554" hidden="1" x14ac:dyDescent="0.25"/>
    <row r="1048555" hidden="1" x14ac:dyDescent="0.25"/>
    <row r="1048556" hidden="1" x14ac:dyDescent="0.25"/>
    <row r="1048557" hidden="1" x14ac:dyDescent="0.25"/>
    <row r="1048558" hidden="1" x14ac:dyDescent="0.25"/>
    <row r="1048559" hidden="1" x14ac:dyDescent="0.25"/>
    <row r="1048560" hidden="1" x14ac:dyDescent="0.25"/>
    <row r="1048561" hidden="1" x14ac:dyDescent="0.25"/>
    <row r="1048562" hidden="1" x14ac:dyDescent="0.25"/>
    <row r="1048563" hidden="1" x14ac:dyDescent="0.25"/>
    <row r="1048564" hidden="1" x14ac:dyDescent="0.25"/>
    <row r="1048565" hidden="1" x14ac:dyDescent="0.25"/>
    <row r="1048566" hidden="1" x14ac:dyDescent="0.25"/>
    <row r="1048567" hidden="1" x14ac:dyDescent="0.25"/>
    <row r="1048568" hidden="1" x14ac:dyDescent="0.25"/>
    <row r="1048569" hidden="1" x14ac:dyDescent="0.25"/>
    <row r="1048570" hidden="1" x14ac:dyDescent="0.25"/>
    <row r="1048571" hidden="1" x14ac:dyDescent="0.25"/>
    <row r="1048572" hidden="1" x14ac:dyDescent="0.25"/>
    <row r="1048573" hidden="1" x14ac:dyDescent="0.25"/>
    <row r="1048574" hidden="1" x14ac:dyDescent="0.25"/>
  </sheetData>
  <autoFilter ref="A7:AD160" xr:uid="{00000000-0009-0000-0000-000002000000}">
    <filterColumn colId="0">
      <filters>
        <filter val="Instituto Nacional de Vigilancia de Medicamentos y Alimentos - INVIMA"/>
      </filters>
    </filterColumn>
  </autoFilter>
  <mergeCells count="23">
    <mergeCell ref="V6:Y6"/>
    <mergeCell ref="AA6:AA7"/>
    <mergeCell ref="M6:M7"/>
    <mergeCell ref="N6:N7"/>
    <mergeCell ref="O6:O7"/>
    <mergeCell ref="P6:P7"/>
    <mergeCell ref="Q6:U6"/>
    <mergeCell ref="AE6:AK6"/>
    <mergeCell ref="A2:Z2"/>
    <mergeCell ref="A5:AA5"/>
    <mergeCell ref="A6:A7"/>
    <mergeCell ref="B6:B7"/>
    <mergeCell ref="C6:C7"/>
    <mergeCell ref="D6:D7"/>
    <mergeCell ref="E6:E7"/>
    <mergeCell ref="F6:F7"/>
    <mergeCell ref="G6:G7"/>
    <mergeCell ref="H6:H7"/>
    <mergeCell ref="AB6:AD6"/>
    <mergeCell ref="I6:I7"/>
    <mergeCell ref="J6:J7"/>
    <mergeCell ref="K6:K7"/>
    <mergeCell ref="L6:L7"/>
  </mergeCells>
  <dataValidations count="1">
    <dataValidation type="list" allowBlank="1" showInputMessage="1" showErrorMessage="1" sqref="D43 B44 B30 D8:D32 D45:D57 C8:C57 B33:B42 D37:D40 O92:O154 C90:D160 C58:D88" xr:uid="{00000000-0002-0000-0200-000000000000}">
      <formula1>INDIRECT(A8)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'https://minsaludcol-my.sharepoint.com/Users/GERENTE/Desktop/MINSALUD 2021/PES/[PLAN SECTORIAL SALUD Y PROTECCION SOCIAL para 2020 CONSOLIDADO COVID Junio 2020 actualización Sinergia.xlsx]Listas'!#REF!</xm:f>
          </x14:formula1>
          <xm:sqref>A160:B160 A157:B157 E160:M160 E157:M157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I5:I42"/>
  <sheetViews>
    <sheetView topLeftCell="A16" workbookViewId="0">
      <selection activeCell="L23" sqref="L23"/>
    </sheetView>
  </sheetViews>
  <sheetFormatPr baseColWidth="10" defaultColWidth="11.42578125" defaultRowHeight="15" x14ac:dyDescent="0.25"/>
  <sheetData>
    <row r="5" spans="9:9" x14ac:dyDescent="0.25">
      <c r="I5" s="381">
        <v>1</v>
      </c>
    </row>
    <row r="6" spans="9:9" x14ac:dyDescent="0.25">
      <c r="I6" s="381">
        <v>1</v>
      </c>
    </row>
    <row r="7" spans="9:9" x14ac:dyDescent="0.25">
      <c r="I7" s="381">
        <v>1</v>
      </c>
    </row>
    <row r="8" spans="9:9" x14ac:dyDescent="0.25">
      <c r="I8" s="382">
        <v>0.8</v>
      </c>
    </row>
    <row r="9" spans="9:9" x14ac:dyDescent="0.25">
      <c r="I9" s="381">
        <v>1</v>
      </c>
    </row>
    <row r="10" spans="9:9" x14ac:dyDescent="0.25">
      <c r="I10" s="381">
        <v>0.98</v>
      </c>
    </row>
    <row r="11" spans="9:9" x14ac:dyDescent="0.25">
      <c r="I11" s="411">
        <v>0.91</v>
      </c>
    </row>
    <row r="12" spans="9:9" x14ac:dyDescent="0.25">
      <c r="I12" s="383">
        <v>0.76400000000000001</v>
      </c>
    </row>
    <row r="13" spans="9:9" x14ac:dyDescent="0.25">
      <c r="I13" s="412">
        <v>0.91700000000000004</v>
      </c>
    </row>
    <row r="14" spans="9:9" x14ac:dyDescent="0.25">
      <c r="I14" s="381">
        <v>0.7</v>
      </c>
    </row>
    <row r="15" spans="9:9" x14ac:dyDescent="0.25">
      <c r="I15" s="383">
        <v>0.96799999999999997</v>
      </c>
    </row>
    <row r="16" spans="9:9" x14ac:dyDescent="0.25">
      <c r="I16" s="381">
        <v>0.67</v>
      </c>
    </row>
    <row r="17" spans="9:9" x14ac:dyDescent="0.25">
      <c r="I17" s="381">
        <v>1.17</v>
      </c>
    </row>
    <row r="18" spans="9:9" x14ac:dyDescent="0.25">
      <c r="I18" s="381">
        <v>0.99</v>
      </c>
    </row>
    <row r="19" spans="9:9" x14ac:dyDescent="0.25">
      <c r="I19" s="381">
        <v>1</v>
      </c>
    </row>
    <row r="20" spans="9:9" x14ac:dyDescent="0.25">
      <c r="I20" s="381">
        <v>1.1599999999999999</v>
      </c>
    </row>
    <row r="21" spans="9:9" x14ac:dyDescent="0.25">
      <c r="I21" s="381">
        <v>0.95</v>
      </c>
    </row>
    <row r="22" spans="9:9" x14ac:dyDescent="0.25">
      <c r="I22" s="383">
        <v>0.17899999999999999</v>
      </c>
    </row>
    <row r="23" spans="9:9" x14ac:dyDescent="0.25">
      <c r="I23" s="381">
        <v>1</v>
      </c>
    </row>
    <row r="24" spans="9:9" x14ac:dyDescent="0.25">
      <c r="I24" s="381">
        <v>1</v>
      </c>
    </row>
    <row r="25" spans="9:9" x14ac:dyDescent="0.25">
      <c r="I25" s="411">
        <v>0.76900000000000002</v>
      </c>
    </row>
    <row r="26" spans="9:9" x14ac:dyDescent="0.25">
      <c r="I26" s="411">
        <v>0.76800000000000002</v>
      </c>
    </row>
    <row r="27" spans="9:9" x14ac:dyDescent="0.25">
      <c r="I27" s="381">
        <v>1.44</v>
      </c>
    </row>
    <row r="28" spans="9:9" x14ac:dyDescent="0.25">
      <c r="I28" s="381">
        <v>0.67</v>
      </c>
    </row>
    <row r="29" spans="9:9" x14ac:dyDescent="0.25">
      <c r="I29" s="412">
        <v>0.96</v>
      </c>
    </row>
    <row r="30" spans="9:9" x14ac:dyDescent="0.25">
      <c r="I30" s="381">
        <v>0.75</v>
      </c>
    </row>
    <row r="31" spans="9:9" x14ac:dyDescent="0.25">
      <c r="I31" s="381">
        <v>1.1000000000000001</v>
      </c>
    </row>
    <row r="32" spans="9:9" x14ac:dyDescent="0.25">
      <c r="I32" s="381">
        <v>1</v>
      </c>
    </row>
    <row r="33" spans="9:9" x14ac:dyDescent="0.25">
      <c r="I33" s="381">
        <v>1.99</v>
      </c>
    </row>
    <row r="34" spans="9:9" x14ac:dyDescent="0.25">
      <c r="I34" s="381">
        <v>1.1990000000000001</v>
      </c>
    </row>
    <row r="35" spans="9:9" x14ac:dyDescent="0.25">
      <c r="I35" s="383">
        <v>1.675</v>
      </c>
    </row>
    <row r="36" spans="9:9" x14ac:dyDescent="0.25">
      <c r="I36" s="381">
        <v>1.4</v>
      </c>
    </row>
    <row r="37" spans="9:9" x14ac:dyDescent="0.25">
      <c r="I37" s="381">
        <v>1</v>
      </c>
    </row>
    <row r="38" spans="9:9" x14ac:dyDescent="0.25">
      <c r="I38" s="381">
        <v>1</v>
      </c>
    </row>
    <row r="39" spans="9:9" x14ac:dyDescent="0.25">
      <c r="I39" s="381">
        <v>1</v>
      </c>
    </row>
    <row r="40" spans="9:9" x14ac:dyDescent="0.25">
      <c r="I40" s="381">
        <v>1</v>
      </c>
    </row>
    <row r="41" spans="9:9" x14ac:dyDescent="0.25">
      <c r="I41" s="381">
        <v>1</v>
      </c>
    </row>
    <row r="42" spans="9:9" x14ac:dyDescent="0.25">
      <c r="I42">
        <f>SUM(I5:I41)/37</f>
        <v>0.99672972972972984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3:H16"/>
  <sheetViews>
    <sheetView topLeftCell="A8" workbookViewId="0">
      <selection activeCell="J14" sqref="J14"/>
    </sheetView>
  </sheetViews>
  <sheetFormatPr baseColWidth="10" defaultColWidth="11.42578125" defaultRowHeight="15" x14ac:dyDescent="0.25"/>
  <cols>
    <col min="6" max="6" width="48.28515625" customWidth="1"/>
    <col min="8" max="8" width="43.85546875" customWidth="1"/>
  </cols>
  <sheetData>
    <row r="3" spans="6:8" ht="24" x14ac:dyDescent="0.25">
      <c r="F3" s="392" t="s">
        <v>2250</v>
      </c>
      <c r="G3" s="392" t="s">
        <v>2251</v>
      </c>
      <c r="H3" s="392" t="s">
        <v>2252</v>
      </c>
    </row>
    <row r="4" spans="6:8" ht="24" x14ac:dyDescent="0.25">
      <c r="F4" s="394" t="s">
        <v>1162</v>
      </c>
      <c r="G4" s="395">
        <v>1</v>
      </c>
      <c r="H4" s="104" t="s">
        <v>2253</v>
      </c>
    </row>
    <row r="5" spans="6:8" ht="60" x14ac:dyDescent="0.25">
      <c r="F5" s="394" t="s">
        <v>1167</v>
      </c>
      <c r="G5" s="395">
        <v>1</v>
      </c>
      <c r="H5" s="104" t="s">
        <v>2254</v>
      </c>
    </row>
    <row r="6" spans="6:8" ht="24" x14ac:dyDescent="0.25">
      <c r="F6" s="394" t="s">
        <v>1174</v>
      </c>
      <c r="G6" s="395">
        <v>1</v>
      </c>
      <c r="H6" s="104" t="s">
        <v>2253</v>
      </c>
    </row>
    <row r="7" spans="6:8" ht="72" x14ac:dyDescent="0.25">
      <c r="F7" s="409" t="s">
        <v>1181</v>
      </c>
      <c r="G7" s="395">
        <v>1</v>
      </c>
      <c r="H7" s="104" t="s">
        <v>2255</v>
      </c>
    </row>
    <row r="8" spans="6:8" ht="48" x14ac:dyDescent="0.25">
      <c r="F8" s="409" t="s">
        <v>1188</v>
      </c>
      <c r="G8" s="395">
        <v>1</v>
      </c>
      <c r="H8" s="104" t="s">
        <v>2253</v>
      </c>
    </row>
    <row r="9" spans="6:8" ht="36" x14ac:dyDescent="0.25">
      <c r="F9" s="384" t="s">
        <v>1194</v>
      </c>
      <c r="G9" s="395">
        <v>1</v>
      </c>
      <c r="H9" s="104" t="s">
        <v>2253</v>
      </c>
    </row>
    <row r="10" spans="6:8" ht="60" x14ac:dyDescent="0.25">
      <c r="F10" s="394" t="s">
        <v>1202</v>
      </c>
      <c r="G10" s="395">
        <v>0.2</v>
      </c>
      <c r="H10" s="394" t="s">
        <v>2256</v>
      </c>
    </row>
    <row r="11" spans="6:8" ht="24" x14ac:dyDescent="0.25">
      <c r="F11" s="394" t="s">
        <v>1210</v>
      </c>
      <c r="G11" s="395">
        <v>1</v>
      </c>
      <c r="H11" s="104" t="s">
        <v>2257</v>
      </c>
    </row>
    <row r="12" spans="6:8" ht="48" x14ac:dyDescent="0.25">
      <c r="F12" s="394" t="s">
        <v>1215</v>
      </c>
      <c r="G12" s="395">
        <v>1</v>
      </c>
      <c r="H12" s="104" t="s">
        <v>2258</v>
      </c>
    </row>
    <row r="13" spans="6:8" ht="24" x14ac:dyDescent="0.25">
      <c r="F13" s="394" t="s">
        <v>1223</v>
      </c>
      <c r="G13" s="395">
        <v>1</v>
      </c>
      <c r="H13" s="394" t="s">
        <v>2259</v>
      </c>
    </row>
    <row r="14" spans="6:8" ht="36" x14ac:dyDescent="0.25">
      <c r="F14" s="394" t="s">
        <v>1228</v>
      </c>
      <c r="G14" s="395">
        <v>1</v>
      </c>
      <c r="H14" s="104" t="s">
        <v>2260</v>
      </c>
    </row>
    <row r="15" spans="6:8" ht="72" x14ac:dyDescent="0.25">
      <c r="F15" s="394" t="s">
        <v>1234</v>
      </c>
      <c r="G15" s="410">
        <v>0.9667</v>
      </c>
      <c r="H15" s="394" t="s">
        <v>2261</v>
      </c>
    </row>
    <row r="16" spans="6:8" x14ac:dyDescent="0.25">
      <c r="F16" s="397" t="s">
        <v>2262</v>
      </c>
      <c r="G16" s="408">
        <f>SUM(G4:G15)/12</f>
        <v>0.93055833333333327</v>
      </c>
      <c r="H16" s="393"/>
    </row>
  </sheetData>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F4:H19"/>
  <sheetViews>
    <sheetView topLeftCell="A16" workbookViewId="0">
      <selection activeCell="F19" sqref="F19:G19"/>
    </sheetView>
  </sheetViews>
  <sheetFormatPr baseColWidth="10" defaultColWidth="11.42578125" defaultRowHeight="15" x14ac:dyDescent="0.25"/>
  <cols>
    <col min="6" max="6" width="35.140625" customWidth="1"/>
    <col min="8" max="8" width="41.5703125" customWidth="1"/>
  </cols>
  <sheetData>
    <row r="4" spans="6:8" ht="24" x14ac:dyDescent="0.25">
      <c r="F4" s="392" t="s">
        <v>2250</v>
      </c>
      <c r="G4" s="392" t="s">
        <v>2251</v>
      </c>
      <c r="H4" s="392" t="s">
        <v>2252</v>
      </c>
    </row>
    <row r="5" spans="6:8" ht="24" x14ac:dyDescent="0.25">
      <c r="F5" s="394" t="s">
        <v>1082</v>
      </c>
      <c r="G5" s="404">
        <v>1</v>
      </c>
      <c r="H5" s="104" t="s">
        <v>2263</v>
      </c>
    </row>
    <row r="6" spans="6:8" ht="24" x14ac:dyDescent="0.25">
      <c r="F6" s="394" t="s">
        <v>1086</v>
      </c>
      <c r="G6" s="404">
        <v>1</v>
      </c>
      <c r="H6" s="394" t="s">
        <v>2260</v>
      </c>
    </row>
    <row r="7" spans="6:8" ht="24" x14ac:dyDescent="0.25">
      <c r="F7" s="394" t="s">
        <v>1092</v>
      </c>
      <c r="G7" s="404">
        <v>1</v>
      </c>
      <c r="H7" s="104" t="s">
        <v>2263</v>
      </c>
    </row>
    <row r="8" spans="6:8" ht="36" x14ac:dyDescent="0.25">
      <c r="F8" s="394" t="s">
        <v>1096</v>
      </c>
      <c r="G8" s="404">
        <v>1</v>
      </c>
      <c r="H8" s="104" t="s">
        <v>2263</v>
      </c>
    </row>
    <row r="9" spans="6:8" ht="24" x14ac:dyDescent="0.25">
      <c r="F9" s="394" t="s">
        <v>1101</v>
      </c>
      <c r="G9" s="404">
        <v>1</v>
      </c>
      <c r="H9" s="104" t="s">
        <v>2263</v>
      </c>
    </row>
    <row r="10" spans="6:8" ht="72" x14ac:dyDescent="0.25">
      <c r="F10" s="394" t="s">
        <v>1106</v>
      </c>
      <c r="G10" s="404">
        <v>1</v>
      </c>
      <c r="H10" s="394" t="s">
        <v>2264</v>
      </c>
    </row>
    <row r="11" spans="6:8" ht="36" x14ac:dyDescent="0.25">
      <c r="F11" s="394" t="s">
        <v>1109</v>
      </c>
      <c r="G11" s="404">
        <v>1</v>
      </c>
      <c r="H11" s="104" t="s">
        <v>2263</v>
      </c>
    </row>
    <row r="12" spans="6:8" ht="36" x14ac:dyDescent="0.25">
      <c r="F12" s="394" t="s">
        <v>1117</v>
      </c>
      <c r="G12" s="404">
        <v>1</v>
      </c>
      <c r="H12" s="104" t="s">
        <v>2263</v>
      </c>
    </row>
    <row r="13" spans="6:8" ht="24" x14ac:dyDescent="0.25">
      <c r="F13" s="394" t="s">
        <v>1122</v>
      </c>
      <c r="G13" s="404">
        <v>1</v>
      </c>
      <c r="H13" s="104" t="s">
        <v>2263</v>
      </c>
    </row>
    <row r="14" spans="6:8" ht="48" x14ac:dyDescent="0.25">
      <c r="F14" s="394" t="s">
        <v>1128</v>
      </c>
      <c r="G14" s="404">
        <v>1</v>
      </c>
      <c r="H14" s="104" t="s">
        <v>2263</v>
      </c>
    </row>
    <row r="15" spans="6:8" ht="36" x14ac:dyDescent="0.25">
      <c r="F15" s="394" t="s">
        <v>1133</v>
      </c>
      <c r="G15" s="404">
        <v>1</v>
      </c>
      <c r="H15" s="104" t="s">
        <v>2263</v>
      </c>
    </row>
    <row r="16" spans="6:8" ht="48" x14ac:dyDescent="0.25">
      <c r="F16" s="394" t="s">
        <v>1140</v>
      </c>
      <c r="G16" s="407">
        <v>0.875</v>
      </c>
      <c r="H16" s="404" t="s">
        <v>2265</v>
      </c>
    </row>
    <row r="17" spans="6:8" ht="24" x14ac:dyDescent="0.25">
      <c r="F17" s="394" t="s">
        <v>1146</v>
      </c>
      <c r="G17" s="404">
        <v>1</v>
      </c>
      <c r="H17" s="104" t="s">
        <v>2263</v>
      </c>
    </row>
    <row r="18" spans="6:8" ht="36" x14ac:dyDescent="0.25">
      <c r="F18" s="399" t="s">
        <v>1156</v>
      </c>
      <c r="G18" s="404">
        <v>1</v>
      </c>
      <c r="H18" s="104" t="s">
        <v>2263</v>
      </c>
    </row>
    <row r="19" spans="6:8" x14ac:dyDescent="0.25">
      <c r="F19" s="397" t="s">
        <v>2262</v>
      </c>
      <c r="G19" s="408">
        <f>SUM(G5:G18)/14</f>
        <v>0.9910714285714286</v>
      </c>
      <c r="H19" s="393"/>
    </row>
  </sheetData>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3:G13"/>
  <sheetViews>
    <sheetView topLeftCell="A2" workbookViewId="0">
      <selection activeCell="E13" sqref="E13:F13"/>
    </sheetView>
  </sheetViews>
  <sheetFormatPr baseColWidth="10" defaultColWidth="11.42578125" defaultRowHeight="15" x14ac:dyDescent="0.25"/>
  <cols>
    <col min="5" max="5" width="32.42578125" customWidth="1"/>
    <col min="7" max="7" width="50.42578125" customWidth="1"/>
  </cols>
  <sheetData>
    <row r="3" spans="5:7" ht="24" x14ac:dyDescent="0.25">
      <c r="E3" s="392" t="s">
        <v>2250</v>
      </c>
      <c r="F3" s="392" t="s">
        <v>2251</v>
      </c>
      <c r="G3" s="392" t="s">
        <v>2252</v>
      </c>
    </row>
    <row r="4" spans="5:7" ht="25.5" x14ac:dyDescent="0.25">
      <c r="E4" s="223" t="s">
        <v>1013</v>
      </c>
      <c r="F4" s="386">
        <v>1</v>
      </c>
      <c r="G4" s="18" t="s">
        <v>2263</v>
      </c>
    </row>
    <row r="5" spans="5:7" ht="25.5" x14ac:dyDescent="0.25">
      <c r="E5" s="70" t="s">
        <v>1020</v>
      </c>
      <c r="F5" s="385">
        <v>0.94699999999999995</v>
      </c>
      <c r="G5" s="70" t="s">
        <v>2266</v>
      </c>
    </row>
    <row r="6" spans="5:7" ht="51" x14ac:dyDescent="0.25">
      <c r="E6" s="70" t="s">
        <v>1030</v>
      </c>
      <c r="F6" s="386">
        <v>0</v>
      </c>
      <c r="G6" s="70" t="s">
        <v>2267</v>
      </c>
    </row>
    <row r="7" spans="5:7" ht="38.25" x14ac:dyDescent="0.25">
      <c r="E7" s="70" t="s">
        <v>1038</v>
      </c>
      <c r="F7" s="74">
        <v>1</v>
      </c>
      <c r="G7" s="18" t="s">
        <v>2263</v>
      </c>
    </row>
    <row r="8" spans="5:7" ht="38.25" x14ac:dyDescent="0.25">
      <c r="E8" s="70" t="s">
        <v>1043</v>
      </c>
      <c r="F8" s="74">
        <v>1</v>
      </c>
      <c r="G8" s="18" t="s">
        <v>2263</v>
      </c>
    </row>
    <row r="9" spans="5:7" ht="51" x14ac:dyDescent="0.25">
      <c r="E9" s="70" t="s">
        <v>1047</v>
      </c>
      <c r="F9" s="74">
        <v>1</v>
      </c>
      <c r="G9" s="18" t="s">
        <v>2263</v>
      </c>
    </row>
    <row r="10" spans="5:7" ht="25.5" x14ac:dyDescent="0.25">
      <c r="E10" s="70" t="s">
        <v>1055</v>
      </c>
      <c r="F10" s="386">
        <v>1</v>
      </c>
      <c r="G10" s="18" t="s">
        <v>2263</v>
      </c>
    </row>
    <row r="11" spans="5:7" ht="25.5" x14ac:dyDescent="0.25">
      <c r="E11" s="70" t="s">
        <v>1064</v>
      </c>
      <c r="F11" s="386">
        <v>1</v>
      </c>
      <c r="G11" s="18" t="s">
        <v>2263</v>
      </c>
    </row>
    <row r="12" spans="5:7" ht="38.25" x14ac:dyDescent="0.25">
      <c r="E12" s="70" t="s">
        <v>1074</v>
      </c>
      <c r="F12" s="386">
        <v>1</v>
      </c>
      <c r="G12" s="18" t="s">
        <v>2263</v>
      </c>
    </row>
    <row r="13" spans="5:7" x14ac:dyDescent="0.25">
      <c r="E13" s="397" t="s">
        <v>2262</v>
      </c>
      <c r="F13" s="406">
        <f>SUM(F4:F12)/9</f>
        <v>0.88300000000000001</v>
      </c>
    </row>
  </sheetData>
  <pageMargins left="0.7" right="0.7" top="0.75" bottom="0.75" header="0.3" footer="0.3"/>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E2:G14"/>
  <sheetViews>
    <sheetView topLeftCell="A10" workbookViewId="0">
      <selection activeCell="E14" sqref="E14"/>
    </sheetView>
  </sheetViews>
  <sheetFormatPr baseColWidth="10" defaultColWidth="11.42578125" defaultRowHeight="15" x14ac:dyDescent="0.25"/>
  <cols>
    <col min="5" max="5" width="35.5703125" customWidth="1"/>
    <col min="7" max="7" width="43.42578125" customWidth="1"/>
  </cols>
  <sheetData>
    <row r="2" spans="5:7" ht="24" x14ac:dyDescent="0.25">
      <c r="E2" s="392" t="s">
        <v>2250</v>
      </c>
      <c r="F2" s="392" t="s">
        <v>2251</v>
      </c>
      <c r="G2" s="392" t="s">
        <v>2252</v>
      </c>
    </row>
    <row r="3" spans="5:7" ht="36" x14ac:dyDescent="0.25">
      <c r="E3" s="399" t="s">
        <v>512</v>
      </c>
      <c r="F3" s="395">
        <v>1</v>
      </c>
      <c r="G3" s="394" t="s">
        <v>2268</v>
      </c>
    </row>
    <row r="4" spans="5:7" ht="60" x14ac:dyDescent="0.25">
      <c r="E4" s="394" t="s">
        <v>522</v>
      </c>
      <c r="F4" s="395">
        <v>0.9</v>
      </c>
      <c r="G4" s="394" t="s">
        <v>1403</v>
      </c>
    </row>
    <row r="5" spans="5:7" ht="36" x14ac:dyDescent="0.25">
      <c r="E5" s="394" t="s">
        <v>530</v>
      </c>
      <c r="F5" s="395">
        <v>1</v>
      </c>
      <c r="G5" s="394" t="s">
        <v>2269</v>
      </c>
    </row>
    <row r="6" spans="5:7" x14ac:dyDescent="0.25">
      <c r="E6" s="394" t="s">
        <v>537</v>
      </c>
      <c r="F6" s="395">
        <v>1</v>
      </c>
      <c r="G6" s="104" t="s">
        <v>2270</v>
      </c>
    </row>
    <row r="7" spans="5:7" ht="36" x14ac:dyDescent="0.25">
      <c r="E7" s="394" t="s">
        <v>545</v>
      </c>
      <c r="F7" s="395">
        <v>1</v>
      </c>
      <c r="G7" s="394" t="s">
        <v>2271</v>
      </c>
    </row>
    <row r="8" spans="5:7" ht="36" x14ac:dyDescent="0.25">
      <c r="E8" s="394" t="s">
        <v>552</v>
      </c>
      <c r="F8" s="395">
        <v>0.99</v>
      </c>
      <c r="G8" s="403" t="s">
        <v>1418</v>
      </c>
    </row>
    <row r="9" spans="5:7" ht="36" x14ac:dyDescent="0.25">
      <c r="E9" s="394" t="s">
        <v>560</v>
      </c>
      <c r="F9" s="395">
        <v>1</v>
      </c>
      <c r="G9" s="403" t="s">
        <v>1422</v>
      </c>
    </row>
    <row r="10" spans="5:7" ht="24" x14ac:dyDescent="0.25">
      <c r="E10" s="394" t="s">
        <v>567</v>
      </c>
      <c r="F10" s="395">
        <v>1</v>
      </c>
      <c r="G10" s="104" t="s">
        <v>2272</v>
      </c>
    </row>
    <row r="11" spans="5:7" ht="60" x14ac:dyDescent="0.25">
      <c r="E11" s="394" t="s">
        <v>572</v>
      </c>
      <c r="F11" s="404">
        <v>0.98</v>
      </c>
      <c r="G11" s="403" t="s">
        <v>1431</v>
      </c>
    </row>
    <row r="12" spans="5:7" ht="84" x14ac:dyDescent="0.25">
      <c r="E12" s="402" t="s">
        <v>576</v>
      </c>
      <c r="F12" s="404">
        <v>1</v>
      </c>
      <c r="G12" s="403" t="s">
        <v>1437</v>
      </c>
    </row>
    <row r="13" spans="5:7" ht="108" x14ac:dyDescent="0.25">
      <c r="E13" s="399" t="s">
        <v>583</v>
      </c>
      <c r="F13" s="404">
        <v>0.66</v>
      </c>
      <c r="G13" s="403" t="s">
        <v>1441</v>
      </c>
    </row>
    <row r="14" spans="5:7" x14ac:dyDescent="0.25">
      <c r="E14" s="397" t="s">
        <v>2262</v>
      </c>
      <c r="F14" s="405">
        <v>0.96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3:F11"/>
  <sheetViews>
    <sheetView workbookViewId="0">
      <selection activeCell="D3" sqref="D3:F3"/>
    </sheetView>
  </sheetViews>
  <sheetFormatPr baseColWidth="10" defaultColWidth="11.42578125" defaultRowHeight="15" x14ac:dyDescent="0.25"/>
  <cols>
    <col min="4" max="4" width="30.28515625" customWidth="1"/>
    <col min="6" max="6" width="33.5703125" customWidth="1"/>
  </cols>
  <sheetData>
    <row r="3" spans="4:6" ht="26.25" customHeight="1" x14ac:dyDescent="0.25">
      <c r="D3" s="392" t="s">
        <v>2250</v>
      </c>
      <c r="E3" s="392" t="s">
        <v>2251</v>
      </c>
      <c r="F3" s="392" t="s">
        <v>2252</v>
      </c>
    </row>
    <row r="4" spans="4:6" ht="36" x14ac:dyDescent="0.25">
      <c r="D4" s="399" t="s">
        <v>459</v>
      </c>
      <c r="E4" s="395">
        <v>1</v>
      </c>
      <c r="F4" s="104" t="s">
        <v>2270</v>
      </c>
    </row>
    <row r="5" spans="4:6" ht="24" x14ac:dyDescent="0.25">
      <c r="D5" s="394" t="s">
        <v>466</v>
      </c>
      <c r="E5" s="395">
        <v>1</v>
      </c>
      <c r="F5" s="104" t="s">
        <v>2270</v>
      </c>
    </row>
    <row r="6" spans="4:6" ht="24" x14ac:dyDescent="0.25">
      <c r="D6" s="394" t="s">
        <v>474</v>
      </c>
      <c r="E6" s="395">
        <v>1</v>
      </c>
      <c r="F6" s="104" t="s">
        <v>2270</v>
      </c>
    </row>
    <row r="7" spans="4:6" ht="48" x14ac:dyDescent="0.25">
      <c r="D7" s="394" t="s">
        <v>481</v>
      </c>
      <c r="E7" s="395">
        <v>0.6</v>
      </c>
      <c r="F7" s="394" t="s">
        <v>2273</v>
      </c>
    </row>
    <row r="8" spans="4:6" ht="24" x14ac:dyDescent="0.25">
      <c r="D8" s="394" t="s">
        <v>488</v>
      </c>
      <c r="E8" s="395">
        <v>1</v>
      </c>
      <c r="F8" s="104" t="s">
        <v>2270</v>
      </c>
    </row>
    <row r="9" spans="4:6" ht="48" x14ac:dyDescent="0.25">
      <c r="D9" s="402" t="s">
        <v>494</v>
      </c>
      <c r="E9" s="395">
        <v>1</v>
      </c>
      <c r="F9" s="104" t="s">
        <v>2274</v>
      </c>
    </row>
    <row r="10" spans="4:6" ht="24" x14ac:dyDescent="0.25">
      <c r="D10" s="399" t="s">
        <v>502</v>
      </c>
      <c r="E10" s="395">
        <v>1</v>
      </c>
      <c r="F10" s="104" t="s">
        <v>2270</v>
      </c>
    </row>
    <row r="11" spans="4:6" x14ac:dyDescent="0.25">
      <c r="D11" s="397" t="s">
        <v>2262</v>
      </c>
      <c r="E11" s="398">
        <f>SUM(E4:E10)/7</f>
        <v>0.94285714285714284</v>
      </c>
    </row>
  </sheetData>
  <pageMargins left="0.7" right="0.7" top="0.75" bottom="0.75" header="0.3" footer="0.3"/>
  <pageSetup orientation="portrait"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7" ma:contentTypeDescription="Create a new document." ma:contentTypeScope="" ma:versionID="f73d07fd0f7946a74f360a26117ef6f0">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efea88206a1255213d83fb84df1da0f3"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1CAF9FE5-ED68-464D-B9FF-CED94D042FBA}">
  <ds:schemaRefs>
    <ds:schemaRef ds:uri="http://schemas.microsoft.com/sharepoint/v3/contenttype/forms"/>
  </ds:schemaRefs>
</ds:datastoreItem>
</file>

<file path=customXml/itemProps2.xml><?xml version="1.0" encoding="utf-8"?>
<ds:datastoreItem xmlns:ds="http://schemas.openxmlformats.org/officeDocument/2006/customXml" ds:itemID="{3DAA4FDC-F935-4AAB-A348-9F4B9A194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CE40AB-7544-42B5-9C3C-633394E43736}">
  <ds:schemaRefs>
    <ds:schemaRef ds:uri="1abc39b8-e2e6-47a0-891c-601d01fb1a40"/>
    <ds:schemaRef ds:uri="6c60952e-e9e0-4d4a-b728-9d01db15fa2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Hoja1</vt:lpstr>
      <vt:lpstr>PES 2021 </vt:lpstr>
      <vt:lpstr>PES 2 TRIM</vt:lpstr>
      <vt:lpstr>Hoja13</vt:lpstr>
      <vt:lpstr>Supersalud</vt:lpstr>
      <vt:lpstr>contratación</vt:lpstr>
      <vt:lpstr>AGUA DE DIOS</vt:lpstr>
      <vt:lpstr>Invima</vt:lpstr>
      <vt:lpstr>INS</vt:lpstr>
      <vt:lpstr>inc</vt:lpstr>
      <vt:lpstr>fonprecon</vt:lpstr>
      <vt:lpstr>dermatológico</vt:lpstr>
      <vt:lpstr>ADRES</vt:lpstr>
      <vt:lpstr>FONFERROCARRILES</vt:lpstr>
      <vt:lpstr>observaciones</vt:lpstr>
      <vt:lpstr>MODIF INVIMA</vt:lpstr>
      <vt:lpstr>MOD ADRES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GERENTE</dc:creator>
  <cp:keywords/>
  <dc:description/>
  <cp:lastModifiedBy>Carlos Andres Gutierrez Trujillo</cp:lastModifiedBy>
  <cp:revision/>
  <dcterms:created xsi:type="dcterms:W3CDTF">2021-03-17T16:07:29Z</dcterms:created>
  <dcterms:modified xsi:type="dcterms:W3CDTF">2023-03-15T15:51:55Z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