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mc:AlternateContent xmlns:mc="http://schemas.openxmlformats.org/markup-compatibility/2006">
    <mc:Choice Requires="x15">
      <x15ac:absPath xmlns:x15ac="http://schemas.microsoft.com/office/spreadsheetml/2010/11/ac" url="https://invimagovco-my.sharepoint.com/personal/eramirezc_invima_gov_co/Documents/Documentos/Página web/Registros sanitarios/"/>
    </mc:Choice>
  </mc:AlternateContent>
  <xr:revisionPtr revIDLastSave="0" documentId="8_{C0243042-8AA2-4CBA-BD36-E2FDA998C492}" xr6:coauthVersionLast="47" xr6:coauthVersionMax="47" xr10:uidLastSave="{00000000-0000-0000-0000-000000000000}"/>
  <bookViews>
    <workbookView xWindow="-120" yWindow="-120" windowWidth="21840" windowHeight="13140" tabRatio="819" xr2:uid="{00000000-000D-0000-FFFF-FFFF00000000}"/>
  </bookViews>
  <sheets>
    <sheet name="INSTRUCTIVO" sheetId="3" r:id="rId1"/>
    <sheet name="INFORMACIÓN BASICA" sheetId="2" r:id="rId2"/>
    <sheet name="NOTIFICACIÓN ELECTRÓNICA" sheetId="10" r:id="rId3"/>
    <sheet name="RSCEP" sheetId="5" r:id="rId4"/>
    <sheet name="RSA" sheetId="4" r:id="rId5"/>
    <sheet name="MOD" sheetId="1" r:id="rId6"/>
    <sheet name="CERTIF" sheetId="6" r:id="rId7"/>
    <sheet name="AUT" sheetId="7" r:id="rId8"/>
    <sheet name="DESG" sheetId="8" r:id="rId9"/>
    <sheet name="CPFE" sheetId="9" r:id="rId10"/>
    <sheet name="Hoja2" sheetId="12" state="hidden" r:id="rId11"/>
  </sheets>
  <externalReferences>
    <externalReference r:id="rId12"/>
    <externalReference r:id="rId13"/>
  </externalReferences>
  <definedNames>
    <definedName name="_xlnm._FilterDatabase" localSheetId="4" hidden="1">RSA!$A$4:$K$6</definedName>
    <definedName name="_MOD2">#REF!</definedName>
    <definedName name="_REG2">#REF!</definedName>
    <definedName name="AREA">Hoja2!$B$55:$B$57</definedName>
    <definedName name="_xlnm.Print_Area" localSheetId="7">AUT!$A$1:$L$28</definedName>
    <definedName name="_xlnm.Print_Area" localSheetId="6">CERTIF!$A$1:$K$60</definedName>
    <definedName name="_xlnm.Print_Area" localSheetId="9">CPFE!$A$1:$L$34</definedName>
    <definedName name="_xlnm.Print_Area" localSheetId="8">DESG!$A$1:$N$32</definedName>
    <definedName name="_xlnm.Print_Area" localSheetId="1">'INFORMACIÓN BASICA'!$A$1:$I$59</definedName>
    <definedName name="_xlnm.Print_Area" localSheetId="0">INSTRUCTIVO!$A$1:$K$25</definedName>
    <definedName name="_xlnm.Print_Area" localSheetId="5">MOD!$A$1:$R$171</definedName>
    <definedName name="_xlnm.Print_Area" localSheetId="4">RSA!$A$1:$K$99</definedName>
    <definedName name="_xlnm.Print_Area" localSheetId="3">RSCEP!$A$1:$M$80</definedName>
    <definedName name="CANT">Hoja2!$B$6:$B$20</definedName>
    <definedName name="DISPO">[1]Hoja2!$C$3:$C$10</definedName>
    <definedName name="MOD">Hoja2!$B$48:$B$52</definedName>
    <definedName name="MODALIDAD">[1]Hoja2!$B$28:$B$31</definedName>
    <definedName name="REG">#REF!</definedName>
    <definedName name="TIPO1">[2]Hoja1!$D$27:$D$42</definedName>
    <definedName name="_xlnm.Print_Titles" localSheetId="7">AUT!$1:$3</definedName>
    <definedName name="_xlnm.Print_Titles" localSheetId="6">CERTIF!$1:$3</definedName>
    <definedName name="_xlnm.Print_Titles" localSheetId="9">CPFE!$1:$3</definedName>
    <definedName name="_xlnm.Print_Titles" localSheetId="8">DESG!$1:$3</definedName>
    <definedName name="_xlnm.Print_Titles" localSheetId="1">'INFORMACIÓN BASICA'!$1:$3</definedName>
    <definedName name="_xlnm.Print_Titles" localSheetId="0">INSTRUCTIVO!$1:$3</definedName>
    <definedName name="_xlnm.Print_Titles" localSheetId="5">MOD!$1:$3</definedName>
    <definedName name="_xlnm.Print_Titles" localSheetId="4">RSA!$1:$3</definedName>
    <definedName name="_xlnm.Print_Titles" localSheetId="3">RSCEP!$1:$3</definedName>
    <definedName name="TRAMITE">Hoja2!$B$25:$B$26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 i="12" l="1"/>
  <c r="U6" i="12"/>
  <c r="J6" i="5"/>
  <c r="U21" i="12"/>
  <c r="T8" i="12"/>
  <c r="T9" i="12"/>
  <c r="T10" i="12"/>
  <c r="T11" i="12"/>
  <c r="T12" i="12"/>
  <c r="T13" i="12"/>
  <c r="T14" i="12"/>
  <c r="T15" i="12"/>
  <c r="T16" i="12"/>
  <c r="T17" i="12"/>
  <c r="T18" i="12"/>
  <c r="T19" i="12"/>
  <c r="T20" i="12"/>
  <c r="T21" i="12"/>
  <c r="T22" i="12"/>
  <c r="T23"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T170" i="12"/>
  <c r="T171" i="12"/>
  <c r="T172" i="12"/>
  <c r="T173" i="12"/>
  <c r="T174" i="12"/>
  <c r="T175" i="12"/>
  <c r="T176" i="12"/>
  <c r="T177" i="12"/>
  <c r="T178" i="12"/>
  <c r="T179" i="12"/>
  <c r="T180" i="12"/>
  <c r="T181" i="12"/>
  <c r="T182" i="12"/>
  <c r="T183" i="12"/>
  <c r="T184" i="12"/>
  <c r="T185" i="12"/>
  <c r="T186" i="12"/>
  <c r="T187" i="12"/>
  <c r="T188" i="12"/>
  <c r="T189" i="12"/>
  <c r="T190" i="12"/>
  <c r="T191" i="12"/>
  <c r="T192" i="12"/>
  <c r="T193" i="12"/>
  <c r="T194" i="12"/>
  <c r="T195" i="12"/>
  <c r="T196" i="12"/>
  <c r="T197" i="12"/>
  <c r="T198" i="12"/>
  <c r="T199" i="12"/>
  <c r="T200" i="12"/>
  <c r="T201" i="12"/>
  <c r="T202" i="12"/>
  <c r="T203" i="12"/>
  <c r="T204" i="12"/>
  <c r="T205" i="12"/>
  <c r="T206" i="12"/>
  <c r="T207" i="12"/>
  <c r="T208" i="12"/>
  <c r="T209" i="12"/>
  <c r="T210" i="12"/>
  <c r="T211" i="12"/>
  <c r="T212" i="12"/>
  <c r="T213" i="12"/>
  <c r="T214" i="12"/>
  <c r="T215" i="12"/>
  <c r="T216" i="12"/>
  <c r="T217" i="12"/>
  <c r="T218" i="12"/>
  <c r="T219" i="12"/>
  <c r="T220" i="12"/>
  <c r="T221" i="12"/>
  <c r="T222" i="12"/>
  <c r="T223" i="12"/>
  <c r="T224" i="12"/>
  <c r="T225" i="12"/>
  <c r="T226" i="12"/>
  <c r="T227" i="12"/>
  <c r="T228" i="12"/>
  <c r="T229" i="12"/>
  <c r="T230" i="12"/>
  <c r="T231" i="12"/>
  <c r="T232" i="12"/>
  <c r="T233" i="12"/>
  <c r="T234" i="12"/>
  <c r="T235" i="12"/>
  <c r="T236" i="12"/>
  <c r="T237" i="12"/>
  <c r="T238" i="12"/>
  <c r="T239" i="12"/>
  <c r="T240" i="12"/>
  <c r="T241" i="12"/>
  <c r="T242" i="12"/>
  <c r="T243" i="12"/>
  <c r="T244" i="12"/>
  <c r="T245" i="12"/>
  <c r="T246" i="12"/>
  <c r="T247" i="12"/>
  <c r="T7" i="12"/>
  <c r="C7" i="5" l="1"/>
  <c r="U227" i="12"/>
  <c r="Y187" i="12"/>
  <c r="Y186" i="12"/>
  <c r="Y185" i="12"/>
  <c r="Y184" i="12"/>
  <c r="Y183" i="12"/>
  <c r="Y182" i="12"/>
  <c r="Y181" i="12"/>
  <c r="Y180" i="12"/>
  <c r="Y179" i="12"/>
  <c r="Y178" i="12"/>
  <c r="Y177" i="12"/>
  <c r="Y176" i="12"/>
  <c r="Y175" i="12"/>
  <c r="Y174" i="12"/>
  <c r="Y172" i="12"/>
  <c r="Y171" i="12"/>
  <c r="Y170" i="12"/>
  <c r="Y169" i="12"/>
  <c r="Y168" i="12"/>
  <c r="Y167" i="12"/>
  <c r="Y166" i="12"/>
  <c r="Y165" i="12"/>
  <c r="Y164" i="12"/>
  <c r="Y163" i="12"/>
  <c r="Y162" i="12"/>
  <c r="Y161" i="12"/>
  <c r="Y160" i="12"/>
  <c r="Y159" i="12"/>
  <c r="P20" i="12"/>
  <c r="P19" i="12"/>
  <c r="P18" i="12"/>
  <c r="P17" i="12"/>
  <c r="P16" i="12"/>
  <c r="P15" i="12"/>
  <c r="P14" i="12"/>
  <c r="P13" i="12"/>
  <c r="P12" i="12"/>
  <c r="P11" i="12"/>
  <c r="P10" i="12"/>
  <c r="P9" i="12"/>
  <c r="P8" i="12"/>
  <c r="P7" i="12"/>
  <c r="Y157" i="12"/>
  <c r="Y156" i="12"/>
  <c r="Y155" i="12"/>
  <c r="Y154" i="12"/>
  <c r="Y153" i="12"/>
  <c r="Y152" i="12"/>
  <c r="Y151" i="12"/>
  <c r="Y150" i="12"/>
  <c r="Y149" i="12"/>
  <c r="Y148" i="12"/>
  <c r="Y147" i="12"/>
  <c r="Y146" i="12"/>
  <c r="Y145" i="12"/>
  <c r="Y144" i="12"/>
  <c r="Y142" i="12"/>
  <c r="Y141" i="12"/>
  <c r="Y140" i="12"/>
  <c r="Y139" i="12"/>
  <c r="Y138" i="12"/>
  <c r="Y137" i="12"/>
  <c r="Y136" i="12"/>
  <c r="Y135" i="12"/>
  <c r="Y134" i="12"/>
  <c r="Y133" i="12"/>
  <c r="Y132" i="12"/>
  <c r="Y131" i="12"/>
  <c r="Y130" i="12"/>
  <c r="Y129" i="12"/>
  <c r="O20" i="12"/>
  <c r="O19" i="12"/>
  <c r="O18" i="12"/>
  <c r="O17" i="12"/>
  <c r="O16" i="12"/>
  <c r="O15" i="12"/>
  <c r="O14" i="12"/>
  <c r="O13" i="12"/>
  <c r="O12" i="12"/>
  <c r="O11" i="12"/>
  <c r="O10" i="12"/>
  <c r="O9" i="12"/>
  <c r="O8" i="12"/>
  <c r="O7" i="12"/>
  <c r="Y127" i="12"/>
  <c r="Y126" i="12"/>
  <c r="Y125" i="12"/>
  <c r="Y124" i="12"/>
  <c r="Y123" i="12"/>
  <c r="Y122" i="12"/>
  <c r="Y121" i="12"/>
  <c r="Y120" i="12"/>
  <c r="Y119" i="12"/>
  <c r="Y118" i="12"/>
  <c r="Y117" i="12"/>
  <c r="Y116" i="12"/>
  <c r="Y115" i="12"/>
  <c r="Y114" i="12"/>
  <c r="Y112" i="12"/>
  <c r="Y111" i="12"/>
  <c r="Y110" i="12"/>
  <c r="Y109" i="12"/>
  <c r="Y108" i="12"/>
  <c r="Y107" i="12"/>
  <c r="Y106" i="12"/>
  <c r="Y105" i="12"/>
  <c r="Y104" i="12"/>
  <c r="Y103" i="12"/>
  <c r="Y102" i="12"/>
  <c r="Y101" i="12"/>
  <c r="Y100" i="12"/>
  <c r="Y99" i="12"/>
  <c r="N20" i="12"/>
  <c r="N19" i="12"/>
  <c r="N18" i="12"/>
  <c r="N17" i="12"/>
  <c r="N16" i="12"/>
  <c r="N15" i="12"/>
  <c r="N14" i="12"/>
  <c r="N13" i="12"/>
  <c r="N12" i="12"/>
  <c r="N11" i="12"/>
  <c r="N10" i="12"/>
  <c r="N9" i="12"/>
  <c r="N8" i="12"/>
  <c r="N7" i="12"/>
  <c r="Y247" i="12"/>
  <c r="Y246" i="12"/>
  <c r="Y245" i="12"/>
  <c r="Y244" i="12"/>
  <c r="Y243" i="12"/>
  <c r="Y242" i="12"/>
  <c r="Y241" i="12"/>
  <c r="Y240" i="12"/>
  <c r="Y239" i="12"/>
  <c r="Y238" i="12"/>
  <c r="Y237" i="12"/>
  <c r="Y236" i="12"/>
  <c r="Y235" i="12"/>
  <c r="Y234" i="12"/>
  <c r="Y232" i="12"/>
  <c r="Y231" i="12"/>
  <c r="Y230" i="12"/>
  <c r="Y229" i="12"/>
  <c r="Y228" i="12"/>
  <c r="Y227" i="12"/>
  <c r="Y226" i="12"/>
  <c r="Y225" i="12"/>
  <c r="Y224" i="12"/>
  <c r="Y223" i="12"/>
  <c r="Y222" i="12"/>
  <c r="Y221" i="12"/>
  <c r="Y220" i="12"/>
  <c r="Y219" i="12"/>
  <c r="Y217" i="12"/>
  <c r="Y216" i="12"/>
  <c r="Y215" i="12"/>
  <c r="Y214" i="12"/>
  <c r="Y213" i="12"/>
  <c r="Y212" i="12"/>
  <c r="Y211" i="12"/>
  <c r="Y210" i="12"/>
  <c r="Y209" i="12"/>
  <c r="Y208" i="12"/>
  <c r="Y207" i="12"/>
  <c r="Y206" i="12"/>
  <c r="Y205" i="12"/>
  <c r="Y204" i="12"/>
  <c r="Y202" i="12"/>
  <c r="Y201" i="12"/>
  <c r="Y200" i="12"/>
  <c r="Y199" i="12"/>
  <c r="Y198" i="12"/>
  <c r="Y197" i="12"/>
  <c r="Y196" i="12"/>
  <c r="Y195" i="12"/>
  <c r="Y194" i="12"/>
  <c r="Y193" i="12"/>
  <c r="Y192" i="12"/>
  <c r="Y191" i="12"/>
  <c r="Y190" i="12"/>
  <c r="Y189" i="12"/>
  <c r="Y97" i="12"/>
  <c r="Y96" i="12"/>
  <c r="Y95" i="12"/>
  <c r="Y94" i="12"/>
  <c r="Y93" i="12"/>
  <c r="Y92" i="12"/>
  <c r="Y91" i="12"/>
  <c r="Y90" i="12"/>
  <c r="Y89" i="12"/>
  <c r="Y88" i="12"/>
  <c r="Y87" i="12"/>
  <c r="Y86" i="12"/>
  <c r="Y85" i="12"/>
  <c r="Y84" i="12"/>
  <c r="Y82" i="12"/>
  <c r="Y81" i="12"/>
  <c r="Y80" i="12"/>
  <c r="Y79" i="12"/>
  <c r="Y78" i="12"/>
  <c r="Y77" i="12"/>
  <c r="Y76" i="12"/>
  <c r="Y75" i="12"/>
  <c r="Y74" i="12"/>
  <c r="Y73" i="12"/>
  <c r="Y72" i="12"/>
  <c r="Y71" i="12"/>
  <c r="Y70" i="12"/>
  <c r="Y69" i="12"/>
  <c r="Y37" i="12"/>
  <c r="Y36" i="12"/>
  <c r="Y35" i="12"/>
  <c r="Y34" i="12"/>
  <c r="Y33" i="12"/>
  <c r="Y32" i="12"/>
  <c r="Y31" i="12"/>
  <c r="Y30" i="12"/>
  <c r="Y29" i="12"/>
  <c r="Y28" i="12"/>
  <c r="Y27" i="12"/>
  <c r="Y26" i="12"/>
  <c r="Y25" i="12"/>
  <c r="Y23" i="12"/>
  <c r="Y22" i="12"/>
  <c r="Y21" i="12"/>
  <c r="Y20" i="12"/>
  <c r="Y19" i="12"/>
  <c r="Y18" i="12"/>
  <c r="Y17" i="12"/>
  <c r="Y16" i="12"/>
  <c r="Y15" i="12"/>
  <c r="Y14" i="12"/>
  <c r="Y13" i="12"/>
  <c r="Y12" i="12"/>
  <c r="Y11" i="12"/>
  <c r="Y10" i="12"/>
  <c r="Y9" i="12"/>
  <c r="Y8" i="12"/>
  <c r="Y7" i="12"/>
  <c r="R9" i="12"/>
  <c r="R8" i="12"/>
  <c r="R7" i="12"/>
  <c r="Q8" i="12"/>
  <c r="Q7" i="12"/>
  <c r="Q9" i="12"/>
  <c r="Q10" i="12"/>
  <c r="R10" i="12"/>
  <c r="Q11" i="12"/>
  <c r="R11" i="12"/>
  <c r="Q12" i="12"/>
  <c r="R12" i="12"/>
  <c r="Q13" i="12"/>
  <c r="R13" i="12"/>
  <c r="Q14" i="12"/>
  <c r="R14" i="12"/>
  <c r="Q15" i="12"/>
  <c r="R15" i="12"/>
  <c r="Q16" i="12"/>
  <c r="R16" i="12"/>
  <c r="Q17" i="12"/>
  <c r="R17" i="12"/>
  <c r="Q18" i="12"/>
  <c r="R18" i="12"/>
  <c r="Q19" i="12"/>
  <c r="R19" i="12"/>
  <c r="Q20" i="12"/>
  <c r="R20" i="12"/>
  <c r="M20" i="12"/>
  <c r="M19" i="12"/>
  <c r="M18" i="12"/>
  <c r="M17" i="12"/>
  <c r="M16" i="12"/>
  <c r="M15" i="12"/>
  <c r="M14" i="12"/>
  <c r="M13" i="12"/>
  <c r="M12" i="12"/>
  <c r="M11" i="12"/>
  <c r="M10" i="12"/>
  <c r="M9" i="12"/>
  <c r="M8" i="12"/>
  <c r="M7" i="12"/>
  <c r="K20" i="12"/>
  <c r="K19" i="12"/>
  <c r="K18" i="12"/>
  <c r="K17" i="12"/>
  <c r="K16" i="12"/>
  <c r="K15" i="12"/>
  <c r="K14" i="12"/>
  <c r="K13" i="12"/>
  <c r="K12" i="12"/>
  <c r="K11" i="12"/>
  <c r="K10" i="12"/>
  <c r="K9" i="12"/>
  <c r="K8" i="12"/>
  <c r="K7" i="12"/>
  <c r="U97" i="12" l="1"/>
  <c r="U96" i="12"/>
  <c r="U95" i="12"/>
  <c r="U94" i="12"/>
  <c r="U93" i="12"/>
  <c r="U92" i="12"/>
  <c r="U91" i="12"/>
  <c r="U90" i="12"/>
  <c r="U89" i="12"/>
  <c r="U88" i="12"/>
  <c r="U87" i="12"/>
  <c r="U86" i="12"/>
  <c r="U85" i="12"/>
  <c r="U84" i="12"/>
  <c r="U83" i="12"/>
  <c r="U69" i="12"/>
  <c r="U68" i="12"/>
  <c r="U247" i="12"/>
  <c r="U246" i="12"/>
  <c r="U245" i="12"/>
  <c r="U244" i="12"/>
  <c r="U243" i="12"/>
  <c r="U242" i="12"/>
  <c r="U241" i="12"/>
  <c r="U240" i="12"/>
  <c r="U239" i="12"/>
  <c r="U238" i="12"/>
  <c r="U237" i="12"/>
  <c r="U236" i="12"/>
  <c r="U235" i="12"/>
  <c r="U234" i="12"/>
  <c r="U233" i="12"/>
  <c r="U232" i="12"/>
  <c r="U231" i="12"/>
  <c r="U230" i="12"/>
  <c r="U229" i="12"/>
  <c r="U228" i="12"/>
  <c r="U226" i="12"/>
  <c r="U225" i="12"/>
  <c r="U224" i="12"/>
  <c r="U223" i="12"/>
  <c r="U222" i="12"/>
  <c r="U221" i="12"/>
  <c r="U220" i="12"/>
  <c r="U219" i="12"/>
  <c r="U218" i="12"/>
  <c r="U217" i="12"/>
  <c r="U216" i="12"/>
  <c r="U215" i="12"/>
  <c r="U214" i="12"/>
  <c r="U213" i="12"/>
  <c r="U212" i="12"/>
  <c r="U211" i="12"/>
  <c r="U210" i="12"/>
  <c r="U209" i="12"/>
  <c r="U208" i="12"/>
  <c r="U207" i="12"/>
  <c r="U206" i="12"/>
  <c r="U205" i="12"/>
  <c r="U204" i="12"/>
  <c r="U203" i="12"/>
  <c r="U202" i="12"/>
  <c r="U201" i="12"/>
  <c r="U200" i="12"/>
  <c r="U199" i="12"/>
  <c r="U198" i="12"/>
  <c r="U197" i="12"/>
  <c r="U196" i="12"/>
  <c r="U195" i="12"/>
  <c r="U194" i="12"/>
  <c r="U193" i="12"/>
  <c r="U192" i="12"/>
  <c r="U191" i="12"/>
  <c r="U190" i="12"/>
  <c r="U189" i="12"/>
  <c r="U188" i="12"/>
  <c r="U187" i="12"/>
  <c r="U186" i="12"/>
  <c r="U185" i="12"/>
  <c r="U184" i="12"/>
  <c r="U183" i="12"/>
  <c r="U182" i="12"/>
  <c r="U181" i="12"/>
  <c r="U180" i="12"/>
  <c r="U179" i="12"/>
  <c r="U178" i="12"/>
  <c r="U177" i="12"/>
  <c r="U176" i="12"/>
  <c r="U175" i="12"/>
  <c r="U174" i="12"/>
  <c r="U173" i="12"/>
  <c r="U172" i="12"/>
  <c r="U171" i="12"/>
  <c r="U170" i="12"/>
  <c r="U169" i="12"/>
  <c r="U168" i="12"/>
  <c r="U167" i="12"/>
  <c r="U166" i="12"/>
  <c r="U165" i="12"/>
  <c r="U164" i="12"/>
  <c r="U163" i="12"/>
  <c r="U162" i="12"/>
  <c r="U161" i="12"/>
  <c r="U160" i="12"/>
  <c r="U159" i="12"/>
  <c r="U158" i="12"/>
  <c r="U157" i="12"/>
  <c r="U156" i="12"/>
  <c r="U155" i="12"/>
  <c r="U154" i="12"/>
  <c r="U153" i="12"/>
  <c r="U152" i="12"/>
  <c r="U151" i="12"/>
  <c r="U150" i="12"/>
  <c r="U149" i="12"/>
  <c r="U148" i="12"/>
  <c r="U147" i="12"/>
  <c r="U146" i="12"/>
  <c r="U145" i="12"/>
  <c r="U144" i="12"/>
  <c r="U143" i="12"/>
  <c r="U142" i="12"/>
  <c r="U141" i="12"/>
  <c r="U140" i="12"/>
  <c r="U139" i="12"/>
  <c r="U138" i="12"/>
  <c r="U137" i="12"/>
  <c r="U136" i="12"/>
  <c r="U135" i="12"/>
  <c r="U134" i="12"/>
  <c r="U133" i="12"/>
  <c r="U132" i="12"/>
  <c r="U131" i="12"/>
  <c r="U130" i="12"/>
  <c r="U129" i="12"/>
  <c r="U128" i="12"/>
  <c r="U127" i="12"/>
  <c r="U126" i="12"/>
  <c r="U125" i="12"/>
  <c r="U124" i="12"/>
  <c r="U123" i="12"/>
  <c r="U122" i="12"/>
  <c r="U121" i="12"/>
  <c r="U120" i="12"/>
  <c r="U119" i="12"/>
  <c r="U118" i="12"/>
  <c r="U117" i="12"/>
  <c r="U116" i="12"/>
  <c r="U115" i="12"/>
  <c r="U114" i="12"/>
  <c r="U113" i="12"/>
  <c r="U112" i="12"/>
  <c r="U111" i="12"/>
  <c r="U110" i="12"/>
  <c r="U109" i="12"/>
  <c r="U108" i="12"/>
  <c r="U107" i="12"/>
  <c r="U106" i="12"/>
  <c r="U105" i="12"/>
  <c r="U104" i="12"/>
  <c r="U103" i="12"/>
  <c r="U102" i="12"/>
  <c r="U101" i="12"/>
  <c r="U100" i="12"/>
  <c r="U99" i="12"/>
  <c r="U98" i="12"/>
  <c r="U82" i="12"/>
  <c r="U81" i="12"/>
  <c r="U80" i="12"/>
  <c r="U79" i="12"/>
  <c r="U78" i="12"/>
  <c r="U77" i="12"/>
  <c r="U76" i="12"/>
  <c r="U75" i="12"/>
  <c r="U74" i="12"/>
  <c r="U73" i="12"/>
  <c r="U72" i="12"/>
  <c r="U71" i="12"/>
  <c r="U70" i="12"/>
  <c r="U67" i="12"/>
  <c r="R6" i="4"/>
  <c r="C7" i="4" s="1"/>
  <c r="U66" i="12"/>
  <c r="U65" i="12"/>
  <c r="U64" i="12"/>
  <c r="U63" i="12"/>
  <c r="U62" i="12"/>
  <c r="U61" i="12"/>
  <c r="U60" i="12"/>
  <c r="U59" i="12"/>
  <c r="U58" i="12"/>
  <c r="U57" i="12"/>
  <c r="U56" i="12"/>
  <c r="U55" i="12"/>
  <c r="U54" i="12"/>
  <c r="U53" i="12"/>
  <c r="U52" i="12"/>
  <c r="U51" i="12"/>
  <c r="U50" i="12"/>
  <c r="U49" i="12"/>
  <c r="U48" i="12"/>
  <c r="U47" i="12"/>
  <c r="U46" i="12"/>
  <c r="U45" i="12"/>
  <c r="U44" i="12"/>
  <c r="U43" i="12"/>
  <c r="U42" i="12"/>
  <c r="U41" i="12"/>
  <c r="U40" i="12"/>
  <c r="U39" i="12"/>
  <c r="U38" i="12"/>
  <c r="U37" i="12"/>
  <c r="U36" i="12"/>
  <c r="U35" i="12"/>
  <c r="U34" i="12"/>
  <c r="U33" i="12"/>
  <c r="U32" i="12"/>
  <c r="U31" i="12"/>
  <c r="U30" i="12"/>
  <c r="U29" i="12"/>
  <c r="U28" i="12"/>
  <c r="U27" i="12"/>
  <c r="U26" i="12"/>
  <c r="U25" i="12"/>
  <c r="U23" i="12"/>
  <c r="U22" i="12"/>
  <c r="U20" i="12"/>
  <c r="U19" i="12"/>
  <c r="U18" i="12"/>
  <c r="U17" i="12"/>
  <c r="U16" i="12"/>
  <c r="U15" i="12"/>
  <c r="U14" i="12"/>
  <c r="U13" i="12"/>
  <c r="U12" i="12"/>
  <c r="U11" i="12"/>
  <c r="U10" i="12"/>
  <c r="U9" i="12"/>
  <c r="U8" i="12"/>
  <c r="K6" i="12"/>
  <c r="H3" i="2" l="1"/>
  <c r="F3" i="9" l="1"/>
  <c r="U7" i="12" l="1"/>
  <c r="F3" i="2"/>
  <c r="L3" i="10"/>
  <c r="H3" i="10"/>
  <c r="D3" i="10"/>
  <c r="D2" i="10"/>
  <c r="J1" i="10"/>
  <c r="D1" i="10"/>
  <c r="H3" i="9"/>
  <c r="C3" i="9"/>
  <c r="C2" i="9"/>
  <c r="G1" i="9"/>
  <c r="C1" i="9"/>
  <c r="H3" i="8"/>
  <c r="F3" i="8"/>
  <c r="C3" i="8"/>
  <c r="C2" i="8"/>
  <c r="G1" i="8"/>
  <c r="C1" i="8"/>
  <c r="H3" i="7"/>
  <c r="F3" i="7"/>
  <c r="C3" i="7"/>
  <c r="C2" i="7"/>
  <c r="G1" i="7"/>
  <c r="C1" i="7"/>
  <c r="H3" i="6"/>
  <c r="F3" i="6"/>
  <c r="C3" i="6"/>
  <c r="C2" i="6"/>
  <c r="G1" i="6"/>
  <c r="C1" i="6"/>
  <c r="M3" i="1"/>
  <c r="J3" i="1"/>
  <c r="D3" i="1"/>
  <c r="D2" i="1"/>
  <c r="L1" i="1"/>
  <c r="D1" i="1"/>
  <c r="K3" i="5"/>
  <c r="H3" i="5"/>
  <c r="D3" i="5"/>
  <c r="D2" i="5"/>
  <c r="I1" i="5"/>
  <c r="D1" i="5"/>
  <c r="I3" i="4"/>
  <c r="F3" i="4"/>
  <c r="C3" i="4"/>
  <c r="C2" i="4"/>
  <c r="G1" i="4"/>
  <c r="C1" i="4"/>
  <c r="C3" i="2"/>
  <c r="C2" i="2"/>
  <c r="G1" i="2"/>
  <c r="C1" i="2"/>
  <c r="C9" i="4" l="1"/>
  <c r="J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Nelson Enrique Bello Arevalo</author>
    <author>Luis Armando Monroy Rodriguez</author>
  </authors>
  <commentList>
    <comment ref="C6" authorId="0" shapeId="0" xr:uid="{00000000-0006-0000-0300-000001000000}">
      <text>
        <r>
          <rPr>
            <b/>
            <sz val="10"/>
            <color indexed="81"/>
            <rFont val="Arial"/>
            <family val="2"/>
          </rPr>
          <t>Seleccione una opción de la lista desplegable
de acuerdo a los ingresos ordinarios</t>
        </r>
        <r>
          <rPr>
            <sz val="10"/>
            <color indexed="81"/>
            <rFont val="Arial"/>
            <family val="2"/>
          </rPr>
          <t xml:space="preserve">
</t>
        </r>
      </text>
    </comment>
    <comment ref="J6" authorId="0" shapeId="0" xr:uid="{00000000-0006-0000-0300-000002000000}">
      <text>
        <r>
          <rPr>
            <b/>
            <sz val="10"/>
            <color indexed="81"/>
            <rFont val="Arial"/>
            <family val="2"/>
          </rPr>
          <t>Por favor NO escriba en este campo</t>
        </r>
        <r>
          <rPr>
            <sz val="9"/>
            <color indexed="81"/>
            <rFont val="Tahoma"/>
            <family val="2"/>
          </rPr>
          <t xml:space="preserve">
</t>
        </r>
      </text>
    </comment>
    <comment ref="C7" authorId="1" shapeId="0" xr:uid="{72468874-1C05-45A2-BB0F-8BF65C2692C2}">
      <text>
        <r>
          <rPr>
            <b/>
            <sz val="9"/>
            <color indexed="81"/>
            <rFont val="Tahoma"/>
            <family val="2"/>
          </rPr>
          <t>Por favor NO escriba en este campo</t>
        </r>
        <r>
          <rPr>
            <sz val="9"/>
            <color indexed="81"/>
            <rFont val="Tahoma"/>
            <family val="2"/>
          </rPr>
          <t xml:space="preserve">
</t>
        </r>
      </text>
    </comment>
    <comment ref="C9" authorId="0" shapeId="0" xr:uid="{00000000-0006-0000-0300-000003000000}">
      <text>
        <r>
          <rPr>
            <b/>
            <sz val="10"/>
            <color indexed="81"/>
            <rFont val="Arial"/>
            <family val="2"/>
          </rPr>
          <t>Seleccione una opción de la lista desplegable</t>
        </r>
        <r>
          <rPr>
            <sz val="9"/>
            <color indexed="81"/>
            <rFont val="Tahoma"/>
            <family val="2"/>
          </rPr>
          <t xml:space="preserve">
</t>
        </r>
      </text>
    </comment>
    <comment ref="G9" authorId="0" shapeId="0" xr:uid="{00000000-0006-0000-0300-000004000000}">
      <text>
        <r>
          <rPr>
            <b/>
            <sz val="10"/>
            <color indexed="81"/>
            <rFont val="Arial"/>
            <family val="2"/>
          </rPr>
          <t>Seleccione una opción de la lista desplegable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Nelson Enrique Bello Arevalo</author>
    <author>Luis Armando Monroy Rodriguez</author>
  </authors>
  <commentList>
    <comment ref="C6" authorId="0" shapeId="0" xr:uid="{00000000-0006-0000-0400-000001000000}">
      <text>
        <r>
          <rPr>
            <b/>
            <sz val="11"/>
            <color indexed="81"/>
            <rFont val="Arial"/>
            <family val="2"/>
          </rPr>
          <t>Seleccione una opción de la lista desplegable</t>
        </r>
        <r>
          <rPr>
            <sz val="11"/>
            <color indexed="81"/>
            <rFont val="Arial"/>
            <family val="2"/>
          </rPr>
          <t xml:space="preserve">
</t>
        </r>
        <r>
          <rPr>
            <b/>
            <sz val="11"/>
            <color indexed="81"/>
            <rFont val="Arial"/>
            <family val="2"/>
          </rPr>
          <t>de acuerdo a los ingresos ordinarios</t>
        </r>
      </text>
    </comment>
    <comment ref="J6" authorId="0" shapeId="0" xr:uid="{00000000-0006-0000-0400-000002000000}">
      <text>
        <r>
          <rPr>
            <b/>
            <sz val="10"/>
            <color indexed="81"/>
            <rFont val="Arial"/>
            <family val="2"/>
          </rPr>
          <t>Seleccione una opción de la lista desplegable</t>
        </r>
        <r>
          <rPr>
            <sz val="9"/>
            <color indexed="81"/>
            <rFont val="Tahoma"/>
            <family val="2"/>
          </rPr>
          <t xml:space="preserve">
</t>
        </r>
      </text>
    </comment>
    <comment ref="C7" authorId="1" shapeId="0" xr:uid="{B0BCD029-77CB-4AEF-8E77-A20782472A2A}">
      <text>
        <r>
          <rPr>
            <b/>
            <sz val="9"/>
            <color indexed="81"/>
            <rFont val="Tahoma"/>
            <family val="2"/>
          </rPr>
          <t>Por favor NO escriba en este campo</t>
        </r>
        <r>
          <rPr>
            <sz val="9"/>
            <color indexed="81"/>
            <rFont val="Tahoma"/>
            <family val="2"/>
          </rPr>
          <t xml:space="preserve">
</t>
        </r>
      </text>
    </comment>
    <comment ref="C9" authorId="0" shapeId="0" xr:uid="{00000000-0006-0000-0400-000003000000}">
      <text>
        <r>
          <rPr>
            <b/>
            <sz val="10"/>
            <color indexed="81"/>
            <rFont val="Arial"/>
            <family val="2"/>
          </rPr>
          <t>Por favor NO escriba en este campo</t>
        </r>
        <r>
          <rPr>
            <sz val="9"/>
            <color indexed="81"/>
            <rFont val="Tahoma"/>
            <family val="2"/>
          </rPr>
          <t xml:space="preserve">
</t>
        </r>
      </text>
    </comment>
    <comment ref="J9" authorId="0" shapeId="0" xr:uid="{52E12344-2C90-4F41-8A8B-178C6FA39496}">
      <text>
        <r>
          <rPr>
            <b/>
            <sz val="10"/>
            <color indexed="81"/>
            <rFont val="Arial"/>
            <family val="2"/>
          </rPr>
          <t>Por favor NO escriba en este campo</t>
        </r>
        <r>
          <rPr>
            <sz val="9"/>
            <color indexed="81"/>
            <rFont val="Tahoma"/>
            <family val="2"/>
          </rPr>
          <t xml:space="preserve">
</t>
        </r>
      </text>
    </comment>
    <comment ref="C11" authorId="0" shapeId="0" xr:uid="{00000000-0006-0000-0400-000004000000}">
      <text>
        <r>
          <rPr>
            <b/>
            <sz val="10"/>
            <color indexed="81"/>
            <rFont val="Arial"/>
            <family val="2"/>
          </rPr>
          <t>Seleccione una opción de la lista desplegable</t>
        </r>
      </text>
    </comment>
  </commentList>
</comments>
</file>

<file path=xl/sharedStrings.xml><?xml version="1.0" encoding="utf-8"?>
<sst xmlns="http://schemas.openxmlformats.org/spreadsheetml/2006/main" count="1397" uniqueCount="590">
  <si>
    <t>FORMATO ÚNICO MODIFICACIONES REACTIVOS DE DIAGNÓSTICO IN VITRO</t>
  </si>
  <si>
    <t>REGISTRO PARA EL CUAL SOLICITA MODIFICACIÓN</t>
  </si>
  <si>
    <t>NÚMERO DE REGISTRO</t>
  </si>
  <si>
    <t>NÚMERO DE EXPEDIENTE</t>
  </si>
  <si>
    <t>Titular</t>
  </si>
  <si>
    <t>Cambio</t>
  </si>
  <si>
    <t>A</t>
  </si>
  <si>
    <t>Producto</t>
  </si>
  <si>
    <t>L</t>
  </si>
  <si>
    <t>B</t>
  </si>
  <si>
    <t>M</t>
  </si>
  <si>
    <t>C</t>
  </si>
  <si>
    <t>Fabricante</t>
  </si>
  <si>
    <t>D</t>
  </si>
  <si>
    <t>E</t>
  </si>
  <si>
    <t>N</t>
  </si>
  <si>
    <t>Cambio de etiquetas</t>
  </si>
  <si>
    <t>O</t>
  </si>
  <si>
    <t xml:space="preserve">Adición </t>
  </si>
  <si>
    <t>G</t>
  </si>
  <si>
    <t>Exclusión de etiquetas</t>
  </si>
  <si>
    <t>Importador</t>
  </si>
  <si>
    <t>H</t>
  </si>
  <si>
    <t>P</t>
  </si>
  <si>
    <t>I</t>
  </si>
  <si>
    <t>Cambio de vida útil</t>
  </si>
  <si>
    <t>Q</t>
  </si>
  <si>
    <t>J</t>
  </si>
  <si>
    <t>R</t>
  </si>
  <si>
    <t>Exclusión</t>
  </si>
  <si>
    <t>Adición de Marca</t>
  </si>
  <si>
    <t>AcondicIonador</t>
  </si>
  <si>
    <t>K</t>
  </si>
  <si>
    <t>S</t>
  </si>
  <si>
    <t>Cambio de modalidad del Registro sanitario</t>
  </si>
  <si>
    <t>T</t>
  </si>
  <si>
    <t>LETRA</t>
  </si>
  <si>
    <t>Figura en el Registro</t>
  </si>
  <si>
    <t>OBSERVACIONES</t>
  </si>
  <si>
    <t>DOCUMENTOS ANEXOS AL FORMULARIO DE SOLICITUD DE MODIFICACIÓN</t>
  </si>
  <si>
    <t>SI</t>
  </si>
  <si>
    <t>1.</t>
  </si>
  <si>
    <t>2.</t>
  </si>
  <si>
    <t>3.</t>
  </si>
  <si>
    <t>Poder debidamente conferido para presentar o tramitar la solicitud (si es del caso)</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</si>
  <si>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</si>
  <si>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 xml:space="preserve">LA ANTERIOR INFORMACIÓN DEBE REPOSAR EN EL EXPEDIENTE, PARA SU VERIFICACIÓN . </t>
  </si>
  <si>
    <t xml:space="preserve">                                                 
_________________________________________________
Nombre y Firma del Representante Legal    y / o Apoderado </t>
  </si>
  <si>
    <t xml:space="preserve"> Código : </t>
  </si>
  <si>
    <t>Exclusión del producto</t>
  </si>
  <si>
    <t>Marcas</t>
  </si>
  <si>
    <t xml:space="preserve">PARA TODAS LAS MODIFICACIONES </t>
  </si>
  <si>
    <t xml:space="preserve">NO </t>
  </si>
  <si>
    <t xml:space="preserve">FOLIO </t>
  </si>
  <si>
    <t>DOCUMENTOS</t>
  </si>
  <si>
    <t>CARACTERISTICAS DEL DOCUMENTO</t>
  </si>
  <si>
    <t xml:space="preserve">Documento expedido por el fabricante o su autorizado en el que se establezca relación entre el cesionario y el fabricante responsable.  </t>
  </si>
  <si>
    <t>EXISTENCIA Y REPRESENTACIÓN LEGAL</t>
  </si>
  <si>
    <t>TARIFA</t>
  </si>
  <si>
    <t>ETIQUETA DEL FABRICANTE Y/O RÓTULO DEL IMPORTADOR</t>
  </si>
  <si>
    <t>CAMBIO DE DOMICILIO DEL TITULAR</t>
  </si>
  <si>
    <t xml:space="preserve">B </t>
  </si>
  <si>
    <t>CAMBIO DE TITULAR</t>
  </si>
  <si>
    <t>CAMBIO DE FABRICANTE</t>
  </si>
  <si>
    <t>El documento debe cumplir con los siguientes requisitos:
1. Indicar el nombre del producto objeto de la modificación
2. Precisar que el producto mantiene sus características tal  como se encuentra autorizado por la agencia sanitaria y no se modifica.
3. Estar rotulado y firmado por el fabricante.</t>
  </si>
  <si>
    <t>CERTIFICACIÓN DEL SISTEMA DE GESTIÓN DE CALIDAD UTILIZADO, BPM O SU EQUIVALENTE</t>
  </si>
  <si>
    <t>CERTIFICADO DE VENTA LIBRE</t>
  </si>
  <si>
    <t>ETIQUETA DEL FABRICANTE</t>
  </si>
  <si>
    <t>INSERTOS ORIGINALES</t>
  </si>
  <si>
    <t xml:space="preserve">DOCUMENTO QUE DEMUESTRE LA RELACIÓN COMERCIAL ENTRE EL FABRICANTE QUE ESTÁ AUTORIZADO EN EL REGISTRO SANITARIO Y EL QUE SE VA A ADICIONAR </t>
  </si>
  <si>
    <t>CAMBIO DE DOMICILIO DEL FABRICANTE</t>
  </si>
  <si>
    <t>ADICIÓN  O EXCLUSIÓN DE FABRICANTE</t>
  </si>
  <si>
    <t xml:space="preserve">INSERTOS </t>
  </si>
  <si>
    <t>El documento debe cumplir con los siguientes requisitos:
1. Debe ser expedido por la entidad competente
2. Debe indicar el nombre del fabricante que se va a cambiar,  el nombre del reactivo de diagnóstico in vitro autorizados en el registro sanitario que se desea modificar.
3. Si el CVL no declara la vigencia, ésta será de un (1) año, que se tomará desde la fecha de su expedición y sino, la vigencia que contenga el documento.
4. Debe estar consularizado y legalizado o en su defecto apostillado si el  país se encuentra dentro de la convención de la haya.
5. Debe estar acompañado con la traducción oficial.</t>
  </si>
  <si>
    <t>DOCUMENTO JUSTIFICATIVO</t>
  </si>
  <si>
    <t>Para la exclusión del fabricante, el titular del registro sanitario presenta justificación que motiva esta solicitud</t>
  </si>
  <si>
    <t>AUTORIZACION DEL TITULAR</t>
  </si>
  <si>
    <r>
      <rPr>
        <b/>
        <sz val="8"/>
        <color indexed="8"/>
        <rFont val="Arial"/>
        <family val="2"/>
      </rPr>
      <t xml:space="preserve">Empresas Nacionales: </t>
    </r>
    <r>
      <rPr>
        <sz val="8"/>
        <color indexed="8"/>
        <rFont val="Arial"/>
        <family val="2"/>
      </rPr>
      <t xml:space="preserve">Por la ley antitrámite Decreto 019 de 2012 se debe validar en la página http://www.rues.org.co/rues_web/consultas.
</t>
    </r>
    <r>
      <rPr>
        <b/>
        <sz val="8"/>
        <color indexed="8"/>
        <rFont val="Arial"/>
        <family val="2"/>
      </rPr>
      <t/>
    </r>
  </si>
  <si>
    <t>El certificado se debe encontrar vigente. Por la ley antitrámite Decreto 019 de 2012 se debe validar con las bases de datos de Certificaciones de la Dirección de Dispositivos Médicos y Otras Tecnologías.</t>
  </si>
  <si>
    <t>Este documento debe cumplir con los siguientes requisitos:
1. Indicar el nombre del importador con su domicilio a adicionar.
2. Indicar los roles y actividades que desempeñará el nuevo importador en el registro sanitario conforme a las normas sanitarias vigentes.
3. Debe estar firmado y autorizado por el titular del registro sanitario y/o permiso de comercialización.</t>
  </si>
  <si>
    <t xml:space="preserve">STICKER DE ACONDICIONAMIENTO </t>
  </si>
  <si>
    <t>CERTIFICADO DE CAPACIDAD DE ALMACENAMIENTO Y/O ACONDICIONAMIENTO DE REACTIVOS DE DIAGNÓSTICO IN VITRO</t>
  </si>
  <si>
    <t xml:space="preserve">ETIQUETAS Y/O ROTULOS </t>
  </si>
  <si>
    <t>CAMBIO DE RAZÓN SOCIAL DEL TITULAR, FABRICANTE, IMPORTADOR Y ACONDICIONADOR</t>
  </si>
  <si>
    <r>
      <t xml:space="preserve">El documento debe cumplir con los siguientes requisitos:
1. Indicar el nombre del producto objeto de la modificación
2. Precisar que el producto mantiene sus características tal  como se encuentra autorizado por la agencia sanitaria y no se modifica.
3. Estar </t>
    </r>
    <r>
      <rPr>
        <sz val="8"/>
        <rFont val="Arial"/>
        <family val="2"/>
      </rPr>
      <t xml:space="preserve">membreteado </t>
    </r>
    <r>
      <rPr>
        <sz val="8"/>
        <color indexed="8"/>
        <rFont val="Arial"/>
        <family val="2"/>
      </rPr>
      <t>y firmado por el fabricante.</t>
    </r>
  </si>
  <si>
    <t xml:space="preserve">ETIQUETA DEL FABRICANTE </t>
  </si>
  <si>
    <t>DOCUMENTO EMITIDO POR EL FABRICANTE QUE CERTIFIQUE QUE EL PRODUCTO MANTIENE LAS CARACTERISTICAS Y NO SE MODIFICA</t>
  </si>
  <si>
    <t xml:space="preserve">En el sticker se debe indicar los datos del nuevo importador con su domicilio, número de registro sanitario.
</t>
  </si>
  <si>
    <t xml:space="preserve">CERTIFICADO DE VENTA LIBRE </t>
  </si>
  <si>
    <r>
      <t xml:space="preserve">Si es importado, el nombre del producto solicitado coincide con el nombre descrito en el Certificado de Venta Libre.  Para el caso de los productos nacionales, se aceptará la Declaración de Conformidad del Fabricante Nacional.
</t>
    </r>
    <r>
      <rPr>
        <b/>
        <sz val="8"/>
        <color indexed="8"/>
        <rFont val="Arial"/>
        <family val="2"/>
      </rPr>
      <t xml:space="preserve">El Certificado de venta Libre debe cumplir con los siguientes requisitos:
</t>
    </r>
    <r>
      <rPr>
        <sz val="8"/>
        <color indexed="8"/>
        <rFont val="Arial"/>
        <family val="2"/>
      </rPr>
      <t>1. Debe ser expedido por la entidad competente
2. Debe indicar el nombre del fabricante autorizado en el registro sanitario y  el nombre del reactivo de diagnóstico in vitro  que se desea modificar.
3. Si el CVL no declara la vigencia, ésta será de un (1) año, que se tomará desde la fecha de su expedición y sino, la vigencia que contenga el documento.
4. Debe estar consularizado y legalizado o en su defecto apostillado si el  país se encuentra dentro de la convención de la haya.
5. Debe estar acompañado con la traducción oficial.</t>
    </r>
  </si>
  <si>
    <t xml:space="preserve">Presentar las etiquetas  con el nuevo nombre del producto y mantener las demás condiciones tal como se encuentra autorizado en el registro sanitario . </t>
  </si>
  <si>
    <t>Para el caso de cambio de domicilio de importador y acondicionador: El certificado se debe encontrar vigente. Por la ley antitrámite Decreto 019 de 2012 se debe validar la nueva dirección del importador y / o acondicionador con las bases de datos de Certificaciones de la Dirección de Dispositivos Médicos y Otras Tecnologías.</t>
  </si>
  <si>
    <t>El certificado se debe encontrar vigente. Por la ley antitrámite Decreto 019 de 2012 se debe validar el nuevo importador con las bases de datos de Certificaciones de la Dirección de Dispositivos Médicos y Otras Tecnologías.</t>
  </si>
  <si>
    <t>ADICIÓN / CAMBIO O EXCLUSIÓN DE MARCA</t>
  </si>
  <si>
    <t>ETIQUETAS ORIGINALES</t>
  </si>
  <si>
    <t>Etiquetas originales, en donde es posible evidenciar el cambio o adición de marca</t>
  </si>
  <si>
    <t>ESTUDIOS TÉCNICOS</t>
  </si>
  <si>
    <t xml:space="preserve">CERTIFICACIÓN   </t>
  </si>
  <si>
    <t>ETIQUETA ORIGINAL</t>
  </si>
  <si>
    <t>ADICIÓN, CAMBIO Y/O EXCLUSIÓN  DEL MATERIAL DE ENVASE PRIMARIO / SECUNDARIO O EMPAQUE</t>
  </si>
  <si>
    <t>ESPECIFICACIONES TÉCNICAS</t>
  </si>
  <si>
    <t xml:space="preserve">ADICIÓN, CAMBIO Y/O EXCLUSIÓN DE ETIQUETAS </t>
  </si>
  <si>
    <t>En la etiqueta se debe evidenciar lo descrito en el documento justificativo.</t>
  </si>
  <si>
    <t>ACTUALIZACIÓN DE INSERTO</t>
  </si>
  <si>
    <t>INSERTO</t>
  </si>
  <si>
    <t>En el inserto se debe evidenciar lo descrito en el documento justificativo.
NOTA: Es necesario que se identifique el cambio en el inserto (sombreado, resaltado, etc)</t>
  </si>
  <si>
    <t>CAMBIO EN LA VIDA ÚTIL DEL PRODUCTO</t>
  </si>
  <si>
    <t>Estudios técnicos que validen la vida útil del producto dentro del nuevo envase primario.
El estudio debe contener:
· Nombre del producto al cual se le realizó el estudio de estabilidad
. Estabilidad a diferentes temperaturas y tiempos
· Conclusión del tiempo de vida útil declarado para el producto</t>
  </si>
  <si>
    <t>Estudios técnicos que justifiquen el envase y garanticen la integridad del producto con el cambio.
El estudio debe contener:
· Nombre del producto al cual se le realizó el estudio
· Especificaciones de calidad  que apliquen para el nuevo material de envase
· Justificación descriptiva del cambio de material de envase o empaque.</t>
  </si>
  <si>
    <t>CAMBIO DE MODALIDAD DE REGISTRO SANITARIO</t>
  </si>
  <si>
    <t>CAMBIO DE DOMICILIO DEL IMPORTADOR / ACONDICIONADOR</t>
  </si>
  <si>
    <t xml:space="preserve"> VoBo Legal:</t>
  </si>
  <si>
    <t xml:space="preserve"> VoBo Técnico:</t>
  </si>
  <si>
    <t xml:space="preserve"> Código :</t>
  </si>
  <si>
    <t xml:space="preserve">    VIGENCIA</t>
  </si>
  <si>
    <t>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Reactivos de Diagnóstico In vitro.</t>
  </si>
  <si>
    <t>Toda documentación a radicar debe estar foliado (numerado).</t>
  </si>
  <si>
    <t xml:space="preserve">Todos los formularios anexos (dependiendo del tipo de trámite seleccionado) presentarán un listado adjunto de documentación indicando si es o no adjunto el documento soporte y en qué folio se evidencia.  </t>
  </si>
  <si>
    <t>Toda solicitud presentada en este formulario deberá ser firmada por el representante legal o el apoderado que sea declarado en el subnumeral 1.1 de este formulario inicial.</t>
  </si>
  <si>
    <t>Todos los formularios deben ser diligenciados con letra clara y legible a tinta de color negro o en máquina de escribir o a computador.  No se aceptarán enmendaduras ni tachones.</t>
  </si>
  <si>
    <t>Al seleccionar el tipo de trámite, usted será direccionado al formulario que debe diligenciar para ese tipo de trámite.</t>
  </si>
  <si>
    <t>TENGA EN CUENTA QUE....</t>
  </si>
  <si>
    <t>Señor(a) Usuario(a):</t>
  </si>
  <si>
    <t>CANCELACIÓN (PÉRDIDA DE FUERZA EJECUTORIA)</t>
  </si>
  <si>
    <t>CPFE!A1</t>
  </si>
  <si>
    <t>DESGLOSE</t>
  </si>
  <si>
    <t>DESG!A1</t>
  </si>
  <si>
    <t>AUTORIZACIÓN CON O SIN REGISTRO SANITARIO</t>
  </si>
  <si>
    <t>AUT!A1</t>
  </si>
  <si>
    <t>CERTIFICACIÓN CON O SIN REGISTRO SANITARIO</t>
  </si>
  <si>
    <t>CERTIF!A1</t>
  </si>
  <si>
    <t>MODIFICACIÓN</t>
  </si>
  <si>
    <t>MOD</t>
  </si>
  <si>
    <t xml:space="preserve">EXPEDICION DE REGISTRO SANITARIO O RENOVACIÓN CON ESTUDIO PREVIO  </t>
  </si>
  <si>
    <t>RSCEP</t>
  </si>
  <si>
    <t>RSA</t>
  </si>
  <si>
    <t>EXPEDICIÓN DE REGISTRO SANITARIO O RENOVACIÓN AUTOMÁTICO</t>
  </si>
  <si>
    <t>No</t>
  </si>
  <si>
    <t xml:space="preserve">SI </t>
  </si>
  <si>
    <t xml:space="preserve">AUTORIZACIÓN DE USO DE LA TASA DE UN TERCERO AL TITULAR </t>
  </si>
  <si>
    <t>En caso de existir cesión por los derechos de uso de una tasa que no figure a nombre del titular declarado, deberá adjuntar el documento soporte que lo sustente:</t>
  </si>
  <si>
    <t>Valor ($):</t>
  </si>
  <si>
    <t>Código de la tasa:</t>
  </si>
  <si>
    <t>No. consignación (referencia):</t>
  </si>
  <si>
    <t>Ciudad:</t>
  </si>
  <si>
    <t>Teléfono:</t>
  </si>
  <si>
    <t xml:space="preserve">Dirección: </t>
  </si>
  <si>
    <t>NIT:</t>
  </si>
  <si>
    <t>Nombre/ Razón social:</t>
  </si>
  <si>
    <t>e-mail de la persona responsable de la realización del trámite:</t>
  </si>
  <si>
    <t>e-mail de la organización:</t>
  </si>
  <si>
    <t>Domicilio:</t>
  </si>
  <si>
    <t>Dirección de Notificación:</t>
  </si>
  <si>
    <t>T.P. No.:</t>
  </si>
  <si>
    <t>C.C. No. / C.E. No.:</t>
  </si>
  <si>
    <t>Apoderado:</t>
  </si>
  <si>
    <t>País:</t>
  </si>
  <si>
    <t>Dirección:</t>
  </si>
  <si>
    <t>Nombre o Razón Social</t>
  </si>
  <si>
    <t xml:space="preserve"> 1.1  DATOS GENERALES DEL TITULAR</t>
  </si>
  <si>
    <r>
      <t xml:space="preserve"> 1. INFORMACIÓN GENERAL (</t>
    </r>
    <r>
      <rPr>
        <b/>
        <i/>
        <sz val="10"/>
        <rFont val="Arial"/>
        <family val="2"/>
      </rPr>
      <t xml:space="preserve">Debe ser diligenciada en su totalidad y como sea soportado en el certificado de existencia y representación legal o en el registro mercantil, según sea el caso) </t>
    </r>
  </si>
  <si>
    <t>FORMULARIO ÚNICO DE SOLICITUD REGISTRO SANITARIO, RENOVACIÓN Y MODIFICACIÒN PARA REACTIVOS DE DIAGNOSTICO IN VITRO - DECRETO 3770 DE 2004</t>
  </si>
  <si>
    <t>12. No diligencie las casillas grises en las listas de chequeo de cada trámite. Son de uso exclusivo del INVIMA.</t>
  </si>
  <si>
    <t>Para el caso del Certificado de Venta Libre (CVL) autómatico, debe tener en cuenta las tarifas establecidas y se aplican los mismos requisitos descritos en el formulario de la solicitud.  De igual forma, se entregará de forma personalizada o por medio del correo electrónico registrado por Usted, según sea el caso.</t>
  </si>
  <si>
    <t xml:space="preserve">Los Registros sanitarios automáticos son entregados dentro de los dos (2) días hábiles siguientes a su radicación, toda vez que estos cumplan con los requisitos establecidos en el Decreto 3770 del 2004. </t>
  </si>
  <si>
    <r>
      <rPr>
        <b/>
        <sz val="10"/>
        <rFont val="Arial"/>
        <family val="2"/>
      </rPr>
      <t>11.</t>
    </r>
    <r>
      <rPr>
        <sz val="10"/>
        <rFont val="Arial"/>
        <family val="2"/>
      </rPr>
      <t> Una vez revisada la información tenga en cuenta:</t>
    </r>
  </si>
  <si>
    <r>
      <rPr>
        <b/>
        <sz val="10"/>
        <rFont val="Arial"/>
        <family val="2"/>
      </rPr>
      <t>NOTA IMPORTANTE:</t>
    </r>
    <r>
      <rPr>
        <sz val="10"/>
        <rFont val="Arial"/>
        <family val="2"/>
      </rPr>
      <t xml:space="preserve"> Tenga en cuenta que para solicitar su Registro Sanitario o renovación, es necesario allegar la información en carpeta o tapas de </t>
    </r>
    <r>
      <rPr>
        <b/>
        <sz val="10"/>
        <rFont val="Arial"/>
        <family val="2"/>
      </rPr>
      <t>COLOR GRIS</t>
    </r>
    <r>
      <rPr>
        <sz val="10"/>
        <rFont val="Arial"/>
        <family val="2"/>
      </rPr>
      <t xml:space="preserve"> como distintivo de este tipo de productos.</t>
    </r>
  </si>
  <si>
    <r>
      <rPr>
        <b/>
        <sz val="10"/>
        <rFont val="Arial"/>
        <family val="2"/>
      </rPr>
      <t>10.</t>
    </r>
    <r>
      <rPr>
        <sz val="10"/>
        <rFont val="Arial"/>
        <family val="2"/>
      </rPr>
      <t xml:space="preserve"> Proceda a radicar la documentación en las instalaciones del Invima, en donde recibirá orientación para hacerlo.</t>
    </r>
  </si>
  <si>
    <r>
      <rPr>
        <b/>
        <sz val="10"/>
        <rFont val="Arial"/>
        <family val="2"/>
      </rPr>
      <t>9.</t>
    </r>
    <r>
      <rPr>
        <sz val="10"/>
        <rFont val="Arial"/>
        <family val="2"/>
      </rPr>
      <t xml:space="preserve"> Organice la información con gancho legajador en el mismo orden de la lista de verificación, esto facilitará la revisión y estudio de los mismos. No olvide foliar los documentos y diligenciar la lista de verificación anexa al formulario de solicitud.</t>
    </r>
  </si>
  <si>
    <r>
      <rPr>
        <b/>
        <sz val="10"/>
        <rFont val="Arial"/>
        <family val="2"/>
      </rPr>
      <t>NOTA:</t>
    </r>
    <r>
      <rPr>
        <sz val="10"/>
        <rFont val="Arial"/>
        <family val="2"/>
      </rPr>
      <t xml:space="preserve"> Tenga en cuenta que los documentos que se solicitan son de obligatorio cumplimiento por lo cual si no se encuentran soportados en la solicitud no es viable otorgar su registro sanitario.</t>
    </r>
  </si>
  <si>
    <r>
      <rPr>
        <b/>
        <sz val="10"/>
        <rFont val="Arial"/>
        <family val="2"/>
      </rPr>
      <t>8.</t>
    </r>
    <r>
      <rPr>
        <sz val="10"/>
        <rFont val="Arial"/>
        <family val="2"/>
      </rPr>
      <t xml:space="preserve"> Una vez se han diligenciado los formularios de solicitud, diligencie la hoja anexa (datos de verificación) en lo correspondiente al trámite que va a solicitar, coloque los números de los folios correspondientes a los documentos que se describen para cada solicitud.</t>
    </r>
  </si>
  <si>
    <r>
      <t>NOTA IMPORTANTE:</t>
    </r>
    <r>
      <rPr>
        <sz val="10"/>
        <rFont val="Arial"/>
        <family val="2"/>
      </rPr>
      <t xml:space="preserve"> Dado que el proceso de registro sanitario automático se realizará de forma inmediata, es necesario que se revise la información que se allega en el formulario con sumo cuidado ya que esta será la incluida en el registro sanitario.</t>
    </r>
  </si>
  <si>
    <r>
      <rPr>
        <b/>
        <sz val="10"/>
        <rFont val="Arial"/>
        <family val="2"/>
      </rPr>
      <t xml:space="preserve">7. </t>
    </r>
    <r>
      <rPr>
        <sz val="10"/>
        <rFont val="Arial"/>
        <family val="2"/>
      </rPr>
      <t>Tenga en cuenta que el formulario debe ser diligenciado en su totalidad para cada trámite debera seleccionar la primera hoja  correspondiente a la información bàsica para todos los trámites y luego las hojas correspondientes a su trámite.</t>
    </r>
  </si>
  <si>
    <r>
      <rPr>
        <b/>
        <sz val="10"/>
        <rFont val="Arial"/>
        <family val="2"/>
      </rPr>
      <t>6.</t>
    </r>
    <r>
      <rPr>
        <sz val="10"/>
        <rFont val="Arial"/>
        <family val="2"/>
      </rPr>
      <t xml:space="preserve"> Realice la clasificación de riesgo de Reactivos de uso diagnóstico in vitro Categorías I, II o III y seleccione el  área por producto o grupo de productos, cuando aplique.</t>
    </r>
  </si>
  <si>
    <r>
      <rPr>
        <b/>
        <sz val="10"/>
        <rFont val="Arial"/>
        <family val="2"/>
      </rPr>
      <t>5.</t>
    </r>
    <r>
      <rPr>
        <sz val="10"/>
        <rFont val="Arial"/>
        <family val="2"/>
      </rPr>
      <t xml:space="preserve"> Descargue el formulario de la página web y la guía de clasificación correspondiente a cada producto.</t>
    </r>
  </si>
  <si>
    <r>
      <rPr>
        <b/>
        <sz val="10"/>
        <rFont val="Arial"/>
        <family val="2"/>
      </rPr>
      <t>4.</t>
    </r>
    <r>
      <rPr>
        <sz val="10"/>
        <rFont val="Arial"/>
        <family val="2"/>
      </rPr>
      <t xml:space="preserve"> Ingrese a Reactivos IN VITRO</t>
    </r>
  </si>
  <si>
    <r>
      <rPr>
        <b/>
        <sz val="10"/>
        <rFont val="Arial"/>
        <family val="2"/>
      </rPr>
      <t>3.</t>
    </r>
    <r>
      <rPr>
        <sz val="10"/>
        <rFont val="Arial"/>
        <family val="2"/>
      </rPr>
      <t xml:space="preserve"> Ingrese por formatos </t>
    </r>
  </si>
  <si>
    <r>
      <rPr>
        <b/>
        <sz val="10"/>
        <rFont val="Arial"/>
        <family val="2"/>
      </rPr>
      <t>2.</t>
    </r>
    <r>
      <rPr>
        <sz val="10"/>
        <rFont val="Arial"/>
        <family val="2"/>
      </rPr>
      <t xml:space="preserve"> Ingrese por el link trámites y servicios</t>
    </r>
  </si>
  <si>
    <r>
      <rPr>
        <b/>
        <u/>
        <sz val="10"/>
        <color indexed="12"/>
        <rFont val="Arial"/>
        <family val="2"/>
      </rPr>
      <t>1.</t>
    </r>
    <r>
      <rPr>
        <u/>
        <sz val="10"/>
        <color indexed="12"/>
        <rFont val="Arial"/>
        <family val="2"/>
      </rPr>
      <t xml:space="preserve"> Ingrese a la pagina web del INVIMA www.invima.gov.co</t>
    </r>
  </si>
  <si>
    <t>Con el fin de facilitar los trámites relacionados con Reactivos de Diagnóstico In Vitro, se presenta el siguiente instructivo:</t>
  </si>
  <si>
    <t>Código: ASS-RSA-FM006</t>
  </si>
  <si>
    <t>FORMATO ÚNICO DE DILIGENCIAMIENTO DE REACTIVOS DE DIAGNÓSTICO IN VITRO</t>
  </si>
  <si>
    <t>REGISTROS SANITARIOS Y TRAMITES ASOCIADOS</t>
  </si>
  <si>
    <t>ASEGURAMIENTO SANITARIO</t>
  </si>
  <si>
    <t>Por qué?</t>
  </si>
  <si>
    <t>RECHAZO</t>
  </si>
  <si>
    <t>Fecha:</t>
  </si>
  <si>
    <t>Código</t>
  </si>
  <si>
    <t>VoBo.Técnico:</t>
  </si>
  <si>
    <t>VoBo. Legal:</t>
  </si>
  <si>
    <t xml:space="preserve"> Nombre y  Firma del Representante Legal    y / o Apoderado </t>
  </si>
  <si>
    <t xml:space="preserve">     </t>
  </si>
  <si>
    <t xml:space="preserve">LA ANTERIOR INFORMACIÓN DEBE REPOSAR EN EL EXPEDIENTE, PARA SU VERIFICACIÓN.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</si>
  <si>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</si>
  <si>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r>
      <t xml:space="preserve">6) Todos los documentos públicos provenientes del exterior deben cumplir con lo establecido en el  Código de Procedimiento Civil Artículo 259-260 y la fecha de expedición de los documentos procedentes del exterior tendrán la vigencia que el mismo documento especifique. En caso que el documento no establezca dicho término, este se entenderá de un (1) año, conforme lo establecido en el Decreto 3770 de 2004 Artículo 22.
</t>
    </r>
    <r>
      <rPr>
        <b/>
        <sz val="10"/>
        <rFont val="Arial"/>
        <family val="2"/>
      </rPr>
      <t/>
    </r>
  </si>
  <si>
    <t>5) Traducciones: Los insertos deben venir en español, los resultados de los estudios pueden allegar un resumen en español.</t>
  </si>
  <si>
    <t>4) Se debe diligenciar la forma y cantidad en que vienen presentados los productos, (ejemplos: frasco por 20 ml, kit por 96 pruebas); así mismo relacionar los componentes del producto o kit. Si existe más de una referencia por producto debido a las diferentes presentaciones comerciales (por ejemplo: cassette, tiras, etc), se puede autorizar como un sólo producto siempre y cuando los insertos contengan la misma información descrita en el numeral 10.1.1 del Decreto 3770 de 2004.</t>
  </si>
  <si>
    <r>
      <t>3) Es importante aclarar que en el caso de controles y calibradores q</t>
    </r>
    <r>
      <rPr>
        <b/>
        <u/>
        <sz val="10"/>
        <color indexed="8"/>
        <rFont val="Arial"/>
        <family val="2"/>
      </rPr>
      <t>ue NO hagan parte del kit,</t>
    </r>
    <r>
      <rPr>
        <b/>
        <sz val="10"/>
        <color indexed="8"/>
        <rFont val="Arial"/>
        <family val="2"/>
      </rPr>
      <t xml:space="preserve"> se deben entender como productos independientes y debe solicitar Registro Sanitario por cada uno.</t>
    </r>
  </si>
  <si>
    <t xml:space="preserve">2) Tenga en cuenta que el nombre de los reactivos de diagnóstico in vitro deberá ser el mismo que declara el fabricante el cual se corrobora con la información técnica y legal aportada. </t>
  </si>
  <si>
    <t>1) Tenga en cuenta que los reactivos de diagnóstico in-vitro que tengan la misma clasificación de riesgo, pertenezcan a una misma área, un mismo fabricante o titular o que conformen lo que se puede denominar un sistema o kit, se podrán amparar bajo un solo Registro Sanitario Automático, con un límite máximo de hasta quince (15) productos por Registro.</t>
  </si>
  <si>
    <t>OTROS ELEMENTOS DE TRÁMITE:</t>
  </si>
  <si>
    <t>14.</t>
  </si>
  <si>
    <t>13.</t>
  </si>
  <si>
    <t>12.</t>
  </si>
  <si>
    <t>11.</t>
  </si>
  <si>
    <t>10.</t>
  </si>
  <si>
    <t xml:space="preserve">Prueba de constitución, existencia y representación legal del importador, titular y/o fabricante (según el caso). Cámara de comercio (Para empresas nacionales) y CVL Para el fabricante o titular extranjero.
</t>
  </si>
  <si>
    <t>9.</t>
  </si>
  <si>
    <t>Por Decreto  antitrámites 019 de 2012 será revisado al interior del Instituto.</t>
  </si>
  <si>
    <t xml:space="preserve">_____/_____/________;Número de radicado: </t>
  </si>
  <si>
    <t xml:space="preserve">(DD/MM/AAAA) </t>
  </si>
  <si>
    <t xml:space="preserve">8.3 Indique la fecha del acta de visita para Concepto Sanitario de Capacidad de Almacenamiento y Acondicionamiento para Reactivos de Diagnóstico In Vitro </t>
  </si>
  <si>
    <t xml:space="preserve">8.2 Autorización expresa del propietario del producto al importador y/o titular, indicando claramente el ROL que va a desempeñar en el Registro Sanitario, sea Importador o Titular. </t>
  </si>
  <si>
    <t>8.</t>
  </si>
  <si>
    <t xml:space="preserve"> Por Decreto  antitrámites 019 de 2012 será revisado al interior del Instituto.</t>
  </si>
  <si>
    <t xml:space="preserve">Número de radicado: </t>
  </si>
  <si>
    <t>_____/_____/________;</t>
  </si>
  <si>
    <t xml:space="preserve"> (DD/MM/AAAA)  </t>
  </si>
  <si>
    <t>7.5 Indique la fecha del Certificado de Concepto Técnico de Condiciones Sanitarias o de Buenas Prácticas de Manufactura para reactivos de Diagnóstico in-vitro.</t>
  </si>
  <si>
    <t>7.4 Controles de calidad</t>
  </si>
  <si>
    <t>7.3 Etapas de manufactura (Proceso de fabricación)</t>
  </si>
  <si>
    <t>7.</t>
  </si>
  <si>
    <t>Autorización de uso de marca.(Cuando la marca este a nombre de un tercero)</t>
  </si>
  <si>
    <t>6.</t>
  </si>
  <si>
    <t>5.</t>
  </si>
  <si>
    <t>4.</t>
  </si>
  <si>
    <t>Recibo de pago (Debe presentarse con el valor establecido en el Manual Tarifario Vigente, de acuerdo al trámite solicitado).</t>
  </si>
  <si>
    <t>Clasificación del reactivo de diagnóstico In Vitro ( art. 3 del Decreto 3770 del 2004)</t>
  </si>
  <si>
    <t>Folio</t>
  </si>
  <si>
    <t>Si</t>
  </si>
  <si>
    <t>REQUISITOS</t>
  </si>
  <si>
    <r>
      <t>DOCUMENTOS ANEXOS A LA SOLICITUD DE REGISTRO SANITARIO NUEVO</t>
    </r>
    <r>
      <rPr>
        <sz val="10"/>
        <rFont val="Arial"/>
        <family val="2"/>
      </rPr>
      <t xml:space="preserve"> </t>
    </r>
    <r>
      <rPr>
        <b/>
        <sz val="10"/>
        <rFont val="Arial"/>
        <family val="2"/>
      </rPr>
      <t>Y/O</t>
    </r>
    <r>
      <rPr>
        <sz val="10"/>
        <rFont val="Arial"/>
        <family val="2"/>
      </rPr>
      <t xml:space="preserve"> </t>
    </r>
    <r>
      <rPr>
        <b/>
        <sz val="10"/>
        <rFont val="Arial"/>
        <family val="2"/>
      </rPr>
      <t>RENOVACIÒN</t>
    </r>
  </si>
  <si>
    <t>TOTAL DE REACTIVOS RELACIONADOS:</t>
  </si>
  <si>
    <t>15.</t>
  </si>
  <si>
    <t>PRESENTACIÓN, COMPONENTES DEL KIT Y REFERENCIA (S)</t>
  </si>
  <si>
    <t>NOMBRE DEL PRODUCTO (MARCA SI APLICA)</t>
  </si>
  <si>
    <t>ÁREA:</t>
  </si>
  <si>
    <t>II</t>
  </si>
  <si>
    <t>CATEGORÍA</t>
  </si>
  <si>
    <r>
      <t>1</t>
    </r>
    <r>
      <rPr>
        <sz val="10"/>
        <rFont val="Arial"/>
        <family val="2"/>
      </rPr>
      <t>.</t>
    </r>
  </si>
  <si>
    <t>Ubicación (dirección y ciudad )</t>
  </si>
  <si>
    <t>Almacenador – Acondicionador</t>
  </si>
  <si>
    <t>Importador (es)</t>
  </si>
  <si>
    <t>Ubicación (dirección y ciudad o país)</t>
  </si>
  <si>
    <t xml:space="preserve">Fabricante </t>
  </si>
  <si>
    <t>MODALIDAD:</t>
  </si>
  <si>
    <t xml:space="preserve">  Nombre y Firma del Representante Legal    y / o Apoderado </t>
  </si>
  <si>
    <t xml:space="preserve">                                              </t>
  </si>
  <si>
    <t>OBSERVACIONES  Y COMENTARIOS:</t>
  </si>
  <si>
    <t xml:space="preserve">5) * Los reactivos de diagnóstico in-vitro utilizados en BANCOS DE SANGRE podrán ser utilizados en LABORATORIO CLINICO, pero los utilizados en LABORATORIO CLINCO no podrán ser utilizados en BANCOS DE SANGRE, hasta tanto sean aprobados para dicho fin. </t>
  </si>
  <si>
    <t>4) Se debe diligenciar la forma y cantidad en que vienen presentado el producto, (ejemplos: frasco por 20 ml, kit por 96 pruebas); así mismo relacionar los componentes del producto o kit. Si existe más de una referencia por producto debido a las diferentes presentaciones comerciales (por ejemplo: cassette, tiras, etc), se puede autorizar como un sólo producto siempre y cuando los insertos contengan la misma información descrita en el numeral 10.1.1 del Decreto 3770 de 2004.</t>
  </si>
  <si>
    <r>
      <t>3) Es importante aclarar que en el caso de controles y calibradores q</t>
    </r>
    <r>
      <rPr>
        <b/>
        <u/>
        <sz val="10"/>
        <color indexed="8"/>
        <rFont val="Arial"/>
        <family val="2"/>
      </rPr>
      <t>ue NO hagan parte del kit</t>
    </r>
    <r>
      <rPr>
        <b/>
        <sz val="10"/>
        <color indexed="8"/>
        <rFont val="Arial"/>
        <family val="2"/>
      </rPr>
      <t>, se consideran productos independientes, por lo tanto cada uno debe tramitar un Registro Sanitario.</t>
    </r>
  </si>
  <si>
    <t xml:space="preserve">2) Tenga en cuenta que el nombre del reactivo de diagnóstico in vitro deberá ser el mismo que se registra en los documentos aportados. </t>
  </si>
  <si>
    <t>ASPECTOS IMPORTANTES A TENER EN CUENTA:</t>
  </si>
  <si>
    <r>
      <rPr>
        <b/>
        <sz val="10"/>
        <color indexed="8"/>
        <rFont val="Arial"/>
        <family val="2"/>
      </rPr>
      <t xml:space="preserve">INSERTO. </t>
    </r>
    <r>
      <rPr>
        <sz val="10"/>
        <color indexed="8"/>
        <rFont val="Arial"/>
        <family val="2"/>
      </rPr>
      <t xml:space="preserve">Debe venir en idioma español para el usuario. Si viene en idioma diferente al español se anexa el inserto original y a la vez el inserto con traducción al español. Deberá contener los requisitos estblecidos en el numeral 10.1.1 del artículo 10 del Decreto 3770 del 2004.
</t>
    </r>
    <r>
      <rPr>
        <b/>
        <sz val="10"/>
        <color indexed="8"/>
        <rFont val="Arial"/>
        <family val="2"/>
      </rPr>
      <t>Nota: Los requisitos del inserto de los controles, calibradores, soluciones, verificadores y diluyentes, se verificarán en el inserto del reactivo matriz.</t>
    </r>
  </si>
  <si>
    <t>Prueba de constitución, existencia y representación legal del importador, titular y/o fabricante (según el caso). Cámara de comercio (Para empresas nacionales) y CVL Para el fabricante o titular extranjero.</t>
  </si>
  <si>
    <t>Número de radicado:</t>
  </si>
  <si>
    <t xml:space="preserve">_____/_____/________;  </t>
  </si>
  <si>
    <t xml:space="preserve">7.3 Indique la fecha del Certificado de Capacidad de Almacenamiento y Acondicionamiento para Reactivos de Diagnóstico In Vitro para reactivos de Diagnóstico </t>
  </si>
  <si>
    <t xml:space="preserve">7.2 Autorización expresa del propietario del producto al importador y/o titular. Indicando claramente el ROL que va a desempeñar en el Registro Sanitario, sea Importador o Titular. </t>
  </si>
  <si>
    <r>
      <t>En el caso de importados:</t>
    </r>
    <r>
      <rPr>
        <sz val="10"/>
        <color indexed="8"/>
        <rFont val="Arial"/>
        <family val="2"/>
      </rPr>
      <t xml:space="preserve">
7.1  Certificado de Venta Libre (CVL) expedido por la autoridad sanitaria o entidad gubernamental competente en la que conste que el producto  es de venta libre en el país de origen, indicando el fabricante, y el nombre del producto(s).  Si no se comercializa en el pais de origen, el CVL debe provenir de un pais de referencia.</t>
    </r>
  </si>
  <si>
    <t xml:space="preserve"> (DD/MM/AAAA)</t>
  </si>
  <si>
    <t xml:space="preserve">6.5  Indique la fecha del Certificado de Concepto Técnico de Condiciones Sanitarias o de Buenas Prácticas de Manufactura para reactivos de Diagnóstico  </t>
  </si>
  <si>
    <t>6.4 Controles de calidad</t>
  </si>
  <si>
    <t>6.3 Etapas de manufactura (Proceso de fabricación)</t>
  </si>
  <si>
    <t>6.2 Listado de los reactivos de diagnóstico a fabricar</t>
  </si>
  <si>
    <r>
      <t>En el caso de fabricantes nacionales:</t>
    </r>
    <r>
      <rPr>
        <sz val="10"/>
        <color indexed="8"/>
        <rFont val="Arial"/>
        <family val="2"/>
      </rPr>
      <t xml:space="preserve">
6.1 Contrato de fabricación (Cuando aplique)</t>
    </r>
  </si>
  <si>
    <t>Certificado de marca. (Si  lo requiere) Expedido por la Superintendencia de Industria y Comercio</t>
  </si>
  <si>
    <r>
      <rPr>
        <b/>
        <sz val="10"/>
        <color indexed="8"/>
        <rFont val="Arial"/>
        <family val="2"/>
      </rPr>
      <t>PODER</t>
    </r>
    <r>
      <rPr>
        <sz val="10"/>
        <color indexed="8"/>
        <rFont val="Arial"/>
        <family val="2"/>
      </rPr>
      <t xml:space="preserve"> para tramitar el registro sanitario. (Si aplica)
Cuando la solicitud sea presentada por un abogado se debe allegar cualquiera de los dos poderes citados a continuación: 
</t>
    </r>
    <r>
      <rPr>
        <b/>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sz val="10"/>
        <color indexed="8"/>
        <rFont val="Arial"/>
        <family val="2"/>
      </rPr>
      <t>General.</t>
    </r>
    <r>
      <rPr>
        <sz val="10"/>
        <color indexed="8"/>
        <rFont val="Arial"/>
        <family val="2"/>
      </rPr>
      <t xml:space="preserve"> La escritura pública o el Certificado de existencia o representación legal donde se evidencie el nombre del apoderado.
</t>
    </r>
    <r>
      <rPr>
        <b/>
        <sz val="10"/>
        <color indexed="8"/>
        <rFont val="Arial"/>
        <family val="2"/>
      </rPr>
      <t>Nota.  Con la solicitud se puede allegar cualquiera de las dos clases de poder enunciados.</t>
    </r>
  </si>
  <si>
    <t>FOLIO</t>
  </si>
  <si>
    <t>NO</t>
  </si>
  <si>
    <t>REFERENCIA (S)  DEL PRODUCTO</t>
  </si>
  <si>
    <t xml:space="preserve">PRESENTACIÓN Y COMPONENTES DEL KIT </t>
  </si>
  <si>
    <t xml:space="preserve"> Ubicaciòn (dirección y ciudad o país)</t>
  </si>
  <si>
    <t>LABORATORIO CLÍNICO</t>
  </si>
  <si>
    <t>Solo aplica para REACTIVOS DE DIAGNÓSTICO IN VITRO CATEGORÍA III cuyo REGISTRO SANITARIO por su clasificación sea NO AUTOMÁTICO, con estudio previo.  Así mismo, aplica para la RENOVACIÓN de este tipo de registro sanitario. Solo se  incluye un producto por registro sanitario.</t>
  </si>
  <si>
    <t>____________________________________________</t>
  </si>
  <si>
    <t>______________________</t>
  </si>
  <si>
    <t>_____________________</t>
  </si>
  <si>
    <t>__________</t>
  </si>
  <si>
    <t>ETIQUETAS originales con la información como se pretende comercializar el producto en donde se evidencie el uso declarado por el fabricante, especificando su condición de RUO</t>
  </si>
  <si>
    <t>INSERTO  con el uso declarado por el fabricante en original y traduccido al idioma español.</t>
  </si>
  <si>
    <t>Carta de responsabilidad del fabricante determinando su uso exclusivo para investigación y no para procedimientos diagnósticos</t>
  </si>
  <si>
    <t>Recibo de pago por concepto del trámite en original por la tarifa legal vigente.</t>
  </si>
  <si>
    <r>
      <rPr>
        <b/>
        <sz val="10"/>
        <rFont val="Arial"/>
        <family val="2"/>
      </rPr>
      <t xml:space="preserve">PODER </t>
    </r>
    <r>
      <rPr>
        <sz val="10"/>
        <rFont val="Arial"/>
        <family val="2"/>
      </rPr>
      <t>para tramitar el  Certificado de No Obligatoriedad (Si aplica)</t>
    </r>
  </si>
  <si>
    <t xml:space="preserve"> 2.3 CERTIFICACIÓN DE NO OBLIGATORIEDAD DE REGISTRO SANITARIO PARA  REACTIVOS SOLO PARA INVESTIGACIÓN. RESEARCH USE ONLY (RUO)</t>
  </si>
  <si>
    <t>Ficha de seguridad Material Security Data Sheet -MSDS-</t>
  </si>
  <si>
    <t>Certificado de análisis expedido por el fabricante</t>
  </si>
  <si>
    <t>ETIQUETAS originales con la información como se pretende comercializar el producto</t>
  </si>
  <si>
    <r>
      <rPr>
        <b/>
        <sz val="10"/>
        <color indexed="8"/>
        <rFont val="Arial"/>
        <family val="2"/>
      </rPr>
      <t xml:space="preserve">PODER </t>
    </r>
    <r>
      <rPr>
        <sz val="10"/>
        <color indexed="8"/>
        <rFont val="Arial"/>
        <family val="2"/>
      </rPr>
      <t>para tramitar el  Certificado de No Obligatoriedad (Si aplica)</t>
    </r>
  </si>
  <si>
    <t xml:space="preserve">2.2 CERTIFICACIÓN DE NO OBLIGATORIEDAD DE REGISTRO SANITARIO PARA REACTIVOS ANALÍTICOS </t>
  </si>
  <si>
    <r>
      <rPr>
        <b/>
        <sz val="10"/>
        <rFont val="Arial"/>
        <family val="2"/>
      </rPr>
      <t xml:space="preserve">ETIQUETAS </t>
    </r>
    <r>
      <rPr>
        <sz val="10"/>
        <rFont val="Arial"/>
        <family val="2"/>
      </rPr>
      <t>originales con la información como se pretende comercializar el producto</t>
    </r>
  </si>
  <si>
    <r>
      <rPr>
        <b/>
        <sz val="10"/>
        <rFont val="Arial"/>
        <family val="2"/>
      </rPr>
      <t xml:space="preserve">INSERTO </t>
    </r>
    <r>
      <rPr>
        <sz val="10"/>
        <rFont val="Arial"/>
        <family val="2"/>
      </rPr>
      <t>o Ficha Técnica, con el uso declarado por el fabricante en original y traduccido al idioma español.</t>
    </r>
  </si>
  <si>
    <t>Recibo de pago por concepto del trámite en original según la tarifa Invima legal vigente.</t>
  </si>
  <si>
    <t>2.1 CERTIFICACIÓN DE NO OBLIGATORIEDAD DE REGISTRO SANITARIO</t>
  </si>
  <si>
    <t>OBSERVACIONES:</t>
  </si>
  <si>
    <t>COMPONENTES Y COMPOSICIÓN (EXPRESADA CON NOMBRE GENÉRICO Y / O QUÍMICO):</t>
  </si>
  <si>
    <t>PRESENTACIÓN COMERCIAL:</t>
  </si>
  <si>
    <t>MARCA ( Si aplica):</t>
  </si>
  <si>
    <t>INDICACIONES Y USOS:</t>
  </si>
  <si>
    <t>NOMBRE DEL PRODUCTO:</t>
  </si>
  <si>
    <t xml:space="preserve">2. INFORMACIÓN BASICA </t>
  </si>
  <si>
    <t>Recibo de pago por concepto del trámite en original por la tarifa legal correspondiente.</t>
  </si>
  <si>
    <t>Oficio de solicitud que incluya No. registro sanitario, No. expediente, vigencia, observaciones y las demás que considere necesarias.</t>
  </si>
  <si>
    <t xml:space="preserve">OBSERVACIONES: </t>
  </si>
  <si>
    <t>No Registro sanitario:</t>
  </si>
  <si>
    <t>Expediente:</t>
  </si>
  <si>
    <t>País al cual va dirigido:</t>
  </si>
  <si>
    <t>Nombre del Producto:</t>
  </si>
  <si>
    <t>1. CERTIFICACIÓN CON REGISTRO SANITARIO</t>
  </si>
  <si>
    <t xml:space="preserve">VoBo. Legal: </t>
  </si>
  <si>
    <t xml:space="preserve">  Nombre y  Firma del Representante Legal    y / o Apoderado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</si>
  <si>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</si>
  <si>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En el caso de autorización para uso de sticker debe allegarse el modelo del sticker y su justificación.</t>
  </si>
  <si>
    <t>Justificación del por qué se solicita el agotamiento de etiquetas</t>
  </si>
  <si>
    <t>Recibo de pago por concepto del tramite en original por la tarifa legal correspondiente (Código 4002-5)</t>
  </si>
  <si>
    <t>FORMATO ÚNICO DE AUTORIZACIÓNES PARA REACTIVOS DE DIAGNÓSTICO IN VITRO</t>
  </si>
  <si>
    <t>NOMBRE</t>
  </si>
  <si>
    <t>FIRMA</t>
  </si>
  <si>
    <t>MOTIVO DE LA SOLICITUD DE DESGLOSE:</t>
  </si>
  <si>
    <t>FOLIOS:</t>
  </si>
  <si>
    <t>FECHA:</t>
  </si>
  <si>
    <t>RADICADO BAJO EL CUAL INGRESARON AL INSTITUTO:</t>
  </si>
  <si>
    <t>DOCUMENTOS A DESGLOSAR:</t>
  </si>
  <si>
    <t>RADICADO:</t>
  </si>
  <si>
    <t>EXPEDIENTE:</t>
  </si>
  <si>
    <t>VIGENCIA:</t>
  </si>
  <si>
    <t>NÚMERO DE REGISTRO SANITARIO:</t>
  </si>
  <si>
    <t>NOMBRE Y MARCA DEL PRODUCTO:</t>
  </si>
  <si>
    <t xml:space="preserve">    2  TITULAR DEL REGISTRO SANITARIO</t>
  </si>
  <si>
    <t>FORMULARIO ÚNICO PARA PRESENTACIÓN DE SOLICITUDES DE DESGLOSE DE DOCUMENTOS PARA REACTIVOS DE DIAGNÓSTICO IN VITRO</t>
  </si>
  <si>
    <t xml:space="preserve">MOTIVO DE LA SOLICITUD: </t>
  </si>
  <si>
    <t>NÚMERO DE REGISTRO SANITARIO</t>
  </si>
  <si>
    <t>2   DATOS DEL REGISTRO SANITARIO</t>
  </si>
  <si>
    <t>FORMULARIO ÚNICO PARA PRESENTACION DE SOLICITUDES DE DECLARACIÓN DE PÉRDIDA DE FUERZA EJECUTORIA PARA REACTIVOS DE DIAGNÓSTICO IN VITRO</t>
  </si>
  <si>
    <t>Adición del Material de Envase 
Primario / Secundario o Empaque</t>
  </si>
  <si>
    <t>Cambio del Material de Envase 
Primario / Secundario o Empaque</t>
  </si>
  <si>
    <t>Exclusión  del Material de Envase 
Primario / Secundario o Empaque</t>
  </si>
  <si>
    <r>
      <rPr>
        <b/>
        <sz val="10"/>
        <rFont val="Arial"/>
        <family val="2"/>
      </rPr>
      <t xml:space="preserve">TENGA EN CUENTA QUE: </t>
    </r>
    <r>
      <rPr>
        <sz val="10"/>
        <rFont val="Arial"/>
        <family val="2"/>
      </rPr>
      <t xml:space="preserve">
1. Para la solicitud de una Certificación con registro Sanitario (Certificado de Venta Libre-CVL), se debe diligenciar  el ítem No. 1.
2.  Para la solicitud de una Certificación sin Registro Sanitario (Certificado de No Obligatoriedad), se debe diligenciar los ítem del numeral    dos (2) según sea el caso.
3. Recuerde que el nombre del producto dligenciado en el formulario de la solicitud deberá ser el mismo que se registra en los documentos aportados.
4. Es importante mencionar que la Certificación se expide por un solo producto, excepto para las certificaciones del numeral 2.2 correspondientes a Reactivos Analíticos, Para este caso, el nombre del producto dentro del formato Único de Diligenciamiento de Reactivos de Diagnostico</t>
    </r>
    <r>
      <rPr>
        <i/>
        <sz val="10"/>
        <rFont val="Arial"/>
        <family val="2"/>
      </rPr>
      <t xml:space="preserve"> In Vitro</t>
    </r>
    <r>
      <rPr>
        <sz val="10"/>
        <rFont val="Arial"/>
        <family val="2"/>
      </rPr>
      <t xml:space="preserve">, debe ser "REACTIVOS ANALITICOS". Se ampara un máximo de CINCUENTA (50) productos por Certificación,  los cuales deben describirse en el ítem “Observaciones" del formato Único de Diligenciamiento de Reactivos de Diagnóstico </t>
    </r>
    <r>
      <rPr>
        <i/>
        <sz val="10"/>
        <rFont val="Arial"/>
        <family val="2"/>
      </rPr>
      <t>In Vitro</t>
    </r>
    <r>
      <rPr>
        <sz val="10"/>
        <rFont val="Arial"/>
        <family val="2"/>
      </rPr>
      <t xml:space="preserve">.
5. Para el caso de los Reactivos RUO, se puede amparar hasta un total de cincuenta (50) productos por certificación, teniendo en cuenta la clasificación establecida.
</t>
    </r>
    <r>
      <rPr>
        <b/>
        <sz val="10"/>
        <rFont val="Arial"/>
        <family val="2"/>
      </rPr>
      <t>6. Para el caso de los reactivos que se utilizan en muestras de origen diferente al humano, es importante mencionar que este Instituto no es competente para emitir una certificación al respecto, tal como lo determinó el Ministerio de Salud y Protección Social mediante comunicación Radicada con número 201424001411011 del 30 de septiembre de 2014.</t>
    </r>
    <r>
      <rPr>
        <sz val="10"/>
        <rFont val="Arial"/>
        <family val="2"/>
      </rPr>
      <t xml:space="preserve">
7. Para reactivos destinados a INVESTIGACIÓN CLINICA EN EL PAÍS, solamente deberá obtener el concepto técnico por parte de la Sala Especializada de Reactivos de Diagnóstico In-vitro, allegando los requisitos establecidos en el acta No. 9 del 2013. De igual forma, recuerde que en este caso, No es indispensable la obtención del Certificado de No Obligatoriedad.</t>
    </r>
  </si>
  <si>
    <t>USO DECLARADO POR EL FABRICANTE EN EL INSERTO</t>
  </si>
  <si>
    <t xml:space="preserve">6) El uso diligenciado en el formulario deberá ser el mismo que se declara por el fabricante en el inserto del producto </t>
  </si>
  <si>
    <t>Cambio de Razón Social</t>
  </si>
  <si>
    <r>
      <t>Ex</t>
    </r>
    <r>
      <rPr>
        <b/>
        <sz val="10"/>
        <color indexed="8"/>
        <rFont val="Arial"/>
        <family val="2"/>
      </rPr>
      <t>c</t>
    </r>
    <r>
      <rPr>
        <sz val="10"/>
        <color indexed="8"/>
        <rFont val="Arial"/>
        <family val="2"/>
      </rPr>
      <t>lusión</t>
    </r>
  </si>
  <si>
    <t>Cambio de Razón social</t>
  </si>
  <si>
    <t>Cambio de Domicilio</t>
  </si>
  <si>
    <t>Cambio de Marca</t>
  </si>
  <si>
    <t>Exclusión de Marca</t>
  </si>
  <si>
    <r>
      <t xml:space="preserve">Cambio de Categoría </t>
    </r>
    <r>
      <rPr>
        <b/>
        <sz val="10"/>
        <color indexed="8"/>
        <rFont val="Arial"/>
        <family val="2"/>
      </rPr>
      <t>(riesgo)</t>
    </r>
  </si>
  <si>
    <t>Marque con una "X" la letra correspondiente según el tipo de modificación que desea realizar.</t>
  </si>
  <si>
    <r>
      <rPr>
        <b/>
        <sz val="8"/>
        <color indexed="8"/>
        <rFont val="Arial"/>
        <family val="2"/>
      </rPr>
      <t xml:space="preserve">Formulario debidamente diligenciado en medio físico y en medio magnético (Documento en Excel copiable en CD) </t>
    </r>
    <r>
      <rPr>
        <sz val="8"/>
        <color indexed="8"/>
        <rFont val="Arial"/>
        <family val="2"/>
      </rPr>
      <t>con el cual se solicita modificar la información del registro sanitario de Reactivos de diagnóstico in vitro y Decreto 3770 de 2004, suscrito por el representante legal de la empresa titular o por un apoderado legalmente constituido.</t>
    </r>
  </si>
  <si>
    <r>
      <t>Para el cambio de razón social del fabricante, aportar las etiquetas donde se evidencie el cambio de razón social. 
Para el caso, de los importadores que cambien la razón social, se deberá presentar el rotulo el cual debe contener el nombre del importador con su domicilio, número de registro sanitario.</t>
    </r>
    <r>
      <rPr>
        <sz val="8"/>
        <color indexed="10"/>
        <rFont val="Arial"/>
        <family val="2"/>
      </rPr>
      <t xml:space="preserve"> </t>
    </r>
    <r>
      <rPr>
        <sz val="8"/>
        <color indexed="8"/>
        <rFont val="Arial"/>
        <family val="2"/>
      </rPr>
      <t xml:space="preserve"> Cabe destacar que, si las etiquetas que provienen del pais de origen  contiene de forma preimpresa la información del importador, se deberá aportar a esta solicitud tal etiqueta.</t>
    </r>
  </si>
  <si>
    <t>Presentar las etiquetas con la razón social y domicilio del nuevo fabricante.</t>
  </si>
  <si>
    <r>
      <t>El documento debe cumplir con los siguientes requisitos:
1) Nombre del producto e Indicaciones de uso,</t>
    </r>
    <r>
      <rPr>
        <sz val="8"/>
        <color indexed="8"/>
        <rFont val="Arial"/>
        <family val="2"/>
      </rPr>
      <t xml:space="preserve"> tal como se encuentra autorizado en el registro sanitario.
2) Idioma original y en castellano.
3. Debe contener la razón social del nuevo fabricante con su domicilio. </t>
    </r>
  </si>
  <si>
    <r>
      <t>El documento debe cumplir con los siguientes requisitos:
1) Nombre del producto e Indicaciones de uso</t>
    </r>
    <r>
      <rPr>
        <b/>
        <sz val="8"/>
        <rFont val="Arial"/>
        <family val="2"/>
      </rPr>
      <t>,</t>
    </r>
    <r>
      <rPr>
        <sz val="8"/>
        <color indexed="8"/>
        <rFont val="Arial"/>
        <family val="2"/>
      </rPr>
      <t xml:space="preserve"> tal como se encuentra autorizado en el registro sanitario.
2) Idioma original y en castellano.
3. Debe contener el nuevo domicilio del fabricante.</t>
    </r>
  </si>
  <si>
    <r>
      <t xml:space="preserve">Presentar las etiquetas del fabricante con la información del fabricante a adicionar.
</t>
    </r>
    <r>
      <rPr>
        <b/>
        <sz val="8"/>
        <color indexed="8"/>
        <rFont val="Arial"/>
        <family val="2"/>
      </rPr>
      <t>Nota:  para adicion de fabricante, cuando se trate de una adición de un sitio de manufactura y la etiqueta solo contenga  el nombre y la dirección del fabricante responsable,  se tendrá en cuenta el nombre del fabricante a adicionar o el sitio de manufactura (por ejemplo: made in Spain).</t>
    </r>
  </si>
  <si>
    <r>
      <t>El documento debe cumplir con los siguientes requisitos:
1) Nombre del producto e Indicaciones de uso,</t>
    </r>
    <r>
      <rPr>
        <b/>
        <sz val="8"/>
        <color indexed="8"/>
        <rFont val="Arial"/>
        <family val="2"/>
      </rPr>
      <t xml:space="preserve"> </t>
    </r>
    <r>
      <rPr>
        <sz val="8"/>
        <color indexed="8"/>
        <rFont val="Arial"/>
        <family val="2"/>
      </rPr>
      <t xml:space="preserve">tal como se encuentra autorizado en el registro sanitario.
2) Idioma original y en castellano.
3. Debe contener el nuevo fabricante con su domicilio.
</t>
    </r>
    <r>
      <rPr>
        <b/>
        <sz val="8"/>
        <color indexed="8"/>
        <rFont val="Arial"/>
        <family val="2"/>
      </rPr>
      <t>Nota:  para adicion de fabricante, cuando se trate de una adición de un sitio de manufactura y el inserto solo contenga  el nombre y la dirección del fabricante legal,  se tendrá en cuenta el nombre del fabricante a adicionar o el sitio de manufactura (por ejemplo: made in Spain).</t>
    </r>
  </si>
  <si>
    <r>
      <t xml:space="preserve">Carta o documento en donde se evidencie la justificación del cambio o exclusion de nombre del producto expedida por el titular  del registro sanitario y el fabricante. 
</t>
    </r>
    <r>
      <rPr>
        <b/>
        <sz val="8"/>
        <color indexed="8"/>
        <rFont val="Arial"/>
        <family val="2"/>
      </rPr>
      <t xml:space="preserve">NOTA: Para exclusión de producto: carta justificativa del titular 
Cambio de nombre de producto : carta justificativa del fabricante. </t>
    </r>
  </si>
  <si>
    <r>
      <t>El documento debe cumplir con los siguientes requisitos:
1) Nuevo nombre del producto 
2) Idioma original y en castellano.
3. Debe contener la información del fabricante  con su domicilio e Indicaciones de uso,</t>
    </r>
    <r>
      <rPr>
        <b/>
        <sz val="8"/>
        <color indexed="8"/>
        <rFont val="Arial"/>
        <family val="2"/>
      </rPr>
      <t xml:space="preserve"> </t>
    </r>
    <r>
      <rPr>
        <sz val="8"/>
        <color indexed="8"/>
        <rFont val="Arial"/>
        <family val="2"/>
      </rPr>
      <t xml:space="preserve">tal como se encuentra autorizado en el registro sanitario. </t>
    </r>
  </si>
  <si>
    <t>CAMBIO DE CATEGORÍA (RIESGO)</t>
  </si>
  <si>
    <t>Documento emitido por el fabricante autorizado en el Registro Sanitario, que certifique que los productos que se fabrican en el nuevo sitio de manufactura, mantienen sus características iniciales de uso, composición, diseño y procesos de manufactura y no se modifican. El documento debe indicar el nombre de los productos objeto del registro sanitario y debe estar rotulado y firmado por el fabricante autorizado en el registro sanitario.</t>
  </si>
  <si>
    <r>
      <t>Formulario suscrito por persona natural y/o jurídica o su apoderado,</t>
    </r>
    <r>
      <rPr>
        <b/>
        <sz val="10"/>
        <color indexed="8"/>
        <rFont val="Arial"/>
        <family val="2"/>
      </rPr>
      <t xml:space="preserve"> el cual deberá ser diligenciado y entregado en medio físico y en medio magnético (Documento en Excel copiable en CD).</t>
    </r>
  </si>
  <si>
    <r>
      <t xml:space="preserve">Formulario único  de tramites sobre registro sanitario de  reactivos de diagnostico in vitro Decreto 3770 de 2004, suscrito por el representante legal de la empresa titular o por un apoderado legalmente constituido, </t>
    </r>
    <r>
      <rPr>
        <b/>
        <sz val="10"/>
        <rFont val="Arial"/>
        <family val="2"/>
      </rPr>
      <t>el cual deberá ser diligenciado y entregado en medio físico y en medio magnético (Documento en Excel copiable en CD).</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</si>
  <si>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</si>
  <si>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Certificado expedido por la Superintendencia de Industria y Comercio o quien haga sus veces donde se indique si la marca está registrada o no (De conformidad al Decreto 019 de  2012, se validará al interior del Instituto con la base de datos de la Superintendencia de Industria y Comercio.)</t>
  </si>
  <si>
    <t xml:space="preserve">Cuando la marca es propiedad de un tercero, se debe allegar autorización por parte de este, en la cual faculte el uso de la misma. </t>
  </si>
  <si>
    <t>AUTORIZACIÓN USO DE MARCA.</t>
  </si>
  <si>
    <r>
      <rPr>
        <b/>
        <sz val="8"/>
        <color indexed="8"/>
        <rFont val="Arial"/>
        <family val="2"/>
      </rPr>
      <t>Empresas Nacionales:</t>
    </r>
    <r>
      <rPr>
        <sz val="8"/>
        <color indexed="8"/>
        <rFont val="Arial"/>
        <family val="2"/>
      </rPr>
      <t xml:space="preserve">  Certificado de Condiciones Sanitarias expedidas y si ampara el producto objeto de la modificación. Por la ley antitrámite Decreto 019 de 2012 se debe validar, en las bases de datos de Certificaciones de la Dirección de Dispositivos Médicos y Otras Tecnologías.
</t>
    </r>
    <r>
      <rPr>
        <b/>
        <sz val="8"/>
        <color indexed="8"/>
        <rFont val="Arial"/>
        <family val="2"/>
      </rPr>
      <t>Empresas Extranjeras:</t>
    </r>
    <r>
      <rPr>
        <sz val="8"/>
        <color indexed="8"/>
        <rFont val="Arial"/>
        <family val="2"/>
      </rPr>
      <t xml:space="preserve"> Aportar documento expedido por una autoridad competente en el país de origen, </t>
    </r>
    <r>
      <rPr>
        <b/>
        <u/>
        <sz val="8"/>
        <color indexed="8"/>
        <rFont val="Arial"/>
        <family val="2"/>
      </rPr>
      <t>NO</t>
    </r>
    <r>
      <rPr>
        <sz val="8"/>
        <color indexed="8"/>
        <rFont val="Arial"/>
        <family val="2"/>
      </rPr>
      <t xml:space="preserve"> se acepta documento emitido por el mismo titular o fabricante.</t>
    </r>
  </si>
  <si>
    <r>
      <rPr>
        <b/>
        <sz val="8"/>
        <color indexed="8"/>
        <rFont val="Arial"/>
        <family val="2"/>
      </rPr>
      <t>Empresas Nacionales:</t>
    </r>
    <r>
      <rPr>
        <sz val="8"/>
        <color indexed="8"/>
        <rFont val="Arial"/>
        <family val="2"/>
      </rPr>
      <t xml:space="preserve"> Por la ley antitrámite Decreto 019 de 2012 se debe validar en las bases de datos de Certificaciones de la Dirección de Dispositivos Médicos y Otras Tecnologías, se verificará el Certificado de Condiciones Sanitarias expedidas y si ampara el producto objeto de la modificación.
</t>
    </r>
    <r>
      <rPr>
        <b/>
        <sz val="8"/>
        <color indexed="8"/>
        <rFont val="Arial"/>
        <family val="2"/>
      </rPr>
      <t>Empresas Extranjeras:</t>
    </r>
    <r>
      <rPr>
        <sz val="8"/>
        <color indexed="8"/>
        <rFont val="Arial"/>
        <family val="2"/>
      </rPr>
      <t xml:space="preserve"> aportar documento expedido por una autoridad competente en el país de origen, </t>
    </r>
    <r>
      <rPr>
        <b/>
        <u/>
        <sz val="8"/>
        <color indexed="8"/>
        <rFont val="Arial"/>
        <family val="2"/>
      </rPr>
      <t>NO</t>
    </r>
    <r>
      <rPr>
        <sz val="8"/>
        <color indexed="8"/>
        <rFont val="Arial"/>
        <family val="2"/>
      </rPr>
      <t xml:space="preserve"> se acepta documento emitido por el mismo titular o fabricante.</t>
    </r>
  </si>
  <si>
    <t>Recibo de pago por concepto del tramite en original por la tarifa legal vigente correspondiente</t>
  </si>
  <si>
    <t>DOCUMENTO EMITIDO POR EL FABRICANTE AUTORIZADO EN EL REGISTRO SANITARIO QUE CERTIFIQUE QUE EL PRODUCTO MANTIENE LAS CARACTERISTICAS Y NO SE MODIFICA</t>
  </si>
  <si>
    <r>
      <t xml:space="preserve">Para el cambio de domicilio del fabricante, aportar las etiquetas donde se evidencie la nueva dirección. 
Nota:  para adicion de fabricante, cuando se trate de una adición de un sitio de manufactura y la etiqueta solo contenga  el nombre y la dirección del fabricante legal,  se tendrá en cuenta el nombre del fabricante a adicionar o el sitio de manufactura (por ejemplo: made in Spain).
</t>
    </r>
    <r>
      <rPr>
        <sz val="8"/>
        <color indexed="10"/>
        <rFont val="Arial"/>
        <family val="2"/>
      </rPr>
      <t/>
    </r>
  </si>
  <si>
    <r>
      <rPr>
        <b/>
        <sz val="10"/>
        <rFont val="Arial"/>
        <family val="2"/>
      </rPr>
      <t>13.</t>
    </r>
    <r>
      <rPr>
        <sz val="10"/>
        <rFont val="Arial"/>
        <family val="2"/>
      </rPr>
      <t>"</t>
    </r>
    <r>
      <rPr>
        <b/>
        <sz val="10"/>
        <rFont val="Arial"/>
        <family val="2"/>
      </rPr>
      <t>Recuerde que los registros sanitarios automáticos se encuentran sujetos a un control posterior por lo cual es necesario que esté permanentemente en contacto con el INVIMA,  llamando o bien verificar por sistema si se ha solicitado algún requerimiento</t>
    </r>
    <r>
      <rPr>
        <sz val="10"/>
        <rFont val="Arial"/>
        <family val="2"/>
      </rPr>
      <t>.</t>
    </r>
  </si>
  <si>
    <t>Representante Legal:</t>
  </si>
  <si>
    <r>
      <t xml:space="preserve">1.2 DATOS DEL RESPONSABLE DE LA TRANSACCIÓN BANCARIA </t>
    </r>
    <r>
      <rPr>
        <b/>
        <i/>
        <sz val="10"/>
        <rFont val="Arial"/>
        <family val="2"/>
      </rPr>
      <t>(No aplica para desgloses ni cancelaciones)</t>
    </r>
  </si>
  <si>
    <r>
      <t>1.3  TIPO DE TRÁMITE QUE DESEA REALIZAR (</t>
    </r>
    <r>
      <rPr>
        <b/>
        <i/>
        <sz val="10"/>
        <rFont val="Arial"/>
        <family val="2"/>
      </rPr>
      <t>Seleccione la casilla de color para ser direccionado al formulario del trámite a solicitar.  Al imprimirlo, marque con una X en la celda de la derecha de dicho tipo de trámite)</t>
    </r>
  </si>
  <si>
    <t>En particular para el formulario de Reactivos de diagnóstico in vitro, tenga en consideración que la información de cada uno de los  productos de uno (1) hasta quince (15) debe estar  soportada dentro del expediente. Para cada uno de los productos debe organizarse  la información de soporte en el mismo orden en que se lista en el formulario.</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</si>
  <si>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sz val="10"/>
        <rFont val="Arial"/>
        <family val="2"/>
      </rPr>
      <t>Así mismo, autorizo expresamente al INVIMA, para que todas las comunicaciones se realicen a través de las direcciones de correo electrónico relacionadas en el presente formulario.</t>
    </r>
  </si>
  <si>
    <t>Como debe figurar en la Resolución</t>
  </si>
  <si>
    <t xml:space="preserve">Certificado de marca. (Esté o no registrada)
Se validará al interior del Instituto con la base de datos de la Superintendencia de Industria y Comercio.
</t>
  </si>
  <si>
    <r>
      <rPr>
        <b/>
        <sz val="10"/>
        <color indexed="8"/>
        <rFont val="Arial"/>
        <family val="2"/>
      </rPr>
      <t>ETIQUETAS</t>
    </r>
    <r>
      <rPr>
        <sz val="10"/>
        <color indexed="8"/>
        <rFont val="Arial"/>
        <family val="2"/>
      </rPr>
      <t xml:space="preserve">,  las cuales son las emitidas por el fabricante y debe contener la siguiente información: 1.Nombre del producto, 2. Nombre o razón social del fabricante, 3, Número de lote, 4. Fecha de expiración, 5. Contenido. 6. Uso propuesto, 7. Condiciones para el almacenamiento, 8. Precauciones. 
</t>
    </r>
    <r>
      <rPr>
        <b/>
        <sz val="10"/>
        <color indexed="8"/>
        <rFont val="Arial"/>
        <family val="2"/>
      </rPr>
      <t>Nota: Si el espacio disponible para el rotulado del envase es reducido o si este rotulado interfiere con la lectura de los resultados analíticos, la información podrá limitarse a la de los numerales 1, 2, 3 y 4, siempre que la restante información aparezca en el rotulado del envase secundario o en el inserto y llegue al usuario final.</t>
    </r>
  </si>
  <si>
    <r>
      <rPr>
        <b/>
        <sz val="10"/>
        <color indexed="8"/>
        <rFont val="Arial"/>
        <family val="2"/>
      </rPr>
      <t>STICKER DE ACONDICIONAMIENTO</t>
    </r>
    <r>
      <rPr>
        <sz val="10"/>
        <color indexed="8"/>
        <rFont val="Arial"/>
        <family val="2"/>
      </rPr>
      <t>, se aceptará un diseño o modelo el cual deberá contener nombre y domicilio del importador y el espacio asignado para el número del Registro Sanitario.</t>
    </r>
  </si>
  <si>
    <r>
      <t xml:space="preserve">En caso de los productos importados que no se acojan a la homologaciòn estipulada en el Decreto nùmero 4124 de 2008 debera enunciar  el numero de acta de la sala especializada de reactivos de diagnóstico </t>
    </r>
    <r>
      <rPr>
        <i/>
        <sz val="10"/>
        <color indexed="8"/>
        <rFont val="Arial"/>
        <family val="2"/>
      </rPr>
      <t>in</t>
    </r>
    <r>
      <rPr>
        <sz val="10"/>
        <color indexed="8"/>
        <rFont val="Arial"/>
        <family val="2"/>
      </rPr>
      <t xml:space="preserve"> </t>
    </r>
    <r>
      <rPr>
        <i/>
        <sz val="10"/>
        <color indexed="8"/>
        <rFont val="Arial"/>
        <family val="2"/>
      </rPr>
      <t>vitro</t>
    </r>
    <r>
      <rPr>
        <sz val="10"/>
        <color indexed="8"/>
        <rFont val="Arial"/>
        <family val="2"/>
      </rPr>
      <t xml:space="preserve"> mediante la cual fue aprobado el producto.</t>
    </r>
  </si>
  <si>
    <r>
      <rPr>
        <b/>
        <sz val="10"/>
        <color indexed="8"/>
        <rFont val="Arial"/>
        <family val="2"/>
      </rPr>
      <t>PARA IMPORTADOS SE DEBERÁ CONTAR CON EL CERTIFICADO DE BPMs O CERTIFICADO DE CALIDAD SANITARIO DEL PAÍS DE ORIGEN</t>
    </r>
    <r>
      <rPr>
        <sz val="10"/>
        <color indexed="8"/>
        <rFont val="Arial"/>
        <family val="2"/>
      </rPr>
      <t xml:space="preserve"> (Allegar en caso de que en el CVL no especifique el cumplimiento de condiciones sanitarias o BPMs)</t>
    </r>
  </si>
  <si>
    <r>
      <t xml:space="preserve">Formulario único de solicitud de Registro Sanitario No Automático de reactivos para diagnóstico in vitro categoría III Decreto 3770 de 2004 Artículo 10º Numeral 10.2,  </t>
    </r>
    <r>
      <rPr>
        <b/>
        <sz val="10"/>
        <color indexed="8"/>
        <rFont val="Arial"/>
        <family val="2"/>
      </rPr>
      <t>el cual deberá ser diligenciado y entregado en medio físico y en medio magnético (Documento en Excel copiable en CD).</t>
    </r>
  </si>
  <si>
    <t>Formulario suscrito por persona natural y/o juridica o su apoderado, el cual deberá ser diligenciado y entregado en medio físico y en medio magnético (Documento en Excel copiable en CD).</t>
  </si>
  <si>
    <r>
      <t>Este documento debe cumplir con los siguientes requisitos:</t>
    </r>
    <r>
      <rPr>
        <b/>
        <sz val="8"/>
        <color indexed="8"/>
        <rFont val="Arial"/>
        <family val="2"/>
      </rPr>
      <t xml:space="preserve">
Empresas Nacionales:</t>
    </r>
    <r>
      <rPr>
        <sz val="8"/>
        <color indexed="8"/>
        <rFont val="Arial"/>
        <family val="2"/>
      </rPr>
      <t xml:space="preserve"> Contrato de maquila, el cual debe estar suscrito por el fabricante que se encuentra aprobado en el registro sanitario  y  el nuevo fabricante.  Se debe indicar el nombre del producto autorizado en el registro sanitario, las obligaciones y el objeto del contrato. 
</t>
    </r>
    <r>
      <rPr>
        <b/>
        <sz val="8"/>
        <color indexed="8"/>
        <rFont val="Arial"/>
        <family val="2"/>
      </rPr>
      <t>Empresas Extranjeras:</t>
    </r>
    <r>
      <rPr>
        <sz val="8"/>
        <color indexed="8"/>
        <rFont val="Arial"/>
        <family val="2"/>
      </rPr>
      <t xml:space="preserve"> deben aportar alguno de los siguientes documentos:
1. Contrato de maquila, el cual debe estar suscrito por el fabricante que se encuentra aprobado en el registro sanitario o permiso de comercialización y  el nuevo fabricante.  Se debe indicar el nombre del producto  autorizado, las obligaciones y el objeto del contrato.
2. Certificado expedido por la casa matriz, donde conste que son filiales o subsidiarias. Este documento es el que expide la empresa propietaria de las plantas de manufactura donde manifiesta cuales empresas pertenecen a su mismo grupo empresarial.
3. o CVL (Certificado de Venta libre) donde se consigne el fabricante legal y la planta del fabricante objeto de la adición. </t>
    </r>
  </si>
  <si>
    <t xml:space="preserve">Inserto del  producto donde se evidencie la nueva marca a adicionar </t>
  </si>
  <si>
    <t>Descripción del nombre del producto tal como fue aprobado en el registro sanitario junto con las cantidaes a agotar, lote, fecha de vencimiento</t>
  </si>
  <si>
    <t xml:space="preserve">Actualización de inserto </t>
  </si>
  <si>
    <r>
      <rPr>
        <b/>
        <sz val="8"/>
        <color indexed="8"/>
        <rFont val="Arial"/>
        <family val="2"/>
      </rPr>
      <t>Empresas Nacionales:</t>
    </r>
    <r>
      <rPr>
        <sz val="8"/>
        <color indexed="8"/>
        <rFont val="Arial"/>
        <family val="2"/>
      </rPr>
      <t xml:space="preserve">  Certificado de Condiciones Sanitarias expedidas y si ampara el producto objeto de la modificación. Por la ley antitrámite Decreto 019 de 2012 se debe validar, en las bases de datos de Certificaciones de la Dirección de Dispositivos Médicos y Otras Tecnologías.
</t>
    </r>
    <r>
      <rPr>
        <b/>
        <sz val="8"/>
        <color indexed="8"/>
        <rFont val="Arial"/>
        <family val="2"/>
      </rPr>
      <t>Empresas Extranjeras:</t>
    </r>
    <r>
      <rPr>
        <sz val="8"/>
        <color indexed="8"/>
        <rFont val="Arial"/>
        <family val="2"/>
      </rPr>
      <t xml:space="preserve"> aportar documento expedido por una autoridad competente en el país de origen, </t>
    </r>
    <r>
      <rPr>
        <b/>
        <u/>
        <sz val="8"/>
        <color indexed="8"/>
        <rFont val="Arial"/>
        <family val="2"/>
      </rPr>
      <t>NO</t>
    </r>
    <r>
      <rPr>
        <sz val="8"/>
        <color indexed="8"/>
        <rFont val="Arial"/>
        <family val="2"/>
      </rPr>
      <t xml:space="preserve"> se acepta documento emitido por el mismo titular o fabricante.  </t>
    </r>
  </si>
  <si>
    <r>
      <t>Este documento debe cumplir con los siguientes requisitos:</t>
    </r>
    <r>
      <rPr>
        <b/>
        <sz val="8"/>
        <color indexed="8"/>
        <rFont val="Arial"/>
        <family val="2"/>
      </rPr>
      <t xml:space="preserve">
Empresas Nacionales:</t>
    </r>
    <r>
      <rPr>
        <sz val="8"/>
        <color indexed="8"/>
        <rFont val="Arial"/>
        <family val="2"/>
      </rPr>
      <t xml:space="preserve"> Contrato de maquila, el cual debe estar suscrito por el fabricante que se encuentra aprobado en el registro sanitario  y  el nuevo fabricante.  Se debe indicar el nombre del producto autorizado en el registro sanitario, las obligaciones y el objeto del contrato. 
</t>
    </r>
    <r>
      <rPr>
        <b/>
        <sz val="8"/>
        <color indexed="8"/>
        <rFont val="Arial"/>
        <family val="2"/>
      </rPr>
      <t>Empresas Extranjeras:</t>
    </r>
    <r>
      <rPr>
        <sz val="8"/>
        <color indexed="8"/>
        <rFont val="Arial"/>
        <family val="2"/>
      </rPr>
      <t xml:space="preserve"> · Empresas Extranjeras: deben aportar alguno de los siguientes documentos:
1. Contrato de maquila, el cual debe estar suscrito por el fabricante que se encuentra aprobado en el registro sanitario o permiso de comercialización y  el nuevo fabricante.  Se debe indicar el nombre del producto  autorizado, las obligaciones y el objeto del contrato.
2. Certificado expedido por la casa matriz, donde conste que son filiales o subsidiarias. Este documento es el que expide la empresa propietaria de las plantas de manufactura donde manifiesta cuales empresas pertenecen a su mismo grupo empresarial.
3. o CVL (Certificado de Venta libre) donde se consigne el fabricante legal y la planta del fabricante objeto de la adición. </t>
    </r>
  </si>
  <si>
    <r>
      <rPr>
        <b/>
        <sz val="10"/>
        <color indexed="8"/>
        <rFont val="Arial"/>
        <family val="2"/>
      </rPr>
      <t>NOTA:</t>
    </r>
    <r>
      <rPr>
        <sz val="10"/>
        <color indexed="8"/>
        <rFont val="Arial"/>
        <family val="2"/>
      </rPr>
      <t xml:space="preserve"> Es de aclarar que el trámite también puede ser radicado por correspondencia, por lo cual le sugerimos estar en contacto permanente con el INVIMA de forma telefónica, con su número de radicado con el fin de verificar que la información fue revisada y radicada satisfactoriamente, y cuándo se puede notificar.
</t>
    </r>
    <r>
      <rPr>
        <b/>
        <sz val="10"/>
        <color indexed="8"/>
        <rFont val="Arial"/>
        <family val="2"/>
      </rPr>
      <t>RECUERDE QUE</t>
    </r>
    <r>
      <rPr>
        <sz val="10"/>
        <color indexed="8"/>
        <rFont val="Arial"/>
        <family val="2"/>
      </rPr>
      <t xml:space="preserve"> su trámite tambien puede ser radicado por INVIMA VIRTUAL, siguiendo el Link:  www.invima.gov.co/Invima Virtual/ Radique aqui su trámite. (Recuerde que Usted debe tener creado su usuario y clave para ingresar a este Link, y tenga en cuenta la guía de requistos técnicos que se encuentra anexo a este Link)</t>
    </r>
  </si>
  <si>
    <t xml:space="preserve">1)Tenga en cuenta que para amparar varios reactivos en un mismo Registro Sanitario sólo aplica para los reactivos con clasificación Categoría I y II, lo anterior, en aplicación a lo establecido en el parágrafo del artículo 11º  del Decreto 3770 de 2004 </t>
  </si>
  <si>
    <t xml:space="preserve">Cambio del Nombre </t>
  </si>
  <si>
    <r>
      <t xml:space="preserve">Cambio de </t>
    </r>
    <r>
      <rPr>
        <sz val="10"/>
        <color indexed="8"/>
        <rFont val="Arial"/>
        <family val="2"/>
      </rPr>
      <t>referencias</t>
    </r>
  </si>
  <si>
    <r>
      <t xml:space="preserve">Adición de </t>
    </r>
    <r>
      <rPr>
        <sz val="10"/>
        <color indexed="8"/>
        <rFont val="Arial"/>
        <family val="2"/>
      </rPr>
      <t>de referencias</t>
    </r>
  </si>
  <si>
    <r>
      <t xml:space="preserve">Exclusión de </t>
    </r>
    <r>
      <rPr>
        <sz val="10"/>
        <color indexed="8"/>
        <rFont val="Arial"/>
        <family val="2"/>
      </rPr>
      <t>referencias</t>
    </r>
  </si>
  <si>
    <r>
      <t xml:space="preserve">Cambio de presentación </t>
    </r>
    <r>
      <rPr>
        <sz val="10"/>
        <color indexed="8"/>
        <rFont val="Arial"/>
        <family val="2"/>
      </rPr>
      <t xml:space="preserve">comercial </t>
    </r>
  </si>
  <si>
    <r>
      <t xml:space="preserve">Adición de presentación </t>
    </r>
    <r>
      <rPr>
        <sz val="10"/>
        <color indexed="8"/>
        <rFont val="Arial"/>
        <family val="2"/>
      </rPr>
      <t>comercial</t>
    </r>
  </si>
  <si>
    <r>
      <t xml:space="preserve">Exclusión de presentación </t>
    </r>
    <r>
      <rPr>
        <sz val="10"/>
        <color indexed="8"/>
        <rFont val="Arial"/>
        <family val="2"/>
      </rPr>
      <t xml:space="preserve">comercial </t>
    </r>
  </si>
  <si>
    <t>Cambio de área</t>
  </si>
  <si>
    <t>Nota: De acuerdo con los ítems seleccionados, detallar claramente la información que figura en el Registro Sanitario y lo que que desea actualizar en la Columna "Como debe figurar en la Resolución" Ejemplo: "Excluir: La presentación XYZ" (esta información se citará textualmente en la Resolución que modificará el Registro Sanitario).</t>
  </si>
  <si>
    <t>De ser necesario, en este campo podrá aclarar el tipo de modificación que desea realizar al Registro Sanitario.</t>
  </si>
  <si>
    <t>CARACTERÍSTICAS DEL DOCUMENTO</t>
  </si>
  <si>
    <t>DOCUMENTO DE CESIÓN</t>
  </si>
  <si>
    <t>CARACTERISTÍCAS DEL DOCUMENTO</t>
  </si>
  <si>
    <r>
      <rPr>
        <b/>
        <sz val="8"/>
        <rFont val="Arial"/>
        <family val="2"/>
      </rPr>
      <t>Empresas Nacionales:</t>
    </r>
    <r>
      <rPr>
        <sz val="8"/>
        <rFont val="Arial"/>
        <family val="2"/>
      </rPr>
      <t xml:space="preserve">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t>
    </r>
    <r>
      <rPr>
        <b/>
        <sz val="8"/>
        <rFont val="Arial"/>
        <family val="2"/>
      </rPr>
      <t>Empresas Extrajeras:</t>
    </r>
    <r>
      <rPr>
        <sz val="8"/>
        <rFont val="Arial"/>
        <family val="2"/>
      </rPr>
      <t xml:space="preserve"> aportar documento expedido por una autoridad provincial, estatal, gubernamental competente en el país de origen, </t>
    </r>
    <r>
      <rPr>
        <b/>
        <u/>
        <sz val="8"/>
        <rFont val="Arial"/>
        <family val="2"/>
      </rPr>
      <t>NO</t>
    </r>
    <r>
      <rPr>
        <sz val="8"/>
        <rFont val="Arial"/>
        <family val="2"/>
      </rPr>
      <t xml:space="preserve"> se acepta documento emitido por el mismo titular o fabricante</t>
    </r>
    <r>
      <rPr>
        <sz val="8"/>
        <color indexed="10"/>
        <rFont val="Arial"/>
        <family val="2"/>
      </rPr>
      <t xml:space="preserve"> </t>
    </r>
    <r>
      <rPr>
        <sz val="8"/>
        <color indexed="8"/>
        <rFont val="Arial"/>
        <family val="2"/>
      </rPr>
      <t>o en su defecto se aceptará el Certificado de Venta Libre donde aparezca el nuevo nombre del fabricante, razón social, domicilio o direccion.</t>
    </r>
  </si>
  <si>
    <r>
      <rPr>
        <b/>
        <sz val="8"/>
        <rFont val="Arial"/>
        <family val="2"/>
      </rPr>
      <t>Empresas Nacionales:</t>
    </r>
    <r>
      <rPr>
        <sz val="8"/>
        <rFont val="Arial"/>
        <family val="2"/>
      </rPr>
      <t xml:space="preserve">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t>
    </r>
    <r>
      <rPr>
        <b/>
        <sz val="8"/>
        <rFont val="Arial"/>
        <family val="2"/>
      </rPr>
      <t xml:space="preserve">Empresas Extranjeras: </t>
    </r>
    <r>
      <rPr>
        <sz val="8"/>
        <rFont val="Arial"/>
        <family val="2"/>
      </rPr>
      <t>aportar documento expedido por una autoridad competente en el país de origen, NO se acepta documento emitido por el mismo titular o fabricante. Se aceptara Certificado de Venta Libre cuando en este se demuestre el cambio de domicilio, nombre, adición razón social o fabricante, en caso contrario, deberá allegar documento expedido por la cámara de comercio o entidad que haga sus veces o en su defecto se aceptará el Certificado de Venta Libre donde aparezca el nuevo nombre del fabricante, razón social, domicilio o direccion.</t>
    </r>
  </si>
  <si>
    <r>
      <t>Para productos importados, el documento debe cumplir con los siguientes requisitos:
1. Debe ser expedido por la entidad competente
2. Debe indicar el nombre del fabricante que se va a cambiar,  los nombres</t>
    </r>
    <r>
      <rPr>
        <sz val="8"/>
        <rFont val="Arial"/>
        <family val="2"/>
      </rPr>
      <t xml:space="preserve"> de los reactivos de diagnóstico </t>
    </r>
    <r>
      <rPr>
        <i/>
        <sz val="8"/>
        <rFont val="Arial"/>
        <family val="2"/>
      </rPr>
      <t>In Vitro</t>
    </r>
    <r>
      <rPr>
        <sz val="8"/>
        <color indexed="8"/>
        <rFont val="Arial"/>
        <family val="2"/>
      </rPr>
      <t xml:space="preserve">  autorizados en el registro sanitario que se desea modificar.
3. Si el CVL no declara la vigencia, ésta será de un (1) año, que se tomará desde la fecha de su expedición y sino, la vigencia que contenga el documento.
4. Debe estar consularizado y legalizado o en su defecto apostillado si el  país se encuentra dentro de la convención de la haya.
5. Debe estar acompañado con la traducción oficial.
</t>
    </r>
    <r>
      <rPr>
        <b/>
        <sz val="8"/>
        <color indexed="8"/>
        <rFont val="Arial"/>
        <family val="2"/>
      </rPr>
      <t xml:space="preserve">Nota: </t>
    </r>
    <r>
      <rPr>
        <sz val="8"/>
        <color indexed="8"/>
        <rFont val="Arial"/>
        <family val="2"/>
      </rPr>
      <t xml:space="preserve">No se allegará CVL  del fabricante que se va a adicionar, cuando exista relación contractual o se allegue contrato de maquila entre este último  y el que se encuentra amparado en el Registro Sanitario o Permiso de Comercialización. </t>
    </r>
  </si>
  <si>
    <r>
      <rPr>
        <b/>
        <sz val="8"/>
        <color indexed="8"/>
        <rFont val="Arial"/>
        <family val="2"/>
      </rPr>
      <t>Empresas Nacionales:</t>
    </r>
    <r>
      <rPr>
        <sz val="8"/>
        <color indexed="8"/>
        <rFont val="Arial"/>
        <family val="2"/>
      </rPr>
      <t xml:space="preserve">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t>
    </r>
    <r>
      <rPr>
        <b/>
        <sz val="8"/>
        <rFont val="Arial"/>
        <family val="2"/>
      </rPr>
      <t>Empresas Extranjeras:</t>
    </r>
    <r>
      <rPr>
        <sz val="8"/>
        <rFont val="Arial"/>
        <family val="2"/>
      </rPr>
      <t xml:space="preserve"> aportar documento expedido por una autoridad competente en el país de origen, NO se acepta documento emitido por el mismo titular o fabricante. Se aceptara Certificado de Venta Libre cuando en este se demuestre el cambio de domicilio, nombre, adición razón social o fabricante, en caso contrario, deberá allegar documento expedido por la cámara de comercio o entidad que haga sus veces o en su defecto se aceptará el Certificado de Venta Libre donde aparezca el nuevo nombre del fabricante, razón social, domicilio o direccion.</t>
    </r>
  </si>
  <si>
    <r>
      <rPr>
        <b/>
        <sz val="8"/>
        <rFont val="Arial"/>
        <family val="2"/>
      </rPr>
      <t>Empresas Nacionales:</t>
    </r>
    <r>
      <rPr>
        <sz val="8"/>
        <rFont val="Arial"/>
        <family val="2"/>
      </rPr>
      <t xml:space="preserve">  Por la ley antitrámite Decreto 019 de 2012 se debe validar en la página http://www.rues.org.co/rues_web/consultas.
</t>
    </r>
    <r>
      <rPr>
        <b/>
        <sz val="8"/>
        <rFont val="Arial"/>
        <family val="2"/>
      </rPr>
      <t xml:space="preserve">
Empresas Extranjeras:</t>
    </r>
    <r>
      <rPr>
        <sz val="8"/>
        <rFont val="Arial"/>
        <family val="2"/>
      </rPr>
      <t xml:space="preserve"> aportar documento expedido por una autoridad competente en el país de origen, NO se acepta documento emitido por el mismo titular o fabricante. Se aceptara Certificado de Venta Libre cuando en este se demuestre el cambio de domicilio, nombre, adición razón social o fabricante, en caso contrario, deberá allegar documento expedido por la cámara de comercio o entidad que haga sus veces</t>
    </r>
    <r>
      <rPr>
        <sz val="8"/>
        <color indexed="10"/>
        <rFont val="Arial"/>
        <family val="2"/>
      </rPr>
      <t xml:space="preserve">  </t>
    </r>
    <r>
      <rPr>
        <sz val="8"/>
        <color indexed="8"/>
        <rFont val="Arial"/>
        <family val="2"/>
      </rPr>
      <t>o en su defecto se aceptará el Certificado de Venta Libre donde aparezca el nuevo nombre del fabricante, razón social, domicilio o direccion.</t>
    </r>
  </si>
  <si>
    <t>ADICIÓN / EXCLUSIÓN DE IMPORTADOR</t>
  </si>
  <si>
    <t>Para la exclusión del importador, el titular del registro sanitario presenta justificación que motiva esta solicitud. NOTA: SE ACEPTA LA JUSTIFICACION EN OBSERVACIONES DEL FORMULARIO SIN UN DOCUMENTO.</t>
  </si>
  <si>
    <t>En el sticker se debe indicar los datos del nuevo importador con su domicilio, número de registro sanitario.</t>
  </si>
  <si>
    <t>ADICIÓN / EXCLUSIÓN DE ACONDICIONADOR</t>
  </si>
  <si>
    <r>
      <t xml:space="preserve">Para la exclusión del acondicionador, el titular presenta autorización. </t>
    </r>
    <r>
      <rPr>
        <sz val="8"/>
        <color indexed="8"/>
        <rFont val="Arial"/>
        <family val="2"/>
      </rPr>
      <t>NOTA: SE ACEPTA LA JUSTIFICACION EN OBSERVACIONES DEL FORMULARIO SIN UN DOCUMENTO.</t>
    </r>
  </si>
  <si>
    <t>Carta o documento en donde se evidencie la justificación de exclusión de la marca. NOTA: SE ACEPTA LA JUSTIFICACION EN OBSERVACIONES DEL FORMULARIO SIN UN DOCUMENTO</t>
  </si>
  <si>
    <t>CAMBIO DE NOMBRE DEL PRODUCTO / EXCLUSIÓN DE PRODUCTO</t>
  </si>
  <si>
    <r>
      <t>INSERTOS</t>
    </r>
    <r>
      <rPr>
        <b/>
        <sz val="8"/>
        <color indexed="10"/>
        <rFont val="Arial"/>
        <family val="2"/>
      </rPr>
      <t xml:space="preserve"> </t>
    </r>
    <r>
      <rPr>
        <b/>
        <sz val="8"/>
        <color indexed="8"/>
        <rFont val="Arial"/>
        <family val="2"/>
      </rPr>
      <t>ORIGINALES</t>
    </r>
  </si>
  <si>
    <r>
      <t xml:space="preserve">ETIQUETA </t>
    </r>
    <r>
      <rPr>
        <b/>
        <sz val="8"/>
        <color indexed="8"/>
        <rFont val="Arial"/>
        <family val="2"/>
      </rPr>
      <t>ORIGINAL</t>
    </r>
  </si>
  <si>
    <r>
      <t>El documento debe cumplir con los siguientes requisitos:
1) Nombre del producto con las  presentaciones comerciales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</si>
  <si>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r>
      <t xml:space="preserve">En la etiqueta se debe evidenciar la nueva presentación comercial. </t>
    </r>
    <r>
      <rPr>
        <sz val="8"/>
        <color indexed="10"/>
        <rFont val="Arial"/>
        <family val="2"/>
      </rPr>
      <t/>
    </r>
  </si>
  <si>
    <t>Carta o documento en donde se evidencie la justificación del cambio o exclusion de la presentación comercial expedida por el titular  del registro sanitario. NOTA: SE ACEPTA LA JUSTIFICACION EN OBSERVACIONES DEL FORMULARIO SIN UN DOCUMENTO</t>
  </si>
  <si>
    <t>Documento emitido por el fabricante que contenta la información de las especificaciones de los nuevos materiales de envase o declaración del fabricante donde certifique las especificaciones del material del nuevo envase.</t>
  </si>
  <si>
    <t>Carta o documento en donde se evidencie la justificación descriptiva del cambio, adición o exclusion de etiquetas. NOTA: SE ACEPTA LA JUSTIFICACION EN OBSERVACIONES DEL FORMULARIO SIN UN DOCUMENTO.</t>
  </si>
  <si>
    <t>Carta o documento en donde se evidencie la justificación descriptiva de la actualización del inserto. (Se deben describir todos los cambios del  nuevo inserto, con el fin de verificar dicha información contra el inserto autorizado inicialmente en el registro sanitario). NOTA:  SE ACEPTA LA JUSTIFICACION EN OBSERVACIONES DEL FORMULARIO SIN UN DOCUMENTO.</t>
  </si>
  <si>
    <t>Carta o documento en donde se evidencie la justificación del cambio en la vida útil del producto. NOTA: SE ACEPTA LA JUSTIFICACION EN OBSERVACIONES DEL FORMULARIO SIN UN DOCUMENTO</t>
  </si>
  <si>
    <t>Presentar el estudio de estabilidad a diferentes temperaturas y tiempos, junto con la conclusión, que demuestren el cambio de vida útil del producto.</t>
  </si>
  <si>
    <t>Carta o documento en donde se evidencie la justificación del cambio de categoría del reactivo de diagnóstico in-vitro. NOTA: SE ACEPTA LA JUSTIFICACION EN OBSERVACIONES DEL FORMULARIO SIN UN DOCUMENTO.</t>
  </si>
  <si>
    <t>CAMBIO DE ÁREA</t>
  </si>
  <si>
    <t>Carta o documento en donde se evidencie la justificación del cambio de área del registro sanitario. NOTA: SE ACEPTA LA JUSTIFICACIÓN EN OBSERVACIONES DEL FORMULARIO SIN UN DOCUMENTO.</t>
  </si>
  <si>
    <t>Carta o documento en donde se evidencie el cambio de modalidad de registro sanitario. NOTA: SE ACEPTA LA JUSTIFICACION EN OBSERVACIONES DEL FORMULARIO SIN UN DOCUMENTO</t>
  </si>
  <si>
    <r>
      <rPr>
        <b/>
        <sz val="8"/>
        <color indexed="8"/>
        <rFont val="Arial"/>
        <family val="2"/>
      </rPr>
      <t>PARA CAMBIO DE MODALIDAD DE IMPORTAR Y VENDER A FABRICAR Y VENDER,  E IMPORTAR, FABRICAR Y VENDER</t>
    </r>
    <r>
      <rPr>
        <sz val="8"/>
        <color indexed="8"/>
        <rFont val="Arial"/>
        <family val="2"/>
      </rPr>
      <t xml:space="preserve">, Por la ley antitrámite Decreto 019 de 2012, se debe validar el </t>
    </r>
    <r>
      <rPr>
        <b/>
        <u/>
        <sz val="8"/>
        <color indexed="8"/>
        <rFont val="Arial"/>
        <family val="2"/>
      </rPr>
      <t>concepto técnico de condiciones sanitarias expedido por el Invima</t>
    </r>
    <r>
      <rPr>
        <sz val="8"/>
        <color indexed="8"/>
        <rFont val="Arial"/>
        <family val="2"/>
      </rPr>
      <t>, para la fabricación nacional de los nuevos productos amparados en el registro sanitario.</t>
    </r>
  </si>
  <si>
    <t>U</t>
  </si>
  <si>
    <t>MODIFICACIÓN DE TIPO LEGAL</t>
  </si>
  <si>
    <t>MODIFICACIÓN DE TIPO TÉCNICO</t>
  </si>
  <si>
    <t>5) En el item 2.2. del Formulario de solicitud deberá indicar lo siguiente:
1. Señalar la letra que indica el motivo de la modificación.
2. Según el motivo de la modificación, en el campo "figura en el registro sanitario" citar lo que se pretende actualizar en el registro sanitario.
3. Según el motivo de la modificación, en el campo "Como debe figurar en la Resolución" citar como debe quedar en el registro sanitario.
6) Las modificaciones de etiquetas e insertos no aplicarán para los siguientes casos:
Cambio de logo
Código de barras
Diseño gráfico
Color
7) NOTA IMPORTANTE: El cambio de modalidad de IMPORTAR Y VENDER a FABRICAR, IMPORTAR Y VENDER O FABRICAR Y VENDER, implica la solicitud de adición del respectivo fabricante (según Item G con sus respectivos soportes).</t>
  </si>
  <si>
    <r>
      <t>NOTA: Corresponde a aquellos reactivos que se encuentran en fase de investigación y desarrollo por parte del  fabricante para evaluar su diseño y rendimiento a escala limitada, de igual forma no presentan las características de validación y eficacia, como si lo tiene, un reactivo de diagnóstico</t>
    </r>
    <r>
      <rPr>
        <b/>
        <i/>
        <sz val="10"/>
        <rFont val="Arial"/>
        <family val="2"/>
      </rPr>
      <t xml:space="preserve"> in-vitro</t>
    </r>
    <r>
      <rPr>
        <b/>
        <sz val="10"/>
        <rFont val="Arial"/>
        <family val="2"/>
      </rPr>
      <t>. 
Es importante destacar que para los productos de los items 2,2 y 2,3 del presente formulario, se informa que a partir de la entrada en vigencia del Decreto 1036 del 21 de Junio de 2018, se podrá solicitar el registro sanitario automático.</t>
    </r>
  </si>
  <si>
    <t>Requisitos que debe cumplir el documento:
1. Indicar en el documento de forma conjunta o separada, la intención de transferir la titularidad del registro sanitario y de aceptar dicha cesión (en este caso cuando se dice que puede venir en forma conjunta se refiere a que se aporta un solo documento firmado por cedente y cesionario;  y de forma separada, que pueden allegar un documento donde el actual titular o cedente, manifiesta su voluntad de ceder el registro y se allega otro documento firmado por el cesionario donde acepta la transferencia o cesión de la titularidad. 
2. el titular del registro sanitario es la única persona facultada para realizar la cesión.
3. El objeto de la cesión debe estar plenamente identificado con el número del registro sanitario, número de expediente, nombre del producto y de ser el caso la marca.
4. Debe estar debidamente firmado por el representante legal del cedente y del cesionario.</t>
  </si>
  <si>
    <t>AUTORIZACIÓN DEL FABRICANTE O SU AUTORIZADO</t>
  </si>
  <si>
    <r>
      <rPr>
        <b/>
        <sz val="8"/>
        <color indexed="8"/>
        <rFont val="Arial"/>
        <family val="2"/>
      </rPr>
      <t>Para  titular, fabricante, importador y acondicionador nacionales</t>
    </r>
    <r>
      <rPr>
        <sz val="8"/>
        <color indexed="8"/>
        <rFont val="Arial"/>
        <family val="2"/>
      </rPr>
      <t xml:space="preserve">, Por la ley antitrámite Decreto 019 de 2012 se debe validar el cambio de razón social en la página http://www.rues.org.co/rues_web/consultas. En las bases de datos de Certificaciones de la Dirección de Dispositivos Médicos y Otras Tecnologías se verificará la actualización de la razón social del fabricante, Importador y acondicionador.
</t>
    </r>
    <r>
      <rPr>
        <b/>
        <sz val="8"/>
        <color indexed="8"/>
        <rFont val="Arial"/>
        <family val="2"/>
      </rPr>
      <t>Empresas Extranjeras:</t>
    </r>
    <r>
      <rPr>
        <sz val="8"/>
        <color indexed="8"/>
        <rFont val="Arial"/>
        <family val="2"/>
      </rPr>
      <t xml:space="preserve"> aportar documento expedido por una autoridad competente en el país de origen, NO se acepta documento emitido por el mismo titular o fabricante o en su defecto se aceptará el Certificado de Venta Libre que refleje el nuevo nombre o razón social, domicilio o dirección de la compañía, acompañado de la declaracion del fabricante donde indique el cambio correspondiente.</t>
    </r>
  </si>
  <si>
    <r>
      <rPr>
        <b/>
        <sz val="8"/>
        <color indexed="8"/>
        <rFont val="Arial"/>
        <family val="2"/>
      </rPr>
      <t>Empresas Nacionales:</t>
    </r>
    <r>
      <rPr>
        <sz val="8"/>
        <color indexed="8"/>
        <rFont val="Arial"/>
        <family val="2"/>
      </rPr>
      <t xml:space="preserve"> Por la ley antitrámite Decreto 019 de 2012 se debe validar el cambio de razón social en la página http://www.rues.org.co/rues_web/consultas. 
</t>
    </r>
    <r>
      <rPr>
        <sz val="8"/>
        <color indexed="10"/>
        <rFont val="Arial"/>
        <family val="2"/>
      </rPr>
      <t xml:space="preserve">
</t>
    </r>
    <r>
      <rPr>
        <b/>
        <sz val="8"/>
        <rFont val="Arial"/>
        <family val="2"/>
      </rPr>
      <t>Empresas Extranjeras:</t>
    </r>
    <r>
      <rPr>
        <sz val="8"/>
        <rFont val="Arial"/>
        <family val="2"/>
      </rPr>
      <t xml:space="preserve"> aportar documento expedido por una autoridad competente en el país de origen, NO se acepta documento emitido por el mismo titular o fabricante o en su defecto se aceptará el Certificado de Venta Libre que refleje el nuevo nombre o razón social, domicilio o dirección de la compañía, acompañado de la declaracion del fabricante donde indique el cambio correspondiente.</t>
    </r>
  </si>
  <si>
    <t>G1</t>
  </si>
  <si>
    <t>G2</t>
  </si>
  <si>
    <t>J1</t>
  </si>
  <si>
    <t>J2</t>
  </si>
  <si>
    <t>K1</t>
  </si>
  <si>
    <t>K2</t>
  </si>
  <si>
    <t>K3</t>
  </si>
  <si>
    <t>L1</t>
  </si>
  <si>
    <t>L2</t>
  </si>
  <si>
    <t>M1</t>
  </si>
  <si>
    <t>M2</t>
  </si>
  <si>
    <t>M3</t>
  </si>
  <si>
    <t>N1</t>
  </si>
  <si>
    <t>N2</t>
  </si>
  <si>
    <t>N3</t>
  </si>
  <si>
    <t>O1</t>
  </si>
  <si>
    <t>O2</t>
  </si>
  <si>
    <t>O3</t>
  </si>
  <si>
    <t>P1</t>
  </si>
  <si>
    <t>P2</t>
  </si>
  <si>
    <t xml:space="preserve">CAMBIO, ADICIÓN O EXCLUSIÓN DE LA PRESENTACIÓN COMERCIAL </t>
  </si>
  <si>
    <t>CAMBIO, ADICIÓN O EXCLUSIÓN DE LAS REFERENCIAS</t>
  </si>
  <si>
    <t>Ver condiciones</t>
  </si>
  <si>
    <t xml:space="preserve">Correo electrónico de notificación: </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</si>
  <si>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</si>
  <si>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FORMULARIO DE NOTIFICACIÓN ELECTRONICA</t>
  </si>
  <si>
    <t>Codigo de la tarifa</t>
  </si>
  <si>
    <t>REGISTRO SANITARIO NUEVO Y RENOVACION AUTOMATICA</t>
  </si>
  <si>
    <t>1 (un) producto.</t>
  </si>
  <si>
    <t>2 (dos) productos.</t>
  </si>
  <si>
    <t>3 (tres) productos.</t>
  </si>
  <si>
    <t>4 (cuatro) productos.</t>
  </si>
  <si>
    <t>5 (cinco) productos.</t>
  </si>
  <si>
    <t>6 (seis) productos.</t>
  </si>
  <si>
    <t>7 (siete) productos.</t>
  </si>
  <si>
    <t>8 (ocho) productos.</t>
  </si>
  <si>
    <t>9 (nueve) productos.</t>
  </si>
  <si>
    <t>10 (diez) productos.</t>
  </si>
  <si>
    <t>11 (once) productos.</t>
  </si>
  <si>
    <t>12 (doce) productos.</t>
  </si>
  <si>
    <t>13 (trece) productos.</t>
  </si>
  <si>
    <t>14 (catorce) productos.</t>
  </si>
  <si>
    <t>15 (quince) productos.</t>
  </si>
  <si>
    <t>NRO PRODUCTO</t>
  </si>
  <si>
    <t>REGISTROS SANITARIOS PREVIOS</t>
  </si>
  <si>
    <t>Otros</t>
  </si>
  <si>
    <r>
      <t xml:space="preserve">Formulario único de solicitud de Registro Sanitario Automático de reactivos para diagnóstico in vitro categoría I y II Decreto No 3770 de 2004 Artículo 12 Numeral 2º, </t>
    </r>
    <r>
      <rPr>
        <b/>
        <sz val="10"/>
        <color indexed="8"/>
        <rFont val="Arial"/>
        <family val="2"/>
      </rPr>
      <t>el cual deberá ser diligenciado y entregado en medio físico y en medio magnético (Documento en Excel copiable en CD).</t>
    </r>
  </si>
  <si>
    <r>
      <t xml:space="preserve">PODER para tramitar el registro sanitario (Si aplica). 
Cuando la solicitud sea presentada por un abogado se debe allegar cualquiera de los dos poderes citados a continuación: 
</t>
    </r>
    <r>
      <rPr>
        <b/>
        <u/>
        <sz val="10"/>
        <color indexed="8"/>
        <rFont val="Arial"/>
        <family val="2"/>
      </rPr>
      <t>Especial.</t>
    </r>
    <r>
      <rPr>
        <b/>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b/>
        <sz val="10"/>
        <color indexed="8"/>
        <rFont val="Arial"/>
        <family val="2"/>
      </rPr>
      <t>. La escritura pública o el Certificado de existencia o representación legal donde se evidencie el nombre del apoderado.
Nota.  Con la solicitud se puede allegar cualquiera de las dos clases de poder enunciados.</t>
    </r>
  </si>
  <si>
    <r>
      <t>En el caso de fabricantes nacionales:</t>
    </r>
    <r>
      <rPr>
        <b/>
        <sz val="10"/>
        <color indexed="8"/>
        <rFont val="Arial"/>
        <family val="2"/>
      </rPr>
      <t xml:space="preserve">
7.1 Contrato de fabricación (Cuando aplique)
7.2 Listado de los reactivos a fabricar</t>
    </r>
  </si>
  <si>
    <r>
      <t>En el caso de importados:</t>
    </r>
    <r>
      <rPr>
        <b/>
        <sz val="10"/>
        <color indexed="8"/>
        <rFont val="Arial"/>
        <family val="2"/>
      </rPr>
      <t xml:space="preserve">
8.1 Certificado de Venta Libre (CVL) expedido por la autoridad sanitaria o entidad gubernamental competente en la que conste que el producto  es de venta libre en el país de origen, indicando el fabricante, y el nombre del producto(s).  Si no se comercializa en el pais de origen, el CVL debe provenir de un pais de referencia.
</t>
    </r>
  </si>
  <si>
    <r>
      <t>CERTIFICADO DE ANÁLISIS,</t>
    </r>
    <r>
      <rPr>
        <b/>
        <sz val="10"/>
        <color indexed="8"/>
        <rFont val="Arial"/>
        <family val="2"/>
      </rPr>
      <t xml:space="preserve"> emitido por el fabricante en el que se pueda evidenciar las pruebas de calidad realizadas junto con los respectivos resultados y la conclusión de que el producto cumple o pasa estas pruebas (Literal b numeral 1 art. 12 Decreto 3770 del 2004) y contiene las especificaciones de calidad del producto terminado QUE APLIQUEN: Sensibilidad, Especificidad, Reproducibilidad/ Precisión y otras
Nota:  Así mismo, este documento debe contener Nombre del producto, Lote, Fecha de  vencimiento, y deberá estar firmado por el responsable de la evaluación del producto terminado o Director Técnico según el caso. 
Para el caso de documentos emitidos electrónicamente, el documento debe contener: Nombre del producto, Lote, Fecha de  vencimiento, y deberá contener la manifestación expresa de que el documento fue impreso electrónicamente y por lo tanto, no contiene la firma del responsable. 
</t>
    </r>
  </si>
  <si>
    <r>
      <rPr>
        <b/>
        <sz val="10"/>
        <color indexed="8"/>
        <rFont val="Arial"/>
        <family val="2"/>
      </rPr>
      <t>ESTUDIOS DE ESTABILIDAD, los cuales validen la vigencia y condiciones de almacenamiento del mismo, indicando  las conclusiones y resultados obtenidos de los estudios técnicos realizados. Deberá contener las diferentes temperaturas y tiempos  y la conclusión del tiempo de vida útil del producto.</t>
    </r>
  </si>
  <si>
    <t>INSERTO. Debe venir en idioma español para el usuario. Si viene en idioma diferente al español se anexa el inserto original y a la vez el inserto con traducción al español. Deberá contener los requisitos estblecidos en el numeral 10.1.1 del artículo 10 del Decreto 3770 del 2004.
Nota: Los requisitos del inserto de los controles, calibradores, soluciones, verificadores y diluyentes, se verificarán en el inserto del reactivo matriz.</t>
  </si>
  <si>
    <r>
      <rPr>
        <b/>
        <sz val="10"/>
        <color indexed="8"/>
        <rFont val="Arial"/>
        <family val="2"/>
      </rPr>
      <t xml:space="preserve">ETIQUETAS,  las cuales son las emitidas por el fabricante y debe contener como mínimo la siguiente información: Nombre del producto, Nombre o razón social del fabricante, Número de lote, Fecha de expiración, Contenido. Uso propuesto, Condiciones para el almacenamiento, Precauciones.Se acepta la simbología internacional de la norma ISO.
 </t>
    </r>
    <r>
      <rPr>
        <sz val="11"/>
        <color indexed="10"/>
        <rFont val="Arial"/>
        <family val="2"/>
      </rPr>
      <t/>
    </r>
  </si>
  <si>
    <r>
      <rPr>
        <b/>
        <sz val="10"/>
        <color indexed="8"/>
        <rFont val="Arial"/>
        <family val="2"/>
      </rPr>
      <t>STICKER DE ACONDICIONAMIENTO, se aceptará un diseño o modelo el cual deberá contener nombre y domicilio del importador y el espacio asignado para el número del Registro Sanitario.</t>
    </r>
  </si>
  <si>
    <r>
      <t xml:space="preserve">PARA IMPORTADOS: CONCEPTO TÉCNICO DE LAS CONDICIONES SANITARIAS O CERTIFICADO DE BUENAS PRÁCTICAS DE MANUFACTURA, BPM, DEL PAÍS DE ORIGEN. </t>
    </r>
    <r>
      <rPr>
        <b/>
        <sz val="10"/>
        <color indexed="8"/>
        <rFont val="Arial"/>
        <family val="2"/>
      </rPr>
      <t>(Allegar en caso de que en el CVL no especifique el cumplimiento de condiciones sanitarias o BPMs)</t>
    </r>
  </si>
  <si>
    <t>FORMULARIO ÚNICO DE SOLICITUD DE REGISTRO SANITARIO AUTOMÁTICO O RENOVACIÓN PARA REACTIVOS DE DIAGNÓSTICO  IN VITRO CATEGORIA I y II- DECRETO 3770 DE 2004</t>
  </si>
  <si>
    <t>REGISTRO SANITARIO NUEVO</t>
  </si>
  <si>
    <t xml:space="preserve">RENOVACION </t>
  </si>
  <si>
    <t>TRAMITE</t>
  </si>
  <si>
    <t xml:space="preserve">Seleccione el tipo de tramite </t>
  </si>
  <si>
    <t>Seleccione la cantidad de productos a registrar o renovar</t>
  </si>
  <si>
    <t>MODALIDAD DE REGISTRO SANITARIO PARA REACTIVOS DE DISGNOSTICO</t>
  </si>
  <si>
    <t>FABRICAR Y VENDER</t>
  </si>
  <si>
    <t>IMPORTAR Y VENDER</t>
  </si>
  <si>
    <t>IMPORTAR, FABRICAR Y VENDER</t>
  </si>
  <si>
    <t>IMPORTAR , ENVASAR Y VENDER</t>
  </si>
  <si>
    <t>IMPORTAR , SEMIELABORAR Y VENDER</t>
  </si>
  <si>
    <t>FORMULARIO ÚNICO DE SOLICITUD DE REGISTRO SANITARIO CON ESTUDIO PREVIO O RENOVACIÓN PARA REACTIVOS DE DIAGNÓSTICO IN VITRO CATEGORÍA III</t>
  </si>
  <si>
    <t>ÁREA</t>
  </si>
  <si>
    <t>AREAS</t>
  </si>
  <si>
    <t>BANCO DE SANGRE</t>
  </si>
  <si>
    <t>BANCO DE SANGRE Y LABORATORIO CLÍNICO</t>
  </si>
  <si>
    <t>1. INFORMACION DE LOS ROLES DEL REGISTRO SANITARIO</t>
  </si>
  <si>
    <t>2. INFORMACION DEL PRODUCTO</t>
  </si>
  <si>
    <r>
      <t xml:space="preserve">NO. DE EXPEDIENTE </t>
    </r>
    <r>
      <rPr>
        <b/>
        <sz val="16"/>
        <rFont val="Arial"/>
        <family val="2"/>
      </rPr>
      <t>*</t>
    </r>
  </si>
  <si>
    <r>
      <t xml:space="preserve">NÚMERO DE REGISTRO </t>
    </r>
    <r>
      <rPr>
        <b/>
        <sz val="16"/>
        <rFont val="Arial"/>
        <family val="2"/>
      </rPr>
      <t>*</t>
    </r>
  </si>
  <si>
    <r>
      <t>Diligenciar los campos marcados con (</t>
    </r>
    <r>
      <rPr>
        <b/>
        <sz val="16"/>
        <rFont val="Arial"/>
        <family val="2"/>
      </rPr>
      <t>*</t>
    </r>
    <r>
      <rPr>
        <sz val="11"/>
        <rFont val="Arial"/>
        <family val="2"/>
      </rPr>
      <t>) en caso de haber seleccionado el tramite de renovación</t>
    </r>
  </si>
  <si>
    <t>2. INFORMACIÓN QUE ACTUALIZA SEGÚN EL PUNTO ANTERIOR (1)</t>
  </si>
  <si>
    <t>1. INFORMACIÓN DE LA MODIFICACION</t>
  </si>
  <si>
    <t>Autorizo al INVIMA a realizar la notificación de manera electrónica de acuerdo con los artículos 54 y 56 de la ley 1437 de 2011 al correo electrónico suministrado en este formulario, el INVIMA requiere para el ejercicio de sus funciones, recolectar datos personales de sus usuarios e incorporarlos en bases de datos. usted acepta el tratamiento de los mismos, de acuerdo con lo establecido en la ley 1581 de 2012 y en la política de tratamiento y protección de datos personales, la cual puede consultar en www.invima.gov.co</t>
  </si>
  <si>
    <t>4) El interesado deberá tener en cuenta los siguientes criterios para seleccionar la tarifa según el tipo modificación de un registro sanitario:
A.  Si la modificación incluye ítems relacionados con la tarifa 4001-36 Ó 90116 según Art 2. ley 2069 de 2020 (Modificaciones legales) e ítems relacionados con la tarifa 4001-37 Ó 90117 según Art 2. ley 2069 de 2020(Modificaciones Técnicas) se seleccionara la tarifa 4001-38. Ó 90118 según Art 2. ley 2069 de 2020.
B.   Si los ítems de la modificación no se encuentran en ninguno de los códigos tarifarios (4001-36 o 90116 y 4001-37 o 90117) se seleccionara la tarifa 4001-37 Ó 90117 según Art 2. ley 2069 de 2020.
C. Si los ítems de la modificación no se encuentran en ninguno de los códigos tarifarios (4001-36 o 90116 y 4001-37 o 90117) y adicionalmente, se desea solicitar un cambio técnico o legal, se seleccionara la tarifa 4001-38.Ó 90118 según Art 2. ley 2069 de 2020.</t>
  </si>
  <si>
    <t>TARIFA ORDINARIA</t>
  </si>
  <si>
    <t xml:space="preserve">CODIGO TARIFA </t>
  </si>
  <si>
    <t>REGISTRO SANITARIO NUEVO - Excepción de pago de tarifa
Paragrafo 2. Art.2 de la Ley 2069 de 2020</t>
  </si>
  <si>
    <t>RENOVACION  - Excepción de pago de tarifa
Paragrafo 2. Art.2 de la Ley 2069 de 2020</t>
  </si>
  <si>
    <t>REGISTRO SANITARIO NUEVO - Excepción de pago de tarifa 
Paragrafo 2. Art.2 de la Ley 2069 de 2020</t>
  </si>
  <si>
    <t>COD. TARIFA
4001-36
 Ó
Excepcon de pago 
90116 
según
 Art 2. ley 2069 de 2020</t>
  </si>
  <si>
    <t>COD. TARIFA
4001-36
 Ó
Excepcon de pago
90116 
según
 Art 2. ley 2069 de 2020</t>
  </si>
  <si>
    <t>COD. TARIFA
4001-37
 Ó
Excepcon de pago
90117 
según
 Art 2. ley 2069 de 2020</t>
  </si>
  <si>
    <t>7) Nota:   Para acogerse a la excepción de pago en las tarifas debe anexar los documentos relacionados en el punto 5 y 6 del siguiente enlace: https://app.invima.gov.co/oficina_virtual/knowledgebase.php?article=12, Para los Registros nuevo y Renovaciones de Riesgo III en este formulario se debe indicar el código 90064. Lo anterior, según el parágrafo 2 art 2 Ley 2069 de 2020.</t>
  </si>
  <si>
    <t xml:space="preserve">8. Nota: Para aplicar a la excepción de pago para modificación de registros sanitarios se deben anexar los documentos relacionados en el punto 5 y 6 del siguiente enlace: https://app.invima.gov.co/oficina_virtual/knowledgebase.php?article=12 , de conformidad con lo establecido en el parágrafo 2 del art. 2 de la Ley 2069 de 2020. </t>
  </si>
  <si>
    <t xml:space="preserve">7)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</si>
  <si>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t>CODIGO TARIFA Registro sanitario nuevo o renovación automática de reactivos de diagnóstico in-vitro categoría I - II: “Aplicable a microempresas, incluyendo los pequeños productores de acuerdo con la tipificación actual en el marco del Decreto 691 de 2018. Exceptuada de pago, en el marco del parágrafo 2 del Art. 2 de Ley 2069 de 2020.”</t>
  </si>
  <si>
    <t xml:space="preserve"> </t>
  </si>
  <si>
    <t>uvt</t>
  </si>
  <si>
    <t>Registro sanitario nuevo automático de reactivos de diagnóstico in-vitro categoría I - II: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</si>
  <si>
    <t>Registro sanitario nuevo automático de reactivos de diagnóstico in-vitro categoría I - II: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</si>
  <si>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Registro sanitario nuevo automático de reactivos de diagnóstico in-vitro categoría I - II: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</si>
  <si>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automático de reactivos de diagnóstico in-vitro categoría I - II: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</si>
  <si>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automático de reactivos de diagnóstico in-vitro categoría I - II:Tarifa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</si>
  <si>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automático de reactivos de diagnóstico in-vitro categoría I - II: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</si>
  <si>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combinado</t>
  </si>
  <si>
    <t>Registro sanitario nuevo automático de reactivos de diagnóstico in-vitro categoría I - II: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UVT1 (un) producto.</t>
  </si>
  <si>
    <t>UVT A PAGAR</t>
  </si>
  <si>
    <t xml:space="preserve">Renovación automática - Tarifa Diferenciada del 40% en el marco del parágrafo 1 del Art. 2 de la Ley 2069 de 2020 y del artículo 5 del Decreto 1889 de 2021. Aplicable a PEQUEÑA EMPRESA </t>
  </si>
  <si>
    <t xml:space="preserve">Renovacion automática - Tarifa Diferenciada del 50% en el marco del parágrafo 1 del Art. 2 de la Ley 2069 de 2020 y del artículo 5 del Decreto 1889 de 2021. Aplicable a PEQUEÑA EMPRESA </t>
  </si>
  <si>
    <t xml:space="preserve">Renovacion automática - Tarifa Diferenciada del 60% en el marco del parágrafo 1 del Art. 2 de la Ley 2069 de 2020 y del artículo 5 del Decreto 1889 de 2021. Aplicable a PEQUEÑA EMPRESA </t>
  </si>
  <si>
    <t xml:space="preserve">Renovacion automática - Tarifa Diferenciada del 70% en el marco del parágrafo 1 del Art. 2 de la Ley 2069 de 2020 y del artículo 5 del Decreto 1889 de 2021. Aplicable a MEDIANA EMPRESA </t>
  </si>
  <si>
    <t xml:space="preserve">Renovacion automática - Tarifa Diferenciada del 80% en el marco del parágrafo 1 del Art. 2 de la Ley 2069 de 2020 y del artículo 5 del Decreto 1889 de 2021. Aplicable a MEDIANA EMPRESA </t>
  </si>
  <si>
    <t xml:space="preserve">Renovacion automática - Tarifa Diferenciada del 90% en el marco del parágrafo 1 del Art. 2 de la Ley 2069 de 2020 y del artículo 5 del Decreto 1889 de 2021. Aplicable a MEDIANA EMPRESA </t>
  </si>
  <si>
    <t>Versión: 10</t>
  </si>
  <si>
    <t xml:space="preserve">Registro sanitario nuevo III-Tarifa Diferenciada del 40% PEQUEÑA EMPRESA </t>
  </si>
  <si>
    <t xml:space="preserve"> Excepción de pago de tarifa
 Paragrafo 2. Art.2 de la Ley 2069 de 2020</t>
  </si>
  <si>
    <t>Aplicable a PEQUEÑA EMPRESA cuyos ingresos por actividades ordinarias anuales sean superiores a Sector Manufactura 23.563 e inferiores o iguales a 84.040 UVT -Sector comercio 44.769 e inferiores o iguales a 173.578 UVT -Sector servicios 32.988 e inferiores o iguales a 65.976 UVT en el marco del parágrafo 1 del Art. 2 de la Ley 2069 de 2020 y del artículo 5 del Decreto 1889 de 2021.</t>
  </si>
  <si>
    <t xml:space="preserve">Aplicable a PEQUEÑA EMPRESA cuyos ingresos por actividades ordinarias anuales sean superiores a Sector Manufactura 84.040 e inferiores o iguales a 144.517 UVT -Sector comercio 173.578 e inferiores o iguales a 302.387 UVT-Sector servicios 65.976 e inferiores o iguales a 98.964 UVTen el marco del parágrafo 1 del Art. 2 de la Ley 2069 de 2020 y del artículo 5 del Decreto 1889 de 2021. </t>
  </si>
  <si>
    <t>Reactivos de Diagnostico In-Vitro Categoría III. Tarifa Diferenciada del 50% - PEQUEÑA EMPRESA</t>
  </si>
  <si>
    <t xml:space="preserve">Aplicable a PEQUEÑA EMPRESA cuyos ingresos por actividades ordinarias anuales sean superiores a Sector Manufactura 144.517 e inferiores o iguales a 204.995 UVT -Sector comercio 302.387 e inferiores o iguales a 431.196 UVT -Sector servicios 98.964 e inferiores o iguales a 131.951 UVT en el marco del parágrafo 1 del Art. 2 de la Ley 2069 de 2020 y del artículo 5 del Decreto 1889 de 2021. </t>
  </si>
  <si>
    <t xml:space="preserve">Aplicable a MEDIANA EMPRESA cuyos ingresos por actividades ordinarias anuales sean superiores a  -Sector Manufactura 204.995 e inferiores o iguales a 715.518 UVT -Sector comercio 431.196 e inferiores o iguales a 1.007.695 UVT -Sector servicios 131.951 e inferiores o iguales a 248.979 UVT en el marco del parágrafo 1 del Art. 2 de la Ley 2069 de 2020 y del artículo 5 del Decreto 1889 de 2021. </t>
  </si>
  <si>
    <t xml:space="preserve">Aplicable a MEDIANA EMPRESA cuyos ingresos por actividades ordinarias anuales sean superiores a Sector Manufactura 715.518 e inferiores o iguales a 1.226.041 UVT -Sector comercio 1.007.695 e inferiores o iguales a 1.584.194 UVT -Sector servicios 248.979 e inferiores o iguales a 366.007 UVT en el marco del parágrafo 1 del Art. 2 de la Ley 2069 de 2020 y del artículo 5 del Decreto 1889 de 2021. </t>
  </si>
  <si>
    <t xml:space="preserve">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 en el marco del parágrafo 1 del Art. 2 de la Ley 2069 de 2020 y del artículo 5 del Decreto 1889 de 2021. </t>
  </si>
  <si>
    <t>Registro sanitario nuevo Reactivos de Diagnostico In-Vitro Categoría III. Tarifa Diferenciada del 90% - MEDIANA EMPRESA</t>
  </si>
  <si>
    <t>Registro sanitario nuevo Reactivos de Diagnostico In-Vitro Categoría III. Tarifa Diferenciada del 80% - MEDIANA EMPRESA</t>
  </si>
  <si>
    <t>Registro sanitario nuevo Reactivos de Diagnostico In-Vitro Categoría III. Tarifa Diferenciada del 70% - MEDIANA EMPRESA</t>
  </si>
  <si>
    <t>Reactivos de Diagnostico In-Vitro Categoría III. Tarifa Diferenciada del 60% - PEQUEÑA EMPRESA</t>
  </si>
  <si>
    <t>OBSERVACION</t>
  </si>
  <si>
    <t>Excepción de pago de tarifa
Paragrafo 2. Art.2 de la Ley 2069 de 2020</t>
  </si>
  <si>
    <t xml:space="preserve">Registro sanitario nuevo o renovación automática de reactivos de diagnóstico in-vitro categoría I - II: 1 (un) producto. Mas 8.00 UVT por producto adicional.
Tarifa Diferenciada del 40% </t>
  </si>
  <si>
    <t xml:space="preserve">Aplicable a PEQUEÑA EMPRESA cuyos ingresos por actividades ordinarias anuales sean superiores a 
Sector Manufactura 84.040 e inferiores o iguales a 144.517 UVT
Sector comercio 173.578 e inferiores o iguales a 302.387 UVT
Sector servicios 65.976 e inferiores o iguales a 98.964 UVTen el marco del parágrafo 1 del Art. 2 de la Ley 2069 de 2020 y del artículo 5 del Decreto 1889 de 2021. </t>
  </si>
  <si>
    <t>Registro sanitario nuevo automático de reactivos de diagnóstico in-vitro categoría I - II: 1 (un) producto. Mas 12.00 UVT por producto adicional. Tarifa Diferenciada del 60% - PEQUEÑA EMPRESA</t>
  </si>
  <si>
    <t>Aplicable a PEQUEÑA EMPRESA cuyos ingresos por actividades ordinarias anuales sean superiores a 
Sector Manufactura 144.517 e inferiores o iguales a 204.995 UVT
Sector comercio 302.387 e inferiores o iguales a 431.196 UVT
Sector servicios 98.964 e inferiores o iguales a 131.951 UVTen el marco del parágrafo 1 del Art. 2 de la Ley 2069 de 2020 y del artículo 5 del Decreto 1889 de 2021.</t>
  </si>
  <si>
    <t xml:space="preserve">Aplicable a mediana empresa cuyos ingresos por actividades ordinarias anuales sean superiores a 
Sector Manufactura 204.995 e inferiores o iguales a 715.518 UVT
Sector comercio 431.196 e inferiores o iguales a 1.007.695 UVT
Sector servicios 131.951 e inferiores o iguales a 248.979 UVT en el marco del parágrafo 1 del Art. 2 de la Ley 2069 de 2020 y del artículo 5 del Decreto 1889 de 2021. </t>
  </si>
  <si>
    <t xml:space="preserve">Aplicable a mediana empresa cuyos ingresos por actividades ordinarias anuales sean superiores a 
Sector Manufactura 715.518 e inferiores o iguales a 1.226.041 UVT
Sector comercio 1.007.695 e inferiores o iguales a 1.584.194 UVT
Sector servicios 248.979 e inferiores o iguales a 366.007 UVTen el marco del parágrafo 1 del Art. 2 de la Ley 2069 de 2020 y del artículo 5 del Decreto 1889 de 2021. </t>
  </si>
  <si>
    <r>
      <t xml:space="preserve">Registro sanitario nuevo automático de reactivos de diagnóstico in-vitro categoría I - II: 1 (un) producto. Mas 16.01 UVT por producto adicional.Tarifa Diferenciada del 80% - </t>
    </r>
    <r>
      <rPr>
        <b/>
        <sz val="11"/>
        <color theme="1"/>
        <rFont val="Calibri"/>
        <family val="2"/>
        <scheme val="minor"/>
      </rPr>
      <t>MEDIANA EMPRESA</t>
    </r>
  </si>
  <si>
    <t xml:space="preserve">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 en el marco del parágrafo 1 del Art. 2 de la Ley 2069 de 2020 y del artículo 5 del Decreto 1889 de 2021. </t>
  </si>
  <si>
    <r>
      <t xml:space="preserve">Registro sanitario nuevo automático de reactivos de diagnóstico in-vitro categoría I - II. Mas 18.01 UVT por producto adicional.- Tarifa Diferenciada del 90% - </t>
    </r>
    <r>
      <rPr>
        <b/>
        <sz val="11"/>
        <color theme="1"/>
        <rFont val="Calibri"/>
        <family val="2"/>
        <scheme val="minor"/>
      </rPr>
      <t>MEDIANA EMPRESA</t>
    </r>
  </si>
  <si>
    <r>
      <t xml:space="preserve">Registro sanitario nuevo automático  categoría I-II -1 Producto Tarifa Diferenciada del 40% - </t>
    </r>
    <r>
      <rPr>
        <b/>
        <sz val="11"/>
        <color theme="1"/>
        <rFont val="Calibri"/>
        <family val="2"/>
        <scheme val="minor"/>
      </rPr>
      <t xml:space="preserve">PEQUEÑA EMPRESA </t>
    </r>
  </si>
  <si>
    <t xml:space="preserve">Por producto adicional sume 8.00 UVT Aplicable a PEQUEÑA EMPRESA cuyos ingresos por actividades ordinarias anuales sean superiores a 
Sector Manufactura 23.563 e inferiores o iguales a 84.040 UVT
Sector comercio 44.769 e inferiores o iguales a 173.578 UVT
Sector servicios 32.988 e inferiores o iguales a 65.976 UVTen el marco del parágrafo 1 del Art. 2 de la Ley 2069 de 2020 y del artículo 5 del Decreto 1889 de 2021. </t>
  </si>
  <si>
    <t>Registro sanitario nuevo automático categoría I-II. 1 Producto sume 10.00 UVT por producto adicional.Tarifa Diferenciada del 50%-PEQUEÑA EMPRESA</t>
  </si>
  <si>
    <t>Registro sanitario nuevo automático categoría I-II -1 Producto sume 12.00 UVT por producto adicional. Tarifa Diferenciada del 60%-PEQUEÑA EMPRESA</t>
  </si>
  <si>
    <t>Registro sanitario nuevo automático categoría I-II. 1 Producto sume Mas 14.00 UVT por producto adicional.  Tarifa Diferenciada del 70%-MEDIANA EMPRESA</t>
  </si>
  <si>
    <t>Registro sanitario nuevo automático  categoría I-II. 1 Producto sume 16.01 UVT por producto adicional.Tarifa Diferenciada del 80% - MEDIANA EMPRESA</t>
  </si>
  <si>
    <t>Registro sanitario nuevo automático categoría I-II. 1 Producto sume  18.01 UVT por producto adicional.Tarifa Diferenciada del 90%-MEDIANA EMPRESA</t>
  </si>
  <si>
    <t>TARIFA ORDINARIA - 1 (un) producto. Sume 20.01 UVT por producto adicional.</t>
  </si>
  <si>
    <t>SELECCIONE TIPO DE TRAMITE</t>
  </si>
  <si>
    <t>N/A</t>
  </si>
  <si>
    <t>INSTRUCTIVO PARA EL DILIGENCIAMIENTO DE LOS FORMULARIOS DE REACTIVOS DE DIAGNÓSTICO IN VITRO.</t>
  </si>
  <si>
    <t>Fecha de Emisión: 2023-07-28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</si>
</sst>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sz val="10"/>
      <color indexed="10"/>
      <name val="Arial"/>
      <family val="2"/>
    </font>
    <font>
      <b/>
      <i/>
      <sz val="10"/>
      <name val="Arial"/>
      <family val="2"/>
    </font>
    <font>
      <sz val="8"/>
      <color indexed="8"/>
      <name val="Arial"/>
      <family val="2"/>
    </font>
    <font>
      <b/>
      <sz val="8"/>
      <color indexed="8"/>
      <name val="Arial"/>
      <family val="2"/>
    </font>
    <font>
      <b/>
      <sz val="8"/>
      <name val="Arial"/>
      <family val="2"/>
    </font>
    <font>
      <b/>
      <u/>
      <sz val="8"/>
      <color indexed="8"/>
      <name val="Arial"/>
      <family val="2"/>
    </font>
    <font>
      <sz val="8"/>
      <color indexed="10"/>
      <name val="Arial"/>
      <family val="2"/>
    </font>
    <font>
      <i/>
      <sz val="8"/>
      <name val="Arial"/>
      <family val="2"/>
    </font>
    <font>
      <u/>
      <sz val="10"/>
      <color indexed="12"/>
      <name val="Arial"/>
      <family val="2"/>
    </font>
    <font>
      <u/>
      <sz val="10"/>
      <color indexed="10"/>
      <name val="Arial"/>
      <family val="2"/>
    </font>
    <font>
      <b/>
      <sz val="10"/>
      <color indexed="45"/>
      <name val="Arial"/>
      <family val="2"/>
    </font>
    <font>
      <u/>
      <sz val="10"/>
      <color indexed="45"/>
      <name val="Arial"/>
      <family val="2"/>
    </font>
    <font>
      <sz val="10"/>
      <color indexed="53"/>
      <name val="Arial"/>
      <family val="2"/>
    </font>
    <font>
      <sz val="10"/>
      <color indexed="51"/>
      <name val="Arial"/>
      <family val="2"/>
    </font>
    <font>
      <sz val="10"/>
      <color indexed="46"/>
      <name val="Arial"/>
      <family val="2"/>
    </font>
    <font>
      <sz val="8"/>
      <color indexed="8"/>
      <name val="Arial"/>
      <family val="2"/>
    </font>
    <font>
      <sz val="12"/>
      <name val="Arial"/>
      <family val="2"/>
    </font>
    <font>
      <b/>
      <sz val="10"/>
      <color indexed="8"/>
      <name val="Arial"/>
      <family val="2"/>
    </font>
    <font>
      <b/>
      <u/>
      <sz val="10"/>
      <color indexed="12"/>
      <name val="Arial"/>
      <family val="2"/>
    </font>
    <font>
      <b/>
      <u/>
      <sz val="10"/>
      <color indexed="8"/>
      <name val="Arial"/>
      <family val="2"/>
    </font>
    <font>
      <sz val="11"/>
      <color indexed="10"/>
      <name val="Arial"/>
      <family val="2"/>
    </font>
    <font>
      <b/>
      <sz val="10"/>
      <color indexed="30"/>
      <name val="Arial"/>
      <family val="2"/>
    </font>
    <font>
      <b/>
      <sz val="14"/>
      <name val="Arial"/>
      <family val="2"/>
    </font>
    <font>
      <i/>
      <sz val="10"/>
      <name val="Arial"/>
      <family val="2"/>
    </font>
    <font>
      <sz val="7"/>
      <name val="Arial"/>
      <family val="2"/>
    </font>
    <font>
      <sz val="9"/>
      <name val="Arial"/>
      <family val="2"/>
    </font>
    <font>
      <b/>
      <sz val="9"/>
      <name val="Arial"/>
      <family val="2"/>
    </font>
    <font>
      <i/>
      <sz val="10"/>
      <color indexed="8"/>
      <name val="Arial"/>
      <family val="2"/>
    </font>
    <font>
      <b/>
      <u/>
      <sz val="8"/>
      <name val="Arial"/>
      <family val="2"/>
    </font>
    <font>
      <b/>
      <sz val="8"/>
      <color indexed="10"/>
      <name val="Arial"/>
      <family val="2"/>
    </font>
    <font>
      <sz val="9"/>
      <color indexed="8"/>
      <name val="Arial"/>
      <family val="2"/>
    </font>
    <font>
      <b/>
      <sz val="11"/>
      <color indexed="8"/>
      <name val="Arial"/>
      <family val="2"/>
    </font>
    <font>
      <sz val="9"/>
      <color indexed="81"/>
      <name val="Tahoma"/>
      <family val="2"/>
    </font>
    <font>
      <b/>
      <sz val="10"/>
      <color indexed="81"/>
      <name val="Arial"/>
      <family val="2"/>
    </font>
    <font>
      <sz val="10"/>
      <color indexed="81"/>
      <name val="Arial"/>
      <family val="2"/>
    </font>
    <font>
      <b/>
      <sz val="11"/>
      <color indexed="81"/>
      <name val="Arial"/>
      <family val="2"/>
    </font>
    <font>
      <sz val="11"/>
      <color indexed="81"/>
      <name val="Arial"/>
      <family val="2"/>
    </font>
    <font>
      <b/>
      <sz val="16"/>
      <name val="Arial"/>
      <family val="2"/>
    </font>
    <font>
      <sz val="11"/>
      <color theme="0"/>
      <name val="Calibri"/>
      <family val="2"/>
      <scheme val="minor"/>
    </font>
    <font>
      <sz val="11"/>
      <color rgb="FFFF0000"/>
      <name val="Calibri"/>
      <family val="2"/>
      <scheme val="minor"/>
    </font>
    <font>
      <b/>
      <sz val="11"/>
      <color theme="1"/>
      <name val="Calibri"/>
      <family val="2"/>
      <scheme val="minor"/>
    </font>
    <font>
      <u/>
      <sz val="10"/>
      <color rgb="FF008000"/>
      <name val="Arial"/>
      <family val="2"/>
    </font>
    <font>
      <u/>
      <sz val="10"/>
      <color rgb="FF00FFFF"/>
      <name val="Arial"/>
      <family val="2"/>
    </font>
    <font>
      <b/>
      <u/>
      <sz val="10"/>
      <color rgb="FFFF6600"/>
      <name val="Arial"/>
      <family val="2"/>
    </font>
    <font>
      <b/>
      <u/>
      <sz val="10"/>
      <color rgb="FFFFFF00"/>
      <name val="Arial"/>
      <family val="2"/>
    </font>
    <font>
      <b/>
      <u/>
      <sz val="10"/>
      <color rgb="FFCC99FF"/>
      <name val="Arial"/>
      <family val="2"/>
    </font>
    <font>
      <b/>
      <sz val="10"/>
      <color theme="1"/>
      <name val="Arial"/>
      <family val="2"/>
    </font>
    <font>
      <sz val="10"/>
      <color theme="1"/>
      <name val="Arial"/>
      <family val="2"/>
    </font>
    <font>
      <sz val="8"/>
      <color theme="1"/>
      <name val="Arial"/>
      <family val="2"/>
    </font>
    <font>
      <b/>
      <sz val="8"/>
      <color theme="1"/>
      <name val="Arial"/>
      <family val="2"/>
    </font>
    <font>
      <sz val="9"/>
      <color theme="1"/>
      <name val="Calibri"/>
      <family val="2"/>
      <scheme val="minor"/>
    </font>
    <font>
      <sz val="10"/>
      <color theme="1"/>
      <name val="Calibri"/>
      <family val="2"/>
      <scheme val="minor"/>
    </font>
    <font>
      <sz val="12"/>
      <color theme="1"/>
      <name val="Arial"/>
      <family val="2"/>
    </font>
    <font>
      <b/>
      <sz val="8"/>
      <color rgb="FF000000"/>
      <name val="Arial"/>
      <family val="2"/>
    </font>
    <font>
      <sz val="10"/>
      <name val="Calibri"/>
      <family val="2"/>
      <scheme val="minor"/>
    </font>
    <font>
      <sz val="8"/>
      <color rgb="FF000000"/>
      <name val="Segoe UI"/>
      <family val="2"/>
    </font>
    <font>
      <b/>
      <sz val="36"/>
      <color theme="1"/>
      <name val="Calibri"/>
      <family val="2"/>
      <scheme val="minor"/>
    </font>
    <font>
      <b/>
      <sz val="16"/>
      <color theme="1"/>
      <name val="Arial"/>
      <family val="2"/>
    </font>
    <font>
      <b/>
      <sz val="9"/>
      <color indexed="81"/>
      <name val="Tahoma"/>
      <family val="2"/>
    </font>
  </fonts>
  <fills count="20">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5"/>
        <bgColor indexed="64"/>
      </patternFill>
    </fill>
    <fill>
      <patternFill patternType="solid">
        <fgColor indexed="17"/>
        <bgColor indexed="64"/>
      </patternFill>
    </fill>
    <fill>
      <patternFill patternType="solid">
        <fgColor indexed="15"/>
        <bgColor indexed="64"/>
      </patternFill>
    </fill>
    <fill>
      <patternFill patternType="solid">
        <fgColor indexed="53"/>
        <bgColor indexed="64"/>
      </patternFill>
    </fill>
    <fill>
      <patternFill patternType="solid">
        <fgColor indexed="13"/>
        <bgColor indexed="64"/>
      </patternFill>
    </fill>
    <fill>
      <patternFill patternType="solid">
        <fgColor indexed="46"/>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B0F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2">
    <xf numFmtId="0" fontId="0" fillId="0" borderId="0"/>
    <xf numFmtId="0" fontId="1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4">
    <xf numFmtId="0" fontId="0" fillId="0" borderId="0" xfId="0"/>
    <xf numFmtId="0" fontId="0" fillId="0" borderId="1" xfId="0" applyBorder="1"/>
    <xf numFmtId="0" fontId="7" fillId="0" borderId="2" xfId="7" applyFont="1" applyBorder="1" applyAlignment="1" applyProtection="1">
      <alignment horizontal="left" vertical="center" wrapText="1"/>
      <protection locked="0"/>
    </xf>
    <xf numFmtId="0" fontId="7" fillId="0" borderId="3" xfId="7" applyFont="1" applyBorder="1" applyAlignment="1" applyProtection="1">
      <alignment horizontal="left" vertical="center" wrapText="1"/>
      <protection locked="0"/>
    </xf>
    <xf numFmtId="0" fontId="0" fillId="0" borderId="4" xfId="0" applyBorder="1"/>
    <xf numFmtId="0" fontId="1" fillId="2" borderId="0" xfId="4" applyFill="1"/>
    <xf numFmtId="0" fontId="6" fillId="2" borderId="0" xfId="4" applyFont="1" applyFill="1"/>
    <xf numFmtId="0" fontId="6" fillId="2" borderId="5" xfId="4" applyFont="1" applyFill="1" applyBorder="1"/>
    <xf numFmtId="0" fontId="16" fillId="3" borderId="0" xfId="1" applyFont="1" applyFill="1" applyBorder="1" applyAlignment="1" applyProtection="1">
      <protection locked="0"/>
    </xf>
    <xf numFmtId="0" fontId="17" fillId="2" borderId="0" xfId="4" applyFont="1" applyFill="1"/>
    <xf numFmtId="0" fontId="18" fillId="4" borderId="0" xfId="1" applyFont="1" applyFill="1" applyBorder="1" applyAlignment="1" applyProtection="1">
      <protection locked="0"/>
    </xf>
    <xf numFmtId="0" fontId="48" fillId="5" borderId="0" xfId="1" applyFont="1" applyFill="1" applyBorder="1" applyAlignment="1" applyProtection="1">
      <protection locked="0"/>
    </xf>
    <xf numFmtId="0" fontId="49" fillId="6" borderId="0" xfId="1" applyFont="1" applyFill="1" applyBorder="1" applyAlignment="1" applyProtection="1">
      <protection locked="0"/>
    </xf>
    <xf numFmtId="0" fontId="50" fillId="7" borderId="0" xfId="1" applyFont="1" applyFill="1" applyBorder="1" applyAlignment="1" applyProtection="1">
      <protection locked="0"/>
    </xf>
    <xf numFmtId="0" fontId="51" fillId="8" borderId="0" xfId="1" applyFont="1" applyFill="1" applyBorder="1" applyAlignment="1" applyProtection="1">
      <protection locked="0"/>
    </xf>
    <xf numFmtId="0" fontId="52" fillId="9" borderId="0" xfId="1" applyFont="1" applyFill="1" applyBorder="1" applyAlignment="1" applyProtection="1">
      <protection locked="0"/>
    </xf>
    <xf numFmtId="0" fontId="1" fillId="0" borderId="0" xfId="4"/>
    <xf numFmtId="0" fontId="6" fillId="2" borderId="6" xfId="4" applyFont="1" applyFill="1" applyBorder="1" applyAlignment="1">
      <alignment horizontal="left" vertical="center"/>
    </xf>
    <xf numFmtId="0" fontId="6" fillId="2" borderId="0" xfId="4" applyFont="1" applyFill="1" applyAlignment="1">
      <alignment horizontal="left" vertical="center"/>
    </xf>
    <xf numFmtId="0" fontId="6" fillId="2" borderId="0" xfId="4" applyFont="1" applyFill="1" applyAlignment="1">
      <alignment wrapText="1"/>
    </xf>
    <xf numFmtId="0" fontId="1" fillId="0" borderId="7" xfId="4" applyBorder="1" applyProtection="1">
      <protection locked="0"/>
    </xf>
    <xf numFmtId="0" fontId="6" fillId="2" borderId="8" xfId="4" applyFont="1" applyFill="1" applyBorder="1" applyAlignment="1">
      <alignment vertical="center" wrapText="1"/>
    </xf>
    <xf numFmtId="0" fontId="6" fillId="2" borderId="1" xfId="4" applyFont="1" applyFill="1" applyBorder="1"/>
    <xf numFmtId="0" fontId="6" fillId="2" borderId="9" xfId="4" applyFont="1" applyFill="1" applyBorder="1"/>
    <xf numFmtId="0" fontId="6" fillId="2" borderId="10" xfId="4" applyFont="1" applyFill="1" applyBorder="1"/>
    <xf numFmtId="0" fontId="6" fillId="2" borderId="9" xfId="4" applyFont="1" applyFill="1" applyBorder="1" applyProtection="1">
      <protection locked="0"/>
    </xf>
    <xf numFmtId="0" fontId="6" fillId="2" borderId="11" xfId="4" applyFont="1" applyFill="1" applyBorder="1" applyProtection="1">
      <protection locked="0"/>
    </xf>
    <xf numFmtId="0" fontId="6" fillId="0" borderId="9" xfId="4" applyFont="1" applyBorder="1"/>
    <xf numFmtId="0" fontId="6" fillId="2" borderId="12" xfId="4" applyFont="1" applyFill="1" applyBorder="1"/>
    <xf numFmtId="0" fontId="0" fillId="0" borderId="13" xfId="0" applyBorder="1"/>
    <xf numFmtId="0" fontId="1" fillId="2" borderId="0" xfId="3" applyFill="1"/>
    <xf numFmtId="0" fontId="23" fillId="2" borderId="0" xfId="3" applyFont="1" applyFill="1" applyAlignment="1">
      <alignment vertical="top" wrapText="1"/>
    </xf>
    <xf numFmtId="0" fontId="0" fillId="0" borderId="14" xfId="0" applyBorder="1"/>
    <xf numFmtId="0" fontId="6" fillId="2" borderId="0" xfId="5" applyFont="1" applyFill="1"/>
    <xf numFmtId="0" fontId="4" fillId="2" borderId="0" xfId="5" applyFont="1" applyFill="1"/>
    <xf numFmtId="0" fontId="6" fillId="2" borderId="5" xfId="5" applyFont="1" applyFill="1" applyBorder="1" applyProtection="1">
      <protection locked="0"/>
    </xf>
    <xf numFmtId="0" fontId="6" fillId="2" borderId="0" xfId="5" applyFont="1" applyFill="1" applyProtection="1">
      <protection locked="0"/>
    </xf>
    <xf numFmtId="0" fontId="6" fillId="2" borderId="9" xfId="5" applyFont="1" applyFill="1" applyBorder="1" applyProtection="1">
      <protection locked="0"/>
    </xf>
    <xf numFmtId="0" fontId="2" fillId="2" borderId="0" xfId="5" applyFont="1" applyFill="1" applyAlignment="1">
      <alignment wrapText="1"/>
    </xf>
    <xf numFmtId="0" fontId="1" fillId="10" borderId="1" xfId="5" applyFill="1" applyBorder="1" applyAlignment="1" applyProtection="1">
      <alignment wrapText="1"/>
      <protection locked="0"/>
    </xf>
    <xf numFmtId="0" fontId="1" fillId="2" borderId="15" xfId="5" applyFill="1" applyBorder="1" applyAlignment="1" applyProtection="1">
      <alignment wrapText="1"/>
      <protection locked="0"/>
    </xf>
    <xf numFmtId="0" fontId="6" fillId="2" borderId="9" xfId="6" applyFont="1" applyFill="1" applyBorder="1" applyAlignment="1" applyProtection="1">
      <alignment vertical="center"/>
      <protection locked="0"/>
    </xf>
    <xf numFmtId="0" fontId="6" fillId="2" borderId="5" xfId="6" applyFont="1" applyFill="1" applyBorder="1" applyAlignment="1" applyProtection="1">
      <alignment vertical="center"/>
      <protection locked="0"/>
    </xf>
    <xf numFmtId="0" fontId="1" fillId="0" borderId="15" xfId="6" applyBorder="1" applyAlignment="1" applyProtection="1">
      <alignment vertical="center"/>
      <protection locked="0"/>
    </xf>
    <xf numFmtId="0" fontId="1" fillId="10" borderId="7" xfId="6" applyFill="1" applyBorder="1" applyAlignment="1" applyProtection="1">
      <alignment vertical="center" wrapText="1"/>
      <protection locked="0"/>
    </xf>
    <xf numFmtId="0" fontId="1" fillId="10" borderId="1" xfId="6" applyFill="1" applyBorder="1" applyAlignment="1" applyProtection="1">
      <alignment vertical="center" wrapText="1"/>
      <protection locked="0"/>
    </xf>
    <xf numFmtId="0" fontId="4" fillId="2" borderId="16" xfId="5" applyFont="1" applyFill="1" applyBorder="1"/>
    <xf numFmtId="0" fontId="4" fillId="2" borderId="17" xfId="5" applyFont="1" applyFill="1" applyBorder="1"/>
    <xf numFmtId="0" fontId="2" fillId="2" borderId="4" xfId="5" applyFont="1" applyFill="1" applyBorder="1" applyAlignment="1">
      <alignment wrapText="1"/>
    </xf>
    <xf numFmtId="0" fontId="1" fillId="2" borderId="18" xfId="5" applyFill="1" applyBorder="1" applyAlignment="1" applyProtection="1">
      <alignment wrapText="1"/>
      <protection locked="0"/>
    </xf>
    <xf numFmtId="0" fontId="1" fillId="2" borderId="5" xfId="5" applyFill="1" applyBorder="1" applyAlignment="1" applyProtection="1">
      <alignment wrapText="1"/>
      <protection locked="0"/>
    </xf>
    <xf numFmtId="0" fontId="1" fillId="2" borderId="8" xfId="5" applyFill="1" applyBorder="1" applyAlignment="1" applyProtection="1">
      <alignment wrapText="1"/>
      <protection locked="0"/>
    </xf>
    <xf numFmtId="0" fontId="1" fillId="2" borderId="19" xfId="5" applyFill="1" applyBorder="1" applyAlignment="1">
      <alignment wrapText="1"/>
    </xf>
    <xf numFmtId="0" fontId="1" fillId="2" borderId="20" xfId="5" applyFill="1" applyBorder="1" applyAlignment="1">
      <alignment wrapText="1"/>
    </xf>
    <xf numFmtId="0" fontId="2" fillId="2" borderId="4" xfId="5" applyFont="1" applyFill="1" applyBorder="1" applyAlignment="1">
      <alignment vertical="center" wrapText="1"/>
    </xf>
    <xf numFmtId="0" fontId="6" fillId="11" borderId="10" xfId="8" applyFont="1" applyFill="1" applyBorder="1" applyAlignment="1" applyProtection="1">
      <alignment vertical="top" wrapText="1"/>
      <protection locked="0"/>
    </xf>
    <xf numFmtId="0" fontId="6" fillId="10" borderId="1" xfId="8" applyFont="1" applyFill="1" applyBorder="1" applyAlignment="1" applyProtection="1">
      <alignment vertical="top" wrapText="1"/>
      <protection locked="0"/>
    </xf>
    <xf numFmtId="0" fontId="1" fillId="11" borderId="1" xfId="8" applyFill="1" applyBorder="1" applyAlignment="1">
      <alignment horizontal="center" vertical="top" wrapText="1"/>
    </xf>
    <xf numFmtId="0" fontId="1" fillId="11" borderId="10" xfId="8" applyFill="1" applyBorder="1" applyAlignment="1" applyProtection="1">
      <alignment wrapText="1"/>
      <protection locked="0"/>
    </xf>
    <xf numFmtId="0" fontId="1" fillId="10" borderId="1" xfId="8" applyFill="1" applyBorder="1" applyAlignment="1" applyProtection="1">
      <alignment wrapText="1"/>
      <protection locked="0"/>
    </xf>
    <xf numFmtId="0" fontId="1" fillId="11" borderId="5" xfId="8" applyFill="1" applyBorder="1" applyAlignment="1" applyProtection="1">
      <alignment wrapText="1"/>
      <protection locked="0"/>
    </xf>
    <xf numFmtId="0" fontId="1" fillId="10" borderId="7" xfId="8" applyFill="1" applyBorder="1" applyAlignment="1" applyProtection="1">
      <alignment wrapText="1"/>
      <protection locked="0"/>
    </xf>
    <xf numFmtId="0" fontId="1" fillId="11" borderId="21" xfId="8" applyFill="1" applyBorder="1" applyAlignment="1">
      <alignment horizontal="center" vertical="top" wrapText="1"/>
    </xf>
    <xf numFmtId="0" fontId="6" fillId="11" borderId="9" xfId="8" applyFont="1" applyFill="1" applyBorder="1" applyAlignment="1">
      <alignment horizontal="center" wrapText="1"/>
    </xf>
    <xf numFmtId="0" fontId="6" fillId="11" borderId="22" xfId="8" applyFont="1" applyFill="1" applyBorder="1" applyAlignment="1">
      <alignment horizontal="center" wrapText="1"/>
    </xf>
    <xf numFmtId="0" fontId="6" fillId="11" borderId="1" xfId="8" applyFont="1" applyFill="1" applyBorder="1" applyAlignment="1">
      <alignment horizontal="center" vertical="top" wrapText="1"/>
    </xf>
    <xf numFmtId="0" fontId="6" fillId="11" borderId="15" xfId="8" applyFont="1" applyFill="1" applyBorder="1" applyAlignment="1" applyProtection="1">
      <alignment vertical="top" wrapText="1"/>
      <protection locked="0"/>
    </xf>
    <xf numFmtId="0" fontId="1" fillId="11" borderId="15" xfId="8" applyFill="1" applyBorder="1" applyAlignment="1" applyProtection="1">
      <alignment wrapText="1"/>
      <protection locked="0"/>
    </xf>
    <xf numFmtId="0" fontId="6" fillId="11" borderId="5" xfId="8" applyFont="1" applyFill="1" applyBorder="1" applyAlignment="1" applyProtection="1">
      <alignment horizontal="center" vertical="top" wrapText="1"/>
      <protection locked="0"/>
    </xf>
    <xf numFmtId="0" fontId="6" fillId="11" borderId="15" xfId="8" applyFont="1" applyFill="1" applyBorder="1" applyAlignment="1">
      <alignment horizontal="center" wrapText="1"/>
    </xf>
    <xf numFmtId="0" fontId="6" fillId="11" borderId="11" xfId="8" applyFont="1" applyFill="1" applyBorder="1" applyProtection="1">
      <protection locked="0"/>
    </xf>
    <xf numFmtId="0" fontId="6" fillId="11" borderId="9" xfId="8" applyFont="1" applyFill="1" applyBorder="1" applyProtection="1">
      <protection locked="0"/>
    </xf>
    <xf numFmtId="0" fontId="1" fillId="11" borderId="9" xfId="8" applyFill="1" applyBorder="1"/>
    <xf numFmtId="0" fontId="6" fillId="11" borderId="9" xfId="8" applyFont="1" applyFill="1" applyBorder="1"/>
    <xf numFmtId="0" fontId="6" fillId="11" borderId="10" xfId="8" applyFont="1" applyFill="1" applyBorder="1"/>
    <xf numFmtId="0" fontId="1" fillId="11" borderId="23" xfId="8" applyFill="1" applyBorder="1"/>
    <xf numFmtId="0" fontId="1" fillId="11" borderId="0" xfId="8" applyFill="1"/>
    <xf numFmtId="0" fontId="1" fillId="11" borderId="13" xfId="8" applyFill="1" applyBorder="1"/>
    <xf numFmtId="0" fontId="1" fillId="11" borderId="24" xfId="9" applyFill="1" applyBorder="1"/>
    <xf numFmtId="0" fontId="1" fillId="11" borderId="16" xfId="9" applyFill="1" applyBorder="1"/>
    <xf numFmtId="0" fontId="1" fillId="11" borderId="17" xfId="9" applyFill="1" applyBorder="1"/>
    <xf numFmtId="0" fontId="1" fillId="11" borderId="0" xfId="9" applyFill="1"/>
    <xf numFmtId="0" fontId="1" fillId="11" borderId="13" xfId="9" applyFill="1" applyBorder="1"/>
    <xf numFmtId="0" fontId="6" fillId="11" borderId="0" xfId="9" applyFont="1" applyFill="1"/>
    <xf numFmtId="0" fontId="1" fillId="11" borderId="9" xfId="9" applyFill="1" applyBorder="1" applyProtection="1">
      <protection locked="0"/>
    </xf>
    <xf numFmtId="0" fontId="6" fillId="11" borderId="0" xfId="9" applyFont="1" applyFill="1" applyAlignment="1">
      <alignment horizontal="right"/>
    </xf>
    <xf numFmtId="0" fontId="1" fillId="11" borderId="5" xfId="9" applyFill="1" applyBorder="1" applyProtection="1">
      <protection locked="0"/>
    </xf>
    <xf numFmtId="0" fontId="1" fillId="11" borderId="25" xfId="9" applyFill="1" applyBorder="1" applyAlignment="1">
      <alignment wrapText="1"/>
    </xf>
    <xf numFmtId="0" fontId="1" fillId="11" borderId="0" xfId="9" applyFill="1" applyAlignment="1">
      <alignment wrapText="1"/>
    </xf>
    <xf numFmtId="0" fontId="1" fillId="11" borderId="13" xfId="9" applyFill="1" applyBorder="1" applyAlignment="1">
      <alignment horizontal="center" wrapText="1"/>
    </xf>
    <xf numFmtId="0" fontId="1" fillId="11" borderId="24" xfId="9" applyFill="1" applyBorder="1" applyAlignment="1">
      <alignment wrapText="1"/>
    </xf>
    <xf numFmtId="0" fontId="1" fillId="11" borderId="16" xfId="9" applyFill="1" applyBorder="1" applyAlignment="1">
      <alignment wrapText="1"/>
    </xf>
    <xf numFmtId="0" fontId="1" fillId="11" borderId="17" xfId="9" applyFill="1" applyBorder="1" applyAlignment="1">
      <alignment horizontal="center" wrapText="1"/>
    </xf>
    <xf numFmtId="0" fontId="1" fillId="11" borderId="15" xfId="9" applyFill="1" applyBorder="1" applyProtection="1">
      <protection locked="0"/>
    </xf>
    <xf numFmtId="0" fontId="1" fillId="10" borderId="1" xfId="9" applyFill="1" applyBorder="1" applyProtection="1">
      <protection locked="0"/>
    </xf>
    <xf numFmtId="0" fontId="1" fillId="11" borderId="1" xfId="9" applyFill="1" applyBorder="1" applyAlignment="1">
      <alignment horizontal="center" vertical="center"/>
    </xf>
    <xf numFmtId="0" fontId="6" fillId="11" borderId="15" xfId="9" applyFont="1" applyFill="1" applyBorder="1" applyAlignment="1">
      <alignment horizontal="center" wrapText="1"/>
    </xf>
    <xf numFmtId="0" fontId="6" fillId="11" borderId="1" xfId="9" applyFont="1" applyFill="1" applyBorder="1" applyAlignment="1">
      <alignment horizontal="center" wrapText="1"/>
    </xf>
    <xf numFmtId="0" fontId="6" fillId="11" borderId="1" xfId="9" applyFont="1" applyFill="1" applyBorder="1" applyAlignment="1">
      <alignment horizontal="center" vertical="top" wrapText="1"/>
    </xf>
    <xf numFmtId="0" fontId="6" fillId="11" borderId="26" xfId="9" applyFont="1" applyFill="1" applyBorder="1"/>
    <xf numFmtId="0" fontId="6" fillId="11" borderId="13" xfId="9" applyFont="1" applyFill="1" applyBorder="1"/>
    <xf numFmtId="0" fontId="2" fillId="11" borderId="23" xfId="9" applyFont="1" applyFill="1" applyBorder="1" applyAlignment="1">
      <alignment vertical="top" wrapText="1"/>
    </xf>
    <xf numFmtId="0" fontId="2" fillId="11" borderId="0" xfId="9" applyFont="1" applyFill="1" applyAlignment="1">
      <alignment vertical="top" wrapText="1"/>
    </xf>
    <xf numFmtId="0" fontId="4" fillId="11" borderId="0" xfId="9" applyFont="1" applyFill="1" applyAlignment="1">
      <alignment horizontal="center" vertical="center" wrapText="1"/>
    </xf>
    <xf numFmtId="0" fontId="2" fillId="11" borderId="13" xfId="9" applyFont="1" applyFill="1" applyBorder="1" applyAlignment="1">
      <alignment vertical="top" wrapText="1"/>
    </xf>
    <xf numFmtId="0" fontId="1" fillId="11" borderId="25" xfId="10" applyFill="1" applyBorder="1"/>
    <xf numFmtId="0" fontId="1" fillId="11" borderId="0" xfId="10" applyFill="1"/>
    <xf numFmtId="0" fontId="6" fillId="11" borderId="0" xfId="10" applyFont="1" applyFill="1" applyAlignment="1">
      <alignment horizontal="right"/>
    </xf>
    <xf numFmtId="0" fontId="6" fillId="0" borderId="0" xfId="10" applyFont="1"/>
    <xf numFmtId="0" fontId="6" fillId="2" borderId="19" xfId="10" applyFont="1" applyFill="1" applyBorder="1"/>
    <xf numFmtId="0" fontId="1" fillId="0" borderId="0" xfId="10"/>
    <xf numFmtId="0" fontId="1" fillId="0" borderId="4" xfId="10" applyBorder="1"/>
    <xf numFmtId="0" fontId="6" fillId="2" borderId="0" xfId="10" applyFont="1" applyFill="1" applyAlignment="1">
      <alignment horizontal="center"/>
    </xf>
    <xf numFmtId="0" fontId="5" fillId="0" borderId="0" xfId="10" applyFont="1"/>
    <xf numFmtId="0" fontId="5" fillId="0" borderId="4" xfId="10" applyFont="1" applyBorder="1"/>
    <xf numFmtId="0" fontId="32" fillId="0" borderId="0" xfId="10" applyFont="1"/>
    <xf numFmtId="0" fontId="32" fillId="0" borderId="4" xfId="10" applyFont="1" applyBorder="1"/>
    <xf numFmtId="0" fontId="33" fillId="2" borderId="0" xfId="10" applyFont="1" applyFill="1" applyAlignment="1">
      <alignment horizontal="center"/>
    </xf>
    <xf numFmtId="0" fontId="1" fillId="0" borderId="27" xfId="10" applyBorder="1"/>
    <xf numFmtId="0" fontId="1" fillId="2" borderId="0" xfId="10" applyFill="1"/>
    <xf numFmtId="0" fontId="23" fillId="2" borderId="13" xfId="10" applyFont="1" applyFill="1" applyBorder="1" applyAlignment="1">
      <alignment vertical="top" wrapText="1"/>
    </xf>
    <xf numFmtId="0" fontId="1" fillId="11" borderId="0" xfId="2" applyFill="1" applyAlignment="1">
      <alignment vertical="center"/>
    </xf>
    <xf numFmtId="0" fontId="1" fillId="11" borderId="16" xfId="2" applyFill="1" applyBorder="1" applyAlignment="1">
      <alignment vertical="center"/>
    </xf>
    <xf numFmtId="0" fontId="1" fillId="11" borderId="17" xfId="2" applyFill="1" applyBorder="1" applyAlignment="1">
      <alignment vertical="center"/>
    </xf>
    <xf numFmtId="0" fontId="1" fillId="11" borderId="13" xfId="2" applyFill="1" applyBorder="1" applyAlignment="1">
      <alignment vertical="center"/>
    </xf>
    <xf numFmtId="0" fontId="6" fillId="11" borderId="0" xfId="2" applyFont="1" applyFill="1" applyAlignment="1">
      <alignment vertical="center"/>
    </xf>
    <xf numFmtId="0" fontId="6" fillId="11" borderId="5" xfId="2" applyFont="1" applyFill="1" applyBorder="1" applyAlignment="1" applyProtection="1">
      <alignment vertical="center"/>
      <protection locked="0"/>
    </xf>
    <xf numFmtId="0" fontId="6" fillId="11" borderId="13" xfId="2" applyFont="1" applyFill="1" applyBorder="1" applyAlignment="1">
      <alignment vertical="center"/>
    </xf>
    <xf numFmtId="0" fontId="6" fillId="0" borderId="13" xfId="2" applyFont="1" applyBorder="1" applyAlignment="1">
      <alignment vertical="center"/>
    </xf>
    <xf numFmtId="0" fontId="1" fillId="11" borderId="25" xfId="2" applyFill="1" applyBorder="1" applyAlignment="1">
      <alignment vertical="center"/>
    </xf>
    <xf numFmtId="0" fontId="33" fillId="2" borderId="0" xfId="2" applyFont="1" applyFill="1" applyAlignment="1">
      <alignment vertical="center"/>
    </xf>
    <xf numFmtId="0" fontId="33" fillId="2" borderId="13" xfId="2" applyFont="1" applyFill="1" applyBorder="1" applyAlignment="1">
      <alignment vertical="center"/>
    </xf>
    <xf numFmtId="0" fontId="33" fillId="2" borderId="9" xfId="2" applyFont="1" applyFill="1" applyBorder="1" applyAlignment="1">
      <alignment vertical="center"/>
    </xf>
    <xf numFmtId="0" fontId="33" fillId="2" borderId="10" xfId="2" applyFont="1" applyFill="1" applyBorder="1" applyAlignment="1">
      <alignment vertical="center"/>
    </xf>
    <xf numFmtId="0" fontId="1" fillId="0" borderId="0" xfId="2" applyAlignment="1">
      <alignment vertical="center"/>
    </xf>
    <xf numFmtId="0" fontId="1" fillId="0" borderId="4" xfId="2" applyBorder="1" applyAlignment="1">
      <alignment vertical="center"/>
    </xf>
    <xf numFmtId="0" fontId="5" fillId="0" borderId="0" xfId="2" applyFont="1" applyAlignment="1">
      <alignment vertical="center"/>
    </xf>
    <xf numFmtId="0" fontId="5" fillId="0" borderId="4" xfId="2" applyFont="1" applyBorder="1" applyAlignment="1">
      <alignment vertical="center"/>
    </xf>
    <xf numFmtId="0" fontId="32" fillId="0" borderId="0" xfId="2" applyFont="1" applyAlignment="1">
      <alignment vertical="center"/>
    </xf>
    <xf numFmtId="0" fontId="32" fillId="0" borderId="4" xfId="2" applyFont="1" applyBorder="1" applyAlignment="1">
      <alignment vertical="center"/>
    </xf>
    <xf numFmtId="0" fontId="1" fillId="0" borderId="0" xfId="2"/>
    <xf numFmtId="0" fontId="1" fillId="0" borderId="4" xfId="2" applyBorder="1"/>
    <xf numFmtId="0" fontId="4" fillId="2" borderId="0" xfId="2" applyFont="1" applyFill="1" applyAlignment="1">
      <alignment horizontal="center" vertical="center"/>
    </xf>
    <xf numFmtId="0" fontId="4" fillId="2" borderId="13" xfId="2" applyFont="1" applyFill="1" applyBorder="1" applyAlignment="1">
      <alignment horizontal="center" vertical="center"/>
    </xf>
    <xf numFmtId="0" fontId="23" fillId="11" borderId="13" xfId="2" applyFont="1" applyFill="1" applyBorder="1" applyAlignment="1">
      <alignment vertical="center"/>
    </xf>
    <xf numFmtId="0" fontId="1" fillId="2" borderId="13" xfId="3" applyFill="1" applyBorder="1" applyAlignment="1">
      <alignment vertical="center" wrapText="1"/>
    </xf>
    <xf numFmtId="0" fontId="6" fillId="2" borderId="28" xfId="5" applyFont="1" applyFill="1" applyBorder="1" applyAlignment="1" applyProtection="1">
      <alignment vertical="top" wrapText="1"/>
      <protection locked="0"/>
    </xf>
    <xf numFmtId="0" fontId="6" fillId="2" borderId="28" xfId="5" applyFont="1" applyFill="1" applyBorder="1" applyAlignment="1" applyProtection="1">
      <alignment horizontal="left" vertical="top" wrapText="1"/>
      <protection locked="0"/>
    </xf>
    <xf numFmtId="0" fontId="6" fillId="11" borderId="0" xfId="10" applyFont="1" applyFill="1"/>
    <xf numFmtId="0" fontId="6" fillId="11" borderId="5" xfId="10" applyFont="1" applyFill="1" applyBorder="1" applyProtection="1">
      <protection locked="0"/>
    </xf>
    <xf numFmtId="0" fontId="1" fillId="11" borderId="4" xfId="10" applyFill="1" applyBorder="1"/>
    <xf numFmtId="0" fontId="6" fillId="11" borderId="4" xfId="10" applyFont="1" applyFill="1" applyBorder="1"/>
    <xf numFmtId="0" fontId="6" fillId="11" borderId="25" xfId="10" applyFont="1" applyFill="1" applyBorder="1"/>
    <xf numFmtId="0" fontId="6" fillId="0" borderId="4" xfId="10" applyFont="1" applyBorder="1"/>
    <xf numFmtId="0" fontId="33" fillId="2" borderId="0" xfId="11" applyFont="1" applyFill="1" applyAlignment="1">
      <alignment vertical="center" wrapText="1"/>
    </xf>
    <xf numFmtId="0" fontId="32" fillId="0" borderId="0" xfId="11" applyFont="1" applyAlignment="1">
      <alignment vertical="center"/>
    </xf>
    <xf numFmtId="0" fontId="33" fillId="12" borderId="16" xfId="11" applyFont="1" applyFill="1" applyBorder="1" applyAlignment="1">
      <alignment vertical="center" wrapText="1"/>
    </xf>
    <xf numFmtId="0" fontId="33" fillId="2" borderId="0" xfId="11" applyFont="1" applyFill="1" applyAlignment="1">
      <alignment vertical="center"/>
    </xf>
    <xf numFmtId="0" fontId="32" fillId="12" borderId="0" xfId="11" applyFont="1" applyFill="1" applyAlignment="1">
      <alignment vertical="center"/>
    </xf>
    <xf numFmtId="0" fontId="33" fillId="12" borderId="0" xfId="11" applyFont="1" applyFill="1" applyAlignment="1">
      <alignment vertical="center"/>
    </xf>
    <xf numFmtId="0" fontId="1" fillId="11" borderId="0" xfId="0" applyFont="1" applyFill="1"/>
    <xf numFmtId="0" fontId="33" fillId="12" borderId="24" xfId="11" applyFont="1" applyFill="1" applyBorder="1" applyAlignment="1">
      <alignment vertical="center" wrapText="1"/>
    </xf>
    <xf numFmtId="0" fontId="32" fillId="12" borderId="4" xfId="11" applyFont="1" applyFill="1" applyBorder="1" applyAlignment="1">
      <alignment vertical="center"/>
    </xf>
    <xf numFmtId="0" fontId="15" fillId="12" borderId="25" xfId="1" applyFill="1" applyBorder="1" applyAlignment="1" applyProtection="1">
      <alignment horizontal="center" vertical="center"/>
    </xf>
    <xf numFmtId="0" fontId="6" fillId="2" borderId="4" xfId="4" applyFont="1" applyFill="1" applyBorder="1"/>
    <xf numFmtId="0" fontId="6" fillId="2" borderId="28" xfId="4" applyFont="1" applyFill="1" applyBorder="1"/>
    <xf numFmtId="0" fontId="6" fillId="2" borderId="4" xfId="4" applyFont="1" applyFill="1" applyBorder="1" applyAlignment="1">
      <alignment wrapText="1"/>
    </xf>
    <xf numFmtId="0" fontId="6" fillId="2" borderId="25" xfId="4" applyFont="1" applyFill="1" applyBorder="1"/>
    <xf numFmtId="0" fontId="21" fillId="2" borderId="4" xfId="4" applyFont="1" applyFill="1" applyBorder="1"/>
    <xf numFmtId="0" fontId="1" fillId="2" borderId="4" xfId="4" applyFill="1" applyBorder="1"/>
    <xf numFmtId="0" fontId="1" fillId="2" borderId="25" xfId="4" applyFill="1" applyBorder="1"/>
    <xf numFmtId="0" fontId="20" fillId="2" borderId="4" xfId="4" applyFont="1" applyFill="1" applyBorder="1"/>
    <xf numFmtId="0" fontId="19" fillId="2" borderId="4" xfId="4" applyFont="1" applyFill="1" applyBorder="1"/>
    <xf numFmtId="0" fontId="6" fillId="2" borderId="29" xfId="4" applyFont="1" applyFill="1" applyBorder="1"/>
    <xf numFmtId="0" fontId="6" fillId="2" borderId="18" xfId="4" applyFont="1" applyFill="1" applyBorder="1"/>
    <xf numFmtId="0" fontId="3" fillId="0" borderId="0" xfId="0" applyFont="1" applyAlignment="1">
      <alignment horizontal="center" vertical="center"/>
    </xf>
    <xf numFmtId="0" fontId="9" fillId="0" borderId="0" xfId="0" applyFont="1" applyAlignment="1">
      <alignment horizontal="center" vertical="center"/>
    </xf>
    <xf numFmtId="0" fontId="1" fillId="2" borderId="5" xfId="6" applyFill="1" applyBorder="1" applyAlignment="1" applyProtection="1">
      <alignment vertical="center" wrapText="1"/>
      <protection locked="0"/>
    </xf>
    <xf numFmtId="0" fontId="1" fillId="2" borderId="5" xfId="6" applyFill="1" applyBorder="1" applyAlignment="1" applyProtection="1">
      <alignment horizontal="center" vertical="center" wrapText="1"/>
      <protection locked="0"/>
    </xf>
    <xf numFmtId="0" fontId="0" fillId="0" borderId="0" xfId="0" applyProtection="1">
      <protection locked="0"/>
    </xf>
    <xf numFmtId="0" fontId="1" fillId="2" borderId="0" xfId="5" applyFill="1" applyProtection="1">
      <protection locked="0"/>
    </xf>
    <xf numFmtId="0" fontId="1" fillId="2" borderId="25" xfId="5" applyFill="1" applyBorder="1" applyProtection="1">
      <protection locked="0"/>
    </xf>
    <xf numFmtId="0" fontId="6" fillId="2" borderId="1" xfId="5" applyFont="1" applyFill="1" applyBorder="1" applyAlignment="1" applyProtection="1">
      <alignment horizontal="center" vertical="center" wrapText="1"/>
      <protection locked="0"/>
    </xf>
    <xf numFmtId="0" fontId="1" fillId="2" borderId="30" xfId="5" applyFill="1" applyBorder="1" applyProtection="1">
      <protection locked="0"/>
    </xf>
    <xf numFmtId="0" fontId="1" fillId="2" borderId="19" xfId="5" applyFill="1" applyBorder="1" applyProtection="1">
      <protection locked="0"/>
    </xf>
    <xf numFmtId="0" fontId="1" fillId="2" borderId="6" xfId="5" applyFill="1" applyBorder="1" applyProtection="1">
      <protection locked="0"/>
    </xf>
    <xf numFmtId="0" fontId="1" fillId="2" borderId="4" xfId="5" applyFill="1" applyBorder="1" applyProtection="1">
      <protection locked="0"/>
    </xf>
    <xf numFmtId="0" fontId="1" fillId="11" borderId="0" xfId="5" applyFill="1" applyAlignment="1" applyProtection="1">
      <alignment wrapText="1"/>
      <protection locked="0"/>
    </xf>
    <xf numFmtId="0" fontId="1" fillId="11" borderId="25" xfId="5" applyFill="1" applyBorder="1" applyAlignment="1" applyProtection="1">
      <alignment wrapText="1"/>
      <protection locked="0"/>
    </xf>
    <xf numFmtId="0" fontId="1" fillId="2" borderId="4" xfId="5" applyFill="1" applyBorder="1" applyAlignment="1" applyProtection="1">
      <alignment horizontal="center" wrapText="1"/>
      <protection locked="0"/>
    </xf>
    <xf numFmtId="0" fontId="1" fillId="2" borderId="31" xfId="5" applyFill="1" applyBorder="1" applyAlignment="1" applyProtection="1">
      <alignment horizontal="center" wrapText="1"/>
      <protection locked="0"/>
    </xf>
    <xf numFmtId="0" fontId="1" fillId="2" borderId="16" xfId="5" applyFill="1" applyBorder="1" applyAlignment="1" applyProtection="1">
      <alignment wrapText="1"/>
      <protection locked="0"/>
    </xf>
    <xf numFmtId="0" fontId="1" fillId="2" borderId="24" xfId="5" applyFill="1" applyBorder="1" applyAlignment="1" applyProtection="1">
      <alignment wrapText="1"/>
      <protection locked="0"/>
    </xf>
    <xf numFmtId="0" fontId="2" fillId="2" borderId="4" xfId="5" applyFont="1" applyFill="1" applyBorder="1" applyAlignment="1" applyProtection="1">
      <alignment horizontal="center" wrapText="1"/>
      <protection locked="0"/>
    </xf>
    <xf numFmtId="0" fontId="2" fillId="2" borderId="0" xfId="5" applyFont="1" applyFill="1" applyAlignment="1" applyProtection="1">
      <alignment wrapText="1"/>
      <protection locked="0"/>
    </xf>
    <xf numFmtId="0" fontId="2" fillId="2" borderId="25" xfId="5" applyFont="1" applyFill="1" applyBorder="1" applyAlignment="1" applyProtection="1">
      <alignment wrapText="1"/>
      <protection locked="0"/>
    </xf>
    <xf numFmtId="0" fontId="4" fillId="0" borderId="4" xfId="5" applyFont="1" applyBorder="1" applyProtection="1">
      <protection locked="0"/>
    </xf>
    <xf numFmtId="0" fontId="4" fillId="2" borderId="0" xfId="5" applyFont="1" applyFill="1" applyProtection="1">
      <protection locked="0"/>
    </xf>
    <xf numFmtId="0" fontId="4" fillId="2" borderId="4" xfId="5" applyFont="1" applyFill="1" applyBorder="1" applyProtection="1">
      <protection locked="0"/>
    </xf>
    <xf numFmtId="0" fontId="4" fillId="2" borderId="31" xfId="5" applyFont="1" applyFill="1" applyBorder="1" applyProtection="1">
      <protection locked="0"/>
    </xf>
    <xf numFmtId="0" fontId="4" fillId="2" borderId="16" xfId="5" applyFont="1" applyFill="1" applyBorder="1" applyProtection="1">
      <protection locked="0"/>
    </xf>
    <xf numFmtId="0" fontId="6" fillId="2" borderId="16" xfId="5" applyFont="1" applyFill="1" applyBorder="1" applyProtection="1">
      <protection locked="0"/>
    </xf>
    <xf numFmtId="0" fontId="6" fillId="2" borderId="32" xfId="5" applyFont="1" applyFill="1" applyBorder="1" applyProtection="1">
      <protection locked="0"/>
    </xf>
    <xf numFmtId="0" fontId="4" fillId="2" borderId="32" xfId="5" applyFont="1" applyFill="1" applyBorder="1" applyProtection="1">
      <protection locked="0"/>
    </xf>
    <xf numFmtId="0" fontId="4" fillId="2" borderId="33" xfId="5" applyFont="1" applyFill="1" applyBorder="1" applyProtection="1">
      <protection locked="0"/>
    </xf>
    <xf numFmtId="0" fontId="6" fillId="2" borderId="34" xfId="6" applyFont="1" applyFill="1" applyBorder="1" applyAlignment="1" applyProtection="1">
      <alignment horizontal="center" vertical="center" wrapText="1"/>
      <protection locked="0"/>
    </xf>
    <xf numFmtId="0" fontId="4" fillId="2" borderId="0" xfId="6" applyFont="1" applyFill="1" applyAlignment="1" applyProtection="1">
      <alignment vertical="center" wrapText="1"/>
      <protection locked="0"/>
    </xf>
    <xf numFmtId="0" fontId="2" fillId="0" borderId="0" xfId="6" applyFont="1" applyAlignment="1" applyProtection="1">
      <alignment vertical="center"/>
      <protection locked="0"/>
    </xf>
    <xf numFmtId="0" fontId="1" fillId="2" borderId="4" xfId="6" applyFill="1" applyBorder="1" applyAlignment="1" applyProtection="1">
      <alignment vertical="center" wrapText="1"/>
      <protection locked="0"/>
    </xf>
    <xf numFmtId="0" fontId="1" fillId="2" borderId="0" xfId="6" applyFill="1" applyAlignment="1" applyProtection="1">
      <alignment vertical="center" wrapText="1"/>
      <protection locked="0"/>
    </xf>
    <xf numFmtId="0" fontId="1" fillId="2" borderId="25" xfId="6" applyFill="1" applyBorder="1" applyAlignment="1" applyProtection="1">
      <alignment vertical="center" wrapText="1"/>
      <protection locked="0"/>
    </xf>
    <xf numFmtId="0" fontId="1" fillId="2" borderId="29" xfId="6" applyFill="1" applyBorder="1" applyAlignment="1" applyProtection="1">
      <alignment horizontal="center" vertical="center" wrapText="1"/>
      <protection locked="0"/>
    </xf>
    <xf numFmtId="0" fontId="1" fillId="0" borderId="18" xfId="6" applyBorder="1" applyAlignment="1" applyProtection="1">
      <alignment vertical="center"/>
      <protection locked="0"/>
    </xf>
    <xf numFmtId="0" fontId="4" fillId="0" borderId="4" xfId="6" applyFont="1" applyBorder="1" applyAlignment="1" applyProtection="1">
      <alignment vertical="center"/>
      <protection locked="0"/>
    </xf>
    <xf numFmtId="0" fontId="4" fillId="0" borderId="0" xfId="6" applyFont="1" applyAlignment="1" applyProtection="1">
      <alignment vertical="center"/>
      <protection locked="0"/>
    </xf>
    <xf numFmtId="0" fontId="4" fillId="2" borderId="0" xfId="6" applyFont="1" applyFill="1" applyAlignment="1" applyProtection="1">
      <alignment vertical="center"/>
      <protection locked="0"/>
    </xf>
    <xf numFmtId="0" fontId="6" fillId="2" borderId="0" xfId="6" applyFont="1" applyFill="1" applyAlignment="1" applyProtection="1">
      <alignment vertical="center"/>
      <protection locked="0"/>
    </xf>
    <xf numFmtId="0" fontId="4" fillId="2" borderId="4" xfId="6" applyFont="1" applyFill="1" applyBorder="1" applyAlignment="1" applyProtection="1">
      <alignment vertical="center"/>
      <protection locked="0"/>
    </xf>
    <xf numFmtId="0" fontId="6" fillId="0" borderId="25" xfId="6" applyFont="1" applyBorder="1" applyAlignment="1" applyProtection="1">
      <alignment vertical="center"/>
      <protection locked="0"/>
    </xf>
    <xf numFmtId="0" fontId="4" fillId="2" borderId="31" xfId="6" applyFont="1" applyFill="1" applyBorder="1" applyAlignment="1" applyProtection="1">
      <alignment vertical="center"/>
      <protection locked="0"/>
    </xf>
    <xf numFmtId="0" fontId="4" fillId="2" borderId="16" xfId="6" applyFont="1" applyFill="1" applyBorder="1" applyAlignment="1" applyProtection="1">
      <alignment vertical="center"/>
      <protection locked="0"/>
    </xf>
    <xf numFmtId="0" fontId="4" fillId="0" borderId="24" xfId="6" applyFont="1" applyBorder="1" applyAlignment="1" applyProtection="1">
      <alignment vertical="center"/>
      <protection locked="0"/>
    </xf>
    <xf numFmtId="0" fontId="47" fillId="10" borderId="1" xfId="0" applyFont="1" applyFill="1" applyBorder="1" applyAlignment="1">
      <alignment horizontal="center"/>
    </xf>
    <xf numFmtId="0" fontId="53" fillId="0" borderId="15" xfId="7" applyFont="1" applyBorder="1" applyAlignment="1" applyProtection="1">
      <alignment horizontal="center" vertical="center"/>
      <protection locked="0"/>
    </xf>
    <xf numFmtId="0" fontId="54" fillId="2" borderId="9" xfId="7" applyFont="1" applyFill="1" applyBorder="1" applyAlignment="1" applyProtection="1">
      <alignment vertical="center" wrapText="1"/>
      <protection locked="0"/>
    </xf>
    <xf numFmtId="0" fontId="0" fillId="0" borderId="1" xfId="0" applyBorder="1" applyProtection="1">
      <protection locked="0"/>
    </xf>
    <xf numFmtId="0" fontId="0" fillId="0" borderId="35" xfId="0" applyBorder="1" applyProtection="1">
      <protection locked="0"/>
    </xf>
    <xf numFmtId="0" fontId="5" fillId="0" borderId="1" xfId="0" applyFont="1" applyBorder="1" applyAlignment="1" applyProtection="1">
      <alignment horizontal="center" wrapText="1"/>
      <protection locked="0"/>
    </xf>
    <xf numFmtId="0" fontId="5" fillId="0" borderId="35" xfId="0" applyFont="1" applyBorder="1" applyAlignment="1" applyProtection="1">
      <alignment horizontal="center" vertical="top" wrapText="1"/>
      <protection locked="0"/>
    </xf>
    <xf numFmtId="0" fontId="55" fillId="0" borderId="0" xfId="0" applyFont="1" applyProtection="1">
      <protection locked="0"/>
    </xf>
    <xf numFmtId="0" fontId="55" fillId="0" borderId="2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0" fontId="56" fillId="0" borderId="35" xfId="0" applyFont="1" applyBorder="1" applyAlignment="1" applyProtection="1">
      <alignment horizontal="center" vertical="center"/>
      <protection locked="0"/>
    </xf>
    <xf numFmtId="0" fontId="0" fillId="13" borderId="0" xfId="0" applyFill="1" applyProtection="1">
      <protection locked="0"/>
    </xf>
    <xf numFmtId="0" fontId="4" fillId="2" borderId="36" xfId="7" applyFont="1" applyFill="1" applyBorder="1" applyAlignment="1" applyProtection="1">
      <alignment horizontal="left" vertical="top"/>
      <protection locked="0"/>
    </xf>
    <xf numFmtId="0" fontId="6" fillId="0" borderId="1" xfId="7" applyFont="1" applyBorder="1" applyAlignment="1" applyProtection="1">
      <alignment horizontal="center" vertical="center"/>
      <protection locked="0"/>
    </xf>
    <xf numFmtId="0" fontId="6" fillId="0" borderId="35" xfId="7" applyFont="1" applyBorder="1" applyAlignment="1" applyProtection="1">
      <alignment horizontal="center" vertical="center"/>
      <protection locked="0"/>
    </xf>
    <xf numFmtId="0" fontId="4" fillId="2" borderId="22" xfId="7" applyFont="1" applyFill="1" applyBorder="1" applyAlignment="1" applyProtection="1">
      <alignment horizontal="left" vertical="top"/>
      <protection locked="0"/>
    </xf>
    <xf numFmtId="0" fontId="53" fillId="0" borderId="37" xfId="7" applyFont="1" applyBorder="1" applyAlignment="1" applyProtection="1">
      <alignment horizontal="center" vertical="center"/>
      <protection locked="0"/>
    </xf>
    <xf numFmtId="0" fontId="53" fillId="0" borderId="38" xfId="7" applyFont="1" applyBorder="1" applyAlignment="1" applyProtection="1">
      <alignment horizontal="center" vertical="center"/>
      <protection locked="0"/>
    </xf>
    <xf numFmtId="0" fontId="53" fillId="0" borderId="2" xfId="7" applyFont="1" applyBorder="1" applyAlignment="1" applyProtection="1">
      <alignment horizontal="center" vertical="center"/>
      <protection locked="0"/>
    </xf>
    <xf numFmtId="0" fontId="53" fillId="0" borderId="39" xfId="7" applyFont="1" applyBorder="1" applyAlignment="1" applyProtection="1">
      <alignment horizontal="center" vertical="center"/>
      <protection locked="0"/>
    </xf>
    <xf numFmtId="0" fontId="53" fillId="0" borderId="40" xfId="7" applyFont="1" applyBorder="1" applyAlignment="1" applyProtection="1">
      <alignment horizontal="center" vertical="center"/>
      <protection locked="0"/>
    </xf>
    <xf numFmtId="0" fontId="53" fillId="0" borderId="11" xfId="7" applyFont="1" applyBorder="1" applyAlignment="1" applyProtection="1">
      <alignment horizontal="center" vertical="center"/>
      <protection locked="0"/>
    </xf>
    <xf numFmtId="0" fontId="53" fillId="2" borderId="11" xfId="7" applyFont="1" applyFill="1" applyBorder="1" applyAlignment="1" applyProtection="1">
      <alignment horizontal="center" vertical="center"/>
      <protection locked="0"/>
    </xf>
    <xf numFmtId="0" fontId="47" fillId="0" borderId="11" xfId="0" applyFont="1" applyBorder="1" applyAlignment="1" applyProtection="1">
      <alignment horizontal="center"/>
      <protection locked="0"/>
    </xf>
    <xf numFmtId="0" fontId="53" fillId="2" borderId="37" xfId="7" applyFont="1" applyFill="1" applyBorder="1" applyAlignment="1" applyProtection="1">
      <alignment horizontal="center" vertical="center"/>
      <protection locked="0"/>
    </xf>
    <xf numFmtId="0" fontId="53" fillId="2" borderId="12" xfId="7" applyFont="1" applyFill="1" applyBorder="1" applyAlignment="1" applyProtection="1">
      <alignment horizontal="center" vertical="center"/>
      <protection locked="0"/>
    </xf>
    <xf numFmtId="0" fontId="53" fillId="2" borderId="2" xfId="7" applyFont="1" applyFill="1" applyBorder="1" applyAlignment="1" applyProtection="1">
      <alignment horizontal="center" vertical="center"/>
      <protection locked="0"/>
    </xf>
    <xf numFmtId="0" fontId="47" fillId="0" borderId="2" xfId="0" applyFont="1" applyBorder="1" applyAlignment="1" applyProtection="1">
      <alignment horizontal="center"/>
      <protection locked="0"/>
    </xf>
    <xf numFmtId="0" fontId="0" fillId="0" borderId="33" xfId="0" applyBorder="1" applyAlignment="1" applyProtection="1">
      <alignment horizontal="center"/>
      <protection locked="0"/>
    </xf>
    <xf numFmtId="0" fontId="54" fillId="2" borderId="2" xfId="7" applyFont="1" applyFill="1" applyBorder="1" applyAlignment="1" applyProtection="1">
      <alignment horizontal="left" vertical="center"/>
      <protection locked="0"/>
    </xf>
    <xf numFmtId="0" fontId="47" fillId="0" borderId="39" xfId="0" applyFont="1" applyBorder="1" applyAlignment="1" applyProtection="1">
      <alignment horizontal="center"/>
      <protection locked="0"/>
    </xf>
    <xf numFmtId="0" fontId="6" fillId="10" borderId="2" xfId="7" applyFont="1" applyFill="1" applyBorder="1" applyAlignment="1" applyProtection="1">
      <alignment horizontal="center" vertical="center"/>
      <protection locked="0"/>
    </xf>
    <xf numFmtId="0" fontId="6" fillId="10" borderId="28" xfId="5" applyFont="1" applyFill="1" applyBorder="1" applyAlignment="1" applyProtection="1">
      <alignment horizontal="center" vertical="center" wrapText="1"/>
      <protection locked="0"/>
    </xf>
    <xf numFmtId="0" fontId="6" fillId="10" borderId="1" xfId="5" applyFont="1" applyFill="1" applyBorder="1" applyAlignment="1" applyProtection="1">
      <alignment horizontal="center" wrapText="1"/>
      <protection locked="0"/>
    </xf>
    <xf numFmtId="0" fontId="6" fillId="10" borderId="15" xfId="5" applyFont="1" applyFill="1" applyBorder="1" applyAlignment="1" applyProtection="1">
      <alignment horizontal="center" wrapText="1"/>
      <protection locked="0"/>
    </xf>
    <xf numFmtId="0" fontId="6" fillId="2" borderId="2" xfId="5" applyFont="1" applyFill="1" applyBorder="1" applyAlignment="1" applyProtection="1">
      <alignment horizontal="center" vertical="center" wrapText="1"/>
      <protection locked="0"/>
    </xf>
    <xf numFmtId="0" fontId="6" fillId="2" borderId="7" xfId="5" applyFont="1" applyFill="1" applyBorder="1" applyAlignment="1" applyProtection="1">
      <alignment horizontal="justify" vertical="top" wrapText="1"/>
      <protection locked="0"/>
    </xf>
    <xf numFmtId="0" fontId="53" fillId="2" borderId="2" xfId="5" applyFont="1" applyFill="1" applyBorder="1" applyAlignment="1" applyProtection="1">
      <alignment horizontal="center" vertical="center" wrapText="1"/>
      <protection locked="0"/>
    </xf>
    <xf numFmtId="0" fontId="6" fillId="10" borderId="34" xfId="6" applyFont="1" applyFill="1" applyBorder="1" applyAlignment="1" applyProtection="1">
      <alignment horizontal="center" vertical="center" wrapText="1"/>
      <protection locked="0"/>
    </xf>
    <xf numFmtId="0" fontId="6" fillId="10" borderId="7" xfId="6" applyFont="1" applyFill="1" applyBorder="1" applyAlignment="1" applyProtection="1">
      <alignment horizontal="center" vertical="center" wrapText="1"/>
      <protection locked="0"/>
    </xf>
    <xf numFmtId="0" fontId="6" fillId="10" borderId="41" xfId="6" applyFont="1" applyFill="1" applyBorder="1" applyAlignment="1" applyProtection="1">
      <alignment horizontal="center" vertical="center"/>
      <protection locked="0"/>
    </xf>
    <xf numFmtId="0" fontId="6" fillId="2" borderId="42" xfId="6" applyFont="1" applyFill="1" applyBorder="1" applyAlignment="1" applyProtection="1">
      <alignment horizontal="center" vertical="center" wrapText="1"/>
      <protection locked="0"/>
    </xf>
    <xf numFmtId="0" fontId="53" fillId="2" borderId="34" xfId="6" applyFont="1" applyFill="1" applyBorder="1" applyAlignment="1" applyProtection="1">
      <alignment horizontal="center" vertical="center" wrapText="1"/>
      <protection locked="0"/>
    </xf>
    <xf numFmtId="0" fontId="6" fillId="10" borderId="2" xfId="5" applyFont="1" applyFill="1" applyBorder="1" applyAlignment="1" applyProtection="1">
      <alignment horizontal="center" vertical="top" wrapText="1"/>
      <protection locked="0"/>
    </xf>
    <xf numFmtId="0" fontId="6" fillId="10" borderId="1" xfId="3" applyFont="1" applyFill="1" applyBorder="1" applyAlignment="1" applyProtection="1">
      <alignment horizontal="center" vertical="center" wrapText="1"/>
      <protection locked="0"/>
    </xf>
    <xf numFmtId="0" fontId="2" fillId="2" borderId="4" xfId="5" applyFont="1" applyFill="1" applyBorder="1" applyAlignment="1" applyProtection="1">
      <alignment horizontal="center" vertical="top" wrapText="1"/>
      <protection locked="0"/>
    </xf>
    <xf numFmtId="0" fontId="2" fillId="2" borderId="0" xfId="5" applyFont="1" applyFill="1" applyAlignment="1" applyProtection="1">
      <alignment horizontal="center" vertical="top" wrapText="1"/>
      <protection locked="0"/>
    </xf>
    <xf numFmtId="0" fontId="5" fillId="2" borderId="0" xfId="5" applyFont="1" applyFill="1" applyAlignment="1" applyProtection="1">
      <alignment horizontal="center" vertical="center" wrapText="1"/>
      <protection locked="0"/>
    </xf>
    <xf numFmtId="0" fontId="5" fillId="2" borderId="25" xfId="5" applyFont="1" applyFill="1" applyBorder="1" applyAlignment="1" applyProtection="1">
      <alignment horizontal="center" vertical="center" wrapText="1"/>
      <protection locked="0"/>
    </xf>
    <xf numFmtId="0" fontId="6" fillId="10" borderId="35" xfId="5" applyFont="1" applyFill="1" applyBorder="1" applyAlignment="1" applyProtection="1">
      <alignment horizontal="center" vertical="center" wrapText="1"/>
      <protection locked="0"/>
    </xf>
    <xf numFmtId="0" fontId="0" fillId="0" borderId="10" xfId="0" applyBorder="1"/>
    <xf numFmtId="0" fontId="0" fillId="0" borderId="22" xfId="0" applyBorder="1"/>
    <xf numFmtId="0" fontId="53" fillId="0" borderId="1" xfId="6" applyFont="1" applyBorder="1" applyAlignment="1" applyProtection="1">
      <alignment horizontal="center" vertical="center" wrapText="1"/>
      <protection locked="0"/>
    </xf>
    <xf numFmtId="0" fontId="54" fillId="0" borderId="1" xfId="6" applyFont="1" applyBorder="1" applyAlignment="1" applyProtection="1">
      <alignment horizontal="center" vertical="center" wrapText="1"/>
      <protection locked="0"/>
    </xf>
    <xf numFmtId="0" fontId="6" fillId="2" borderId="28" xfId="6" applyFont="1" applyFill="1" applyBorder="1" applyAlignment="1" applyProtection="1">
      <alignment horizontal="center" vertical="center" wrapText="1"/>
      <protection locked="0"/>
    </xf>
    <xf numFmtId="0" fontId="53" fillId="0" borderId="4" xfId="5" applyFont="1" applyBorder="1" applyAlignment="1" applyProtection="1">
      <alignment horizontal="center" vertical="center"/>
      <protection locked="0"/>
    </xf>
    <xf numFmtId="0" fontId="53" fillId="0" borderId="0" xfId="5" applyFont="1" applyAlignment="1" applyProtection="1">
      <alignment horizontal="center" vertical="center"/>
      <protection locked="0"/>
    </xf>
    <xf numFmtId="0" fontId="53" fillId="0" borderId="25" xfId="5" applyFont="1" applyBorder="1" applyAlignment="1" applyProtection="1">
      <alignment horizontal="center" vertical="center"/>
      <protection locked="0"/>
    </xf>
    <xf numFmtId="0" fontId="1" fillId="2" borderId="9" xfId="5" applyFill="1" applyBorder="1" applyAlignment="1" applyProtection="1">
      <alignment vertical="top" wrapText="1"/>
      <protection locked="0"/>
    </xf>
    <xf numFmtId="0" fontId="1" fillId="2" borderId="22" xfId="5" applyFill="1" applyBorder="1" applyAlignment="1" applyProtection="1">
      <alignment vertical="top" wrapText="1"/>
      <protection locked="0"/>
    </xf>
    <xf numFmtId="0" fontId="6" fillId="2" borderId="9" xfId="5" applyFont="1" applyFill="1" applyBorder="1" applyAlignment="1" applyProtection="1">
      <alignment vertical="top" wrapText="1"/>
      <protection locked="0"/>
    </xf>
    <xf numFmtId="0" fontId="6" fillId="2" borderId="11" xfId="5" applyFont="1" applyFill="1" applyBorder="1" applyAlignment="1" applyProtection="1">
      <alignment vertical="top" wrapText="1"/>
      <protection locked="0"/>
    </xf>
    <xf numFmtId="0" fontId="53" fillId="0" borderId="35" xfId="7" applyFont="1" applyBorder="1" applyAlignment="1" applyProtection="1">
      <alignment horizontal="center" vertical="center" wrapText="1"/>
      <protection locked="0"/>
    </xf>
    <xf numFmtId="0" fontId="54" fillId="0" borderId="43" xfId="7" applyFont="1" applyBorder="1" applyAlignment="1" applyProtection="1">
      <alignment horizontal="center" vertical="center"/>
      <protection locked="0"/>
    </xf>
    <xf numFmtId="0" fontId="53" fillId="0" borderId="13" xfId="0" applyFont="1" applyBorder="1" applyAlignment="1" applyProtection="1">
      <alignment horizontal="left" vertical="center"/>
      <protection locked="0"/>
    </xf>
    <xf numFmtId="0" fontId="54" fillId="0" borderId="25" xfId="0" applyFont="1" applyBorder="1" applyAlignment="1" applyProtection="1">
      <alignment vertical="top"/>
      <protection locked="0"/>
    </xf>
    <xf numFmtId="0" fontId="5" fillId="0" borderId="21" xfId="0" applyFont="1" applyBorder="1" applyAlignment="1" applyProtection="1">
      <alignment horizontal="center" vertical="center" wrapText="1"/>
      <protection locked="0"/>
    </xf>
    <xf numFmtId="0" fontId="53" fillId="0" borderId="15" xfId="6" applyFont="1" applyBorder="1" applyAlignment="1" applyProtection="1">
      <alignment vertical="center" wrapText="1"/>
      <protection locked="0"/>
    </xf>
    <xf numFmtId="0" fontId="57" fillId="0" borderId="0" xfId="0" applyFont="1" applyAlignment="1">
      <alignment horizontal="left"/>
    </xf>
    <xf numFmtId="0" fontId="47" fillId="10" borderId="13" xfId="0" applyFont="1" applyFill="1" applyBorder="1" applyAlignment="1">
      <alignment horizontal="center" vertical="center"/>
    </xf>
    <xf numFmtId="0" fontId="0" fillId="0" borderId="1" xfId="0" applyBorder="1" applyAlignment="1">
      <alignment horizontal="center" vertical="center"/>
    </xf>
    <xf numFmtId="0" fontId="45" fillId="0" borderId="0" xfId="0" applyFont="1" applyProtection="1">
      <protection locked="0"/>
    </xf>
    <xf numFmtId="0" fontId="47" fillId="14" borderId="1" xfId="0" applyFont="1" applyFill="1" applyBorder="1"/>
    <xf numFmtId="0" fontId="53" fillId="2" borderId="1" xfId="6" applyFont="1" applyFill="1" applyBorder="1" applyAlignment="1" applyProtection="1">
      <alignment vertical="center"/>
      <protection locked="0"/>
    </xf>
    <xf numFmtId="0" fontId="53" fillId="2" borderId="1" xfId="6" applyFont="1" applyFill="1" applyBorder="1" applyAlignment="1" applyProtection="1">
      <alignment vertical="top"/>
      <protection locked="0"/>
    </xf>
    <xf numFmtId="0" fontId="0" fillId="0" borderId="0" xfId="0" applyAlignment="1" applyProtection="1">
      <alignment horizontal="left" wrapText="1"/>
      <protection locked="0"/>
    </xf>
    <xf numFmtId="0" fontId="33" fillId="2" borderId="8" xfId="2" applyFont="1" applyFill="1" applyBorder="1" applyAlignment="1" applyProtection="1">
      <alignment vertical="center"/>
      <protection locked="0"/>
    </xf>
    <xf numFmtId="0" fontId="1" fillId="0" borderId="5" xfId="2" applyBorder="1" applyAlignment="1" applyProtection="1">
      <alignment vertical="center"/>
      <protection locked="0"/>
    </xf>
    <xf numFmtId="0" fontId="5" fillId="0" borderId="0" xfId="3" applyFont="1" applyAlignment="1">
      <alignment horizontal="center" vertical="center" wrapText="1"/>
    </xf>
    <xf numFmtId="0" fontId="22" fillId="0" borderId="0" xfId="0" applyFont="1" applyAlignment="1">
      <alignment horizontal="center"/>
    </xf>
    <xf numFmtId="0" fontId="1" fillId="0" borderId="25" xfId="10" applyBorder="1"/>
    <xf numFmtId="0" fontId="6" fillId="10" borderId="4" xfId="5" applyFont="1" applyFill="1" applyBorder="1" applyAlignment="1" applyProtection="1">
      <alignment horizontal="center" vertical="center" wrapText="1"/>
      <protection locked="0"/>
    </xf>
    <xf numFmtId="0" fontId="1" fillId="10" borderId="0" xfId="5" applyFill="1" applyAlignment="1" applyProtection="1">
      <alignment horizontal="center" vertical="center" wrapText="1"/>
      <protection locked="0"/>
    </xf>
    <xf numFmtId="0" fontId="1" fillId="10" borderId="25" xfId="5" applyFill="1" applyBorder="1" applyAlignment="1" applyProtection="1">
      <alignment horizontal="center" vertical="center" wrapText="1"/>
      <protection locked="0"/>
    </xf>
    <xf numFmtId="0" fontId="0" fillId="0" borderId="0" xfId="0" applyAlignment="1">
      <alignment wrapText="1"/>
    </xf>
    <xf numFmtId="0" fontId="46" fillId="0" borderId="0" xfId="0" applyFont="1"/>
    <xf numFmtId="0" fontId="47" fillId="1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13"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19" borderId="0" xfId="0" applyFill="1"/>
    <xf numFmtId="0" fontId="0" fillId="0" borderId="43" xfId="0" applyBorder="1"/>
    <xf numFmtId="0" fontId="6" fillId="0" borderId="4" xfId="3" applyFont="1" applyBorder="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59" fillId="0" borderId="0" xfId="0" applyFont="1" applyAlignment="1">
      <alignment horizontal="center" vertical="center"/>
    </xf>
    <xf numFmtId="0" fontId="59" fillId="0" borderId="25"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49" fontId="0" fillId="13" borderId="0" xfId="0" applyNumberFormat="1" applyFill="1"/>
    <xf numFmtId="0" fontId="45" fillId="0" borderId="0" xfId="0" applyFont="1" applyAlignment="1">
      <alignment wrapText="1"/>
    </xf>
    <xf numFmtId="0" fontId="2" fillId="11" borderId="1" xfId="0" applyFont="1" applyFill="1" applyBorder="1" applyAlignment="1">
      <alignment horizontal="justify" vertical="center" wrapText="1"/>
    </xf>
    <xf numFmtId="0" fontId="47" fillId="10" borderId="1" xfId="0" applyFont="1" applyFill="1" applyBorder="1" applyAlignment="1">
      <alignment horizontal="center" vertical="center"/>
    </xf>
    <xf numFmtId="0" fontId="0" fillId="0" borderId="1" xfId="0" applyBorder="1" applyAlignment="1">
      <alignment vertical="center"/>
    </xf>
    <xf numFmtId="0" fontId="46" fillId="0" borderId="1" xfId="0" applyFont="1" applyBorder="1"/>
    <xf numFmtId="0" fontId="0" fillId="0" borderId="1" xfId="0" applyBorder="1" applyAlignment="1">
      <alignment wrapText="1"/>
    </xf>
    <xf numFmtId="0" fontId="47" fillId="10" borderId="0" xfId="0" applyFont="1" applyFill="1" applyAlignment="1">
      <alignment horizontal="center"/>
    </xf>
    <xf numFmtId="0" fontId="1" fillId="2" borderId="13" xfId="3" applyFill="1" applyBorder="1" applyAlignment="1">
      <alignment horizontal="justify" vertical="center" wrapText="1"/>
    </xf>
    <xf numFmtId="0" fontId="1" fillId="2" borderId="0" xfId="3" applyFill="1" applyAlignment="1">
      <alignment horizontal="justify" vertical="center" wrapText="1"/>
    </xf>
    <xf numFmtId="0" fontId="9" fillId="0" borderId="49" xfId="0" applyFont="1" applyBorder="1" applyAlignment="1">
      <alignment horizontal="center"/>
    </xf>
    <xf numFmtId="0" fontId="9" fillId="0" borderId="50" xfId="0" applyFont="1" applyBorder="1" applyAlignment="1">
      <alignment horizontal="center"/>
    </xf>
    <xf numFmtId="0" fontId="5" fillId="0" borderId="49" xfId="3" applyFont="1" applyBorder="1" applyAlignment="1">
      <alignment horizontal="center" vertical="center" wrapText="1"/>
    </xf>
    <xf numFmtId="0" fontId="5" fillId="0" borderId="51" xfId="3" applyFont="1" applyBorder="1" applyAlignment="1">
      <alignment horizontal="center" vertical="center" wrapText="1"/>
    </xf>
    <xf numFmtId="0" fontId="5" fillId="0" borderId="50" xfId="3" applyFont="1" applyBorder="1" applyAlignment="1">
      <alignment horizontal="center" vertical="center" wrapText="1"/>
    </xf>
    <xf numFmtId="0" fontId="1" fillId="2" borderId="52" xfId="3" applyFill="1" applyBorder="1" applyAlignment="1">
      <alignment horizontal="justify" vertical="center" wrapText="1"/>
    </xf>
    <xf numFmtId="0" fontId="1" fillId="2" borderId="53" xfId="3" applyFill="1" applyBorder="1" applyAlignment="1">
      <alignment horizontal="justify" vertical="center" wrapText="1"/>
    </xf>
    <xf numFmtId="0" fontId="1" fillId="2" borderId="25" xfId="3" applyFill="1" applyBorder="1" applyAlignment="1">
      <alignment horizontal="justify" vertical="center" wrapText="1"/>
    </xf>
    <xf numFmtId="0" fontId="3" fillId="2" borderId="13" xfId="3" applyFont="1" applyFill="1" applyBorder="1" applyAlignment="1">
      <alignment horizontal="justify" vertical="center" wrapText="1"/>
    </xf>
    <xf numFmtId="0" fontId="54" fillId="2" borderId="0" xfId="3" applyFont="1" applyFill="1" applyAlignment="1">
      <alignment horizontal="justify" vertical="center" wrapText="1"/>
    </xf>
    <xf numFmtId="0" fontId="54" fillId="2" borderId="13" xfId="3" applyFont="1" applyFill="1" applyBorder="1" applyAlignment="1">
      <alignment horizontal="justify" vertical="center" wrapText="1"/>
    </xf>
    <xf numFmtId="0" fontId="6" fillId="2" borderId="13" xfId="3" applyFont="1" applyFill="1" applyBorder="1" applyAlignment="1">
      <alignment horizontal="justify" vertical="center" wrapText="1"/>
    </xf>
    <xf numFmtId="0" fontId="15" fillId="2" borderId="13" xfId="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23" fillId="2" borderId="47" xfId="3" applyFont="1" applyFill="1" applyBorder="1" applyAlignment="1">
      <alignment vertical="top" wrapText="1"/>
    </xf>
    <xf numFmtId="0" fontId="1" fillId="2" borderId="47" xfId="3" applyFill="1" applyBorder="1"/>
    <xf numFmtId="0" fontId="23" fillId="2" borderId="48" xfId="3" applyFont="1" applyFill="1" applyBorder="1" applyAlignment="1">
      <alignment vertical="top" wrapText="1"/>
    </xf>
    <xf numFmtId="0" fontId="1" fillId="2" borderId="48" xfId="3" applyFill="1" applyBorder="1"/>
    <xf numFmtId="0" fontId="3" fillId="0" borderId="47" xfId="0" applyFont="1" applyBorder="1" applyAlignment="1">
      <alignment horizontal="center" vertical="center" wrapText="1"/>
    </xf>
    <xf numFmtId="0" fontId="4" fillId="0" borderId="47" xfId="3" applyFont="1" applyBorder="1" applyAlignment="1">
      <alignment horizontal="center" vertical="center" wrapText="1"/>
    </xf>
    <xf numFmtId="0" fontId="5" fillId="0" borderId="48" xfId="3" applyFont="1" applyBorder="1" applyAlignment="1">
      <alignment horizontal="center" vertical="center" wrapText="1"/>
    </xf>
    <xf numFmtId="0" fontId="1" fillId="2" borderId="13" xfId="3" applyFill="1" applyBorder="1" applyAlignment="1">
      <alignment horizontal="left" wrapText="1"/>
    </xf>
    <xf numFmtId="0" fontId="1" fillId="2" borderId="0" xfId="3" applyFill="1" applyAlignment="1">
      <alignment horizontal="left" wrapText="1"/>
    </xf>
    <xf numFmtId="0" fontId="1" fillId="2" borderId="25" xfId="3" applyFill="1" applyBorder="1" applyAlignment="1">
      <alignment horizontal="left" wrapText="1"/>
    </xf>
    <xf numFmtId="0" fontId="1" fillId="2" borderId="13" xfId="3" applyFill="1" applyBorder="1" applyAlignment="1">
      <alignment horizontal="left" vertical="center" wrapText="1"/>
    </xf>
    <xf numFmtId="0" fontId="1" fillId="2" borderId="0" xfId="3" applyFill="1" applyAlignment="1">
      <alignment horizontal="left" vertical="center" wrapText="1"/>
    </xf>
    <xf numFmtId="0" fontId="6" fillId="10" borderId="44" xfId="3" applyFont="1" applyFill="1" applyBorder="1" applyAlignment="1">
      <alignment horizontal="center" vertical="center" wrapText="1"/>
    </xf>
    <xf numFmtId="0" fontId="1" fillId="10" borderId="45" xfId="3" applyFill="1" applyBorder="1" applyAlignment="1">
      <alignment vertical="center" wrapText="1"/>
    </xf>
    <xf numFmtId="0" fontId="1" fillId="10" borderId="46" xfId="3" applyFill="1" applyBorder="1" applyAlignment="1">
      <alignment vertical="center" wrapText="1"/>
    </xf>
    <xf numFmtId="0" fontId="1" fillId="2" borderId="25" xfId="3" applyFill="1" applyBorder="1" applyAlignment="1">
      <alignment horizontal="left" vertical="center" wrapText="1"/>
    </xf>
    <xf numFmtId="0" fontId="6" fillId="10" borderId="4" xfId="4" applyFont="1" applyFill="1" applyBorder="1" applyAlignment="1">
      <alignment horizontal="center" vertical="center" wrapText="1"/>
    </xf>
    <xf numFmtId="0" fontId="6" fillId="10" borderId="0" xfId="4" applyFont="1" applyFill="1" applyAlignment="1">
      <alignment horizontal="center" vertical="center" wrapText="1"/>
    </xf>
    <xf numFmtId="0" fontId="6" fillId="10" borderId="25" xfId="4" applyFont="1" applyFill="1" applyBorder="1" applyAlignment="1">
      <alignment horizontal="center" vertical="center" wrapText="1"/>
    </xf>
    <xf numFmtId="0" fontId="6" fillId="10" borderId="31" xfId="4" applyFont="1" applyFill="1" applyBorder="1" applyAlignment="1">
      <alignment horizontal="center" vertical="center" wrapText="1"/>
    </xf>
    <xf numFmtId="0" fontId="6" fillId="10" borderId="16" xfId="4" applyFont="1" applyFill="1" applyBorder="1" applyAlignment="1">
      <alignment horizontal="center" vertical="center" wrapText="1"/>
    </xf>
    <xf numFmtId="0" fontId="6" fillId="10" borderId="24" xfId="4" applyFont="1" applyFill="1" applyBorder="1" applyAlignment="1">
      <alignment horizontal="center" vertical="center" wrapText="1"/>
    </xf>
    <xf numFmtId="0" fontId="23" fillId="2" borderId="55" xfId="3" applyFont="1" applyFill="1" applyBorder="1" applyAlignment="1">
      <alignment vertical="top" wrapText="1"/>
    </xf>
    <xf numFmtId="0" fontId="1" fillId="2" borderId="56" xfId="3" applyFill="1" applyBorder="1"/>
    <xf numFmtId="0" fontId="23" fillId="2" borderId="57" xfId="3" applyFont="1" applyFill="1" applyBorder="1" applyAlignment="1">
      <alignment vertical="top" wrapText="1"/>
    </xf>
    <xf numFmtId="0" fontId="23" fillId="2" borderId="58" xfId="3" applyFont="1" applyFill="1" applyBorder="1" applyAlignment="1">
      <alignment vertical="top" wrapText="1"/>
    </xf>
    <xf numFmtId="0" fontId="3" fillId="0" borderId="56" xfId="0" applyFont="1" applyBorder="1" applyAlignment="1">
      <alignment horizontal="center" vertical="center"/>
    </xf>
    <xf numFmtId="0" fontId="9" fillId="0" borderId="56" xfId="0" applyFont="1" applyBorder="1" applyAlignment="1">
      <alignment horizontal="center" vertical="center"/>
    </xf>
    <xf numFmtId="0" fontId="9" fillId="0" borderId="59" xfId="0" applyFont="1" applyBorder="1" applyAlignment="1">
      <alignment horizontal="center" vertical="center"/>
    </xf>
    <xf numFmtId="0" fontId="4" fillId="2" borderId="47" xfId="3" applyFont="1" applyFill="1" applyBorder="1" applyAlignment="1">
      <alignment horizontal="center" vertical="center" wrapText="1"/>
    </xf>
    <xf numFmtId="0" fontId="4" fillId="2" borderId="60" xfId="3" applyFont="1" applyFill="1" applyBorder="1" applyAlignment="1">
      <alignment horizontal="center" vertical="center" wrapText="1"/>
    </xf>
    <xf numFmtId="0" fontId="5" fillId="2" borderId="48" xfId="3" applyFont="1" applyFill="1" applyBorder="1" applyAlignment="1">
      <alignment horizontal="center" vertical="center" wrapText="1"/>
    </xf>
    <xf numFmtId="0" fontId="9" fillId="0" borderId="48" xfId="0" applyFont="1" applyBorder="1" applyAlignment="1">
      <alignment horizontal="center" vertical="center"/>
    </xf>
    <xf numFmtId="0" fontId="22" fillId="0" borderId="48" xfId="0" applyFont="1" applyBorder="1" applyAlignment="1">
      <alignment horizontal="center" vertical="center"/>
    </xf>
    <xf numFmtId="0" fontId="5" fillId="0" borderId="61" xfId="3" applyFont="1" applyBorder="1" applyAlignment="1">
      <alignment horizontal="center" vertical="center" wrapText="1"/>
    </xf>
    <xf numFmtId="0" fontId="6" fillId="2" borderId="9" xfId="4" applyFont="1" applyFill="1" applyBorder="1" applyAlignment="1" applyProtection="1">
      <alignment horizontal="center"/>
      <protection locked="0"/>
    </xf>
    <xf numFmtId="0" fontId="6" fillId="2" borderId="22" xfId="4" applyFont="1" applyFill="1" applyBorder="1" applyAlignment="1" applyProtection="1">
      <alignment horizontal="center"/>
      <protection locked="0"/>
    </xf>
    <xf numFmtId="0" fontId="6" fillId="2" borderId="11" xfId="4" applyFont="1" applyFill="1" applyBorder="1" applyAlignment="1" applyProtection="1">
      <alignment horizontal="center"/>
      <protection locked="0"/>
    </xf>
    <xf numFmtId="0" fontId="33" fillId="0" borderId="54" xfId="4" applyFont="1" applyBorder="1" applyAlignment="1">
      <alignment horizontal="left" vertical="center" wrapText="1"/>
    </xf>
    <xf numFmtId="0" fontId="33" fillId="0" borderId="14" xfId="4" applyFont="1" applyBorder="1" applyAlignment="1">
      <alignment horizontal="left" vertical="center" wrapText="1"/>
    </xf>
    <xf numFmtId="0" fontId="33" fillId="0" borderId="26" xfId="4" applyFont="1" applyBorder="1" applyAlignment="1">
      <alignment horizontal="left" vertical="center" wrapText="1"/>
    </xf>
    <xf numFmtId="0" fontId="33" fillId="0" borderId="31" xfId="4" applyFont="1" applyBorder="1" applyAlignment="1">
      <alignment horizontal="left" vertical="center" wrapText="1"/>
    </xf>
    <xf numFmtId="0" fontId="33" fillId="0" borderId="16" xfId="4" applyFont="1" applyBorder="1" applyAlignment="1">
      <alignment horizontal="left" vertical="center" wrapText="1"/>
    </xf>
    <xf numFmtId="0" fontId="33" fillId="0" borderId="24" xfId="4" applyFont="1" applyBorder="1" applyAlignment="1">
      <alignment horizontal="left" vertical="center" wrapText="1"/>
    </xf>
    <xf numFmtId="0" fontId="33" fillId="12" borderId="4" xfId="11" applyFont="1" applyFill="1" applyBorder="1" applyAlignment="1">
      <alignment horizontal="center" vertical="center" wrapText="1"/>
    </xf>
    <xf numFmtId="0" fontId="33" fillId="12" borderId="0" xfId="11" applyFont="1" applyFill="1" applyAlignment="1">
      <alignment horizontal="center" vertical="center" wrapText="1"/>
    </xf>
    <xf numFmtId="0" fontId="33" fillId="12" borderId="25" xfId="11" applyFont="1" applyFill="1" applyBorder="1" applyAlignment="1">
      <alignment horizontal="center" vertical="center" wrapText="1"/>
    </xf>
    <xf numFmtId="0" fontId="15" fillId="12" borderId="4" xfId="1" applyFill="1" applyBorder="1" applyAlignment="1" applyProtection="1">
      <alignment horizontal="left" vertical="center"/>
    </xf>
    <xf numFmtId="0" fontId="15" fillId="12" borderId="0" xfId="1" applyFill="1" applyBorder="1" applyAlignment="1" applyProtection="1">
      <alignment horizontal="left" vertical="center"/>
    </xf>
    <xf numFmtId="0" fontId="33" fillId="12" borderId="0" xfId="11" applyFont="1" applyFill="1" applyAlignment="1">
      <alignment horizontal="right"/>
    </xf>
    <xf numFmtId="0" fontId="6" fillId="12" borderId="4" xfId="0" applyFont="1" applyFill="1" applyBorder="1" applyAlignment="1">
      <alignment horizontal="center" wrapText="1"/>
    </xf>
    <xf numFmtId="0" fontId="6" fillId="12" borderId="0" xfId="0" applyFont="1" applyFill="1" applyAlignment="1">
      <alignment horizontal="center" wrapText="1"/>
    </xf>
    <xf numFmtId="0" fontId="6" fillId="12" borderId="25" xfId="0" applyFont="1" applyFill="1" applyBorder="1" applyAlignment="1">
      <alignment horizontal="center" wrapText="1"/>
    </xf>
    <xf numFmtId="0" fontId="6" fillId="2" borderId="28" xfId="4" applyFont="1" applyFill="1" applyBorder="1" applyAlignment="1">
      <alignment horizontal="justify" wrapText="1"/>
    </xf>
    <xf numFmtId="0" fontId="6" fillId="2" borderId="9" xfId="4" applyFont="1" applyFill="1" applyBorder="1" applyAlignment="1">
      <alignment horizontal="justify" wrapText="1"/>
    </xf>
    <xf numFmtId="0" fontId="6" fillId="2" borderId="11" xfId="4" applyFont="1" applyFill="1" applyBorder="1" applyAlignment="1">
      <alignment horizontal="justify" wrapText="1"/>
    </xf>
    <xf numFmtId="0" fontId="6" fillId="2" borderId="28" xfId="4" applyFont="1" applyFill="1" applyBorder="1" applyAlignment="1" applyProtection="1">
      <alignment horizontal="center"/>
      <protection locked="0"/>
    </xf>
    <xf numFmtId="0" fontId="6" fillId="2" borderId="54" xfId="4" applyFont="1" applyFill="1" applyBorder="1" applyAlignment="1">
      <alignment horizontal="center" vertical="center" wrapText="1"/>
    </xf>
    <xf numFmtId="0" fontId="6" fillId="2" borderId="14" xfId="4" applyFont="1" applyFill="1" applyBorder="1" applyAlignment="1">
      <alignment horizontal="center" vertical="center" wrapText="1"/>
    </xf>
    <xf numFmtId="0" fontId="6" fillId="2" borderId="26" xfId="4" applyFont="1" applyFill="1" applyBorder="1" applyAlignment="1">
      <alignment horizontal="center" vertical="center" wrapText="1"/>
    </xf>
    <xf numFmtId="0" fontId="6" fillId="2" borderId="31" xfId="4" applyFont="1" applyFill="1" applyBorder="1" applyAlignment="1">
      <alignment horizontal="center" vertical="center" wrapText="1"/>
    </xf>
    <xf numFmtId="0" fontId="6" fillId="2" borderId="16" xfId="4" applyFont="1" applyFill="1" applyBorder="1" applyAlignment="1">
      <alignment horizontal="center" vertical="center" wrapText="1"/>
    </xf>
    <xf numFmtId="0" fontId="6" fillId="2" borderId="24" xfId="4" applyFont="1" applyFill="1" applyBorder="1" applyAlignment="1">
      <alignment horizontal="center" vertical="center" wrapText="1"/>
    </xf>
    <xf numFmtId="0" fontId="6" fillId="2" borderId="2" xfId="4" applyFont="1" applyFill="1" applyBorder="1" applyProtection="1">
      <protection locked="0"/>
    </xf>
    <xf numFmtId="0" fontId="6" fillId="0" borderId="1" xfId="4" applyFont="1" applyBorder="1" applyProtection="1">
      <protection locked="0"/>
    </xf>
    <xf numFmtId="0" fontId="6" fillId="0" borderId="15" xfId="4" applyFont="1" applyBorder="1" applyProtection="1">
      <protection locked="0"/>
    </xf>
    <xf numFmtId="0" fontId="6" fillId="2" borderId="10" xfId="4" applyFont="1" applyFill="1" applyBorder="1" applyAlignment="1" applyProtection="1">
      <alignment horizontal="center"/>
      <protection locked="0"/>
    </xf>
    <xf numFmtId="0" fontId="6" fillId="2" borderId="2" xfId="4" applyFont="1" applyFill="1" applyBorder="1"/>
    <xf numFmtId="0" fontId="6" fillId="2" borderId="1" xfId="4" applyFont="1" applyFill="1" applyBorder="1"/>
    <xf numFmtId="0" fontId="6" fillId="2" borderId="15" xfId="4" applyFont="1" applyFill="1" applyBorder="1"/>
    <xf numFmtId="0" fontId="6" fillId="0" borderId="9" xfId="4" applyFont="1" applyBorder="1" applyAlignment="1" applyProtection="1">
      <alignment horizontal="center"/>
      <protection locked="0"/>
    </xf>
    <xf numFmtId="0" fontId="6" fillId="0" borderId="11" xfId="4" applyFont="1" applyBorder="1" applyAlignment="1" applyProtection="1">
      <alignment horizontal="center"/>
      <protection locked="0"/>
    </xf>
    <xf numFmtId="0" fontId="6" fillId="2" borderId="29"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27" xfId="4" applyFont="1" applyFill="1" applyBorder="1"/>
    <xf numFmtId="0" fontId="6" fillId="2" borderId="4" xfId="4" applyFont="1" applyFill="1" applyBorder="1" applyAlignment="1">
      <alignment horizontal="justify" vertical="center" wrapText="1"/>
    </xf>
    <xf numFmtId="0" fontId="6" fillId="2" borderId="0" xfId="4" applyFont="1" applyFill="1" applyAlignment="1">
      <alignment horizontal="justify" vertical="center" wrapText="1"/>
    </xf>
    <xf numFmtId="0" fontId="6" fillId="2" borderId="25" xfId="4" applyFont="1" applyFill="1" applyBorder="1" applyAlignment="1">
      <alignment horizontal="justify" vertical="center" wrapText="1"/>
    </xf>
    <xf numFmtId="0" fontId="6" fillId="2" borderId="8" xfId="4" applyFont="1" applyFill="1" applyBorder="1" applyAlignment="1" applyProtection="1">
      <alignment horizontal="left"/>
      <protection locked="0"/>
    </xf>
    <xf numFmtId="0" fontId="6" fillId="2" borderId="18" xfId="4" applyFont="1" applyFill="1" applyBorder="1" applyAlignment="1" applyProtection="1">
      <alignment horizontal="left"/>
      <protection locked="0"/>
    </xf>
    <xf numFmtId="0" fontId="6" fillId="2" borderId="44" xfId="4" applyFont="1" applyFill="1" applyBorder="1" applyAlignment="1">
      <alignment horizontal="justify" vertical="center" wrapText="1"/>
    </xf>
    <xf numFmtId="0" fontId="6" fillId="2" borderId="45" xfId="4" applyFont="1" applyFill="1" applyBorder="1" applyAlignment="1">
      <alignment horizontal="justify" vertical="center" wrapText="1"/>
    </xf>
    <xf numFmtId="0" fontId="6" fillId="2" borderId="46" xfId="4" applyFont="1" applyFill="1" applyBorder="1" applyAlignment="1">
      <alignment horizontal="justify" vertical="center" wrapText="1"/>
    </xf>
    <xf numFmtId="0" fontId="6" fillId="2" borderId="27" xfId="4" applyFont="1" applyFill="1" applyBorder="1" applyAlignment="1">
      <alignment horizontal="left" vertical="center" wrapText="1"/>
    </xf>
    <xf numFmtId="0" fontId="6" fillId="2" borderId="27" xfId="4" applyFont="1" applyFill="1" applyBorder="1" applyAlignment="1">
      <alignment horizontal="left"/>
    </xf>
    <xf numFmtId="0" fontId="6" fillId="2" borderId="31" xfId="4" applyFont="1" applyFill="1" applyBorder="1" applyAlignment="1">
      <alignment horizontal="justify" vertical="center" wrapText="1"/>
    </xf>
    <xf numFmtId="0" fontId="6" fillId="0" borderId="16" xfId="4" applyFont="1" applyBorder="1" applyAlignment="1">
      <alignment horizontal="justify" vertical="center"/>
    </xf>
    <xf numFmtId="0" fontId="6" fillId="0" borderId="24" xfId="4" applyFont="1" applyBorder="1" applyAlignment="1">
      <alignment horizontal="justify" vertical="center"/>
    </xf>
    <xf numFmtId="0" fontId="6" fillId="2" borderId="30" xfId="4" applyFont="1" applyFill="1" applyBorder="1" applyAlignment="1">
      <alignment wrapText="1"/>
    </xf>
    <xf numFmtId="0" fontId="1" fillId="0" borderId="19" xfId="4" applyBorder="1" applyAlignment="1">
      <alignment wrapText="1"/>
    </xf>
    <xf numFmtId="0" fontId="1" fillId="0" borderId="6" xfId="4" applyBorder="1" applyAlignment="1">
      <alignment wrapText="1"/>
    </xf>
    <xf numFmtId="0" fontId="6" fillId="2" borderId="4" xfId="4" applyFont="1" applyFill="1" applyBorder="1" applyAlignment="1">
      <alignment horizontal="justify" wrapText="1"/>
    </xf>
    <xf numFmtId="0" fontId="1" fillId="0" borderId="0" xfId="4" applyAlignment="1">
      <alignment horizontal="justify" wrapText="1"/>
    </xf>
    <xf numFmtId="0" fontId="1" fillId="0" borderId="25" xfId="4" applyBorder="1" applyAlignment="1">
      <alignment horizontal="justify" wrapText="1"/>
    </xf>
    <xf numFmtId="0" fontId="24" fillId="0" borderId="62" xfId="0" applyFont="1" applyBorder="1" applyAlignment="1">
      <alignment horizontal="justify" vertical="center" wrapText="1"/>
    </xf>
    <xf numFmtId="0" fontId="24" fillId="0" borderId="63" xfId="0" applyFont="1" applyBorder="1" applyAlignment="1">
      <alignment horizontal="justify" vertical="center" wrapText="1"/>
    </xf>
    <xf numFmtId="0" fontId="24" fillId="0" borderId="64" xfId="0" applyFont="1" applyBorder="1" applyAlignment="1">
      <alignment horizontal="justify" vertical="center" wrapText="1"/>
    </xf>
    <xf numFmtId="0" fontId="24" fillId="0" borderId="65" xfId="0" applyFont="1" applyBorder="1" applyAlignment="1">
      <alignment horizontal="justify" vertical="center" wrapText="1"/>
    </xf>
    <xf numFmtId="0" fontId="24" fillId="0" borderId="0" xfId="0" applyFont="1" applyAlignment="1">
      <alignment horizontal="justify" vertical="center" wrapText="1"/>
    </xf>
    <xf numFmtId="0" fontId="24" fillId="0" borderId="66" xfId="0" applyFont="1" applyBorder="1" applyAlignment="1">
      <alignment horizontal="justify" vertical="center" wrapText="1"/>
    </xf>
    <xf numFmtId="0" fontId="24" fillId="0" borderId="67" xfId="0" applyFont="1" applyBorder="1" applyAlignment="1">
      <alignment horizontal="justify" vertical="center" wrapText="1"/>
    </xf>
    <xf numFmtId="0" fontId="24" fillId="0" borderId="68" xfId="0" applyFont="1" applyBorder="1" applyAlignment="1">
      <alignment horizontal="justify" vertical="center" wrapText="1"/>
    </xf>
    <xf numFmtId="0" fontId="24" fillId="0" borderId="69" xfId="0" applyFont="1" applyBorder="1" applyAlignment="1">
      <alignment horizontal="justify" vertic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0" xfId="0" applyFont="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7" fillId="0" borderId="78" xfId="0" applyFont="1" applyBorder="1" applyAlignment="1">
      <alignment horizontal="center" vertical="center"/>
    </xf>
    <xf numFmtId="0" fontId="37" fillId="0" borderId="79" xfId="0" applyFont="1" applyBorder="1" applyAlignment="1">
      <alignment horizontal="center" vertical="center"/>
    </xf>
    <xf numFmtId="0" fontId="37" fillId="0" borderId="80" xfId="0" applyFont="1" applyBorder="1" applyAlignment="1">
      <alignment horizontal="center" vertical="center"/>
    </xf>
    <xf numFmtId="0" fontId="38" fillId="0" borderId="78" xfId="0" applyFont="1" applyBorder="1" applyAlignment="1">
      <alignment horizontal="center" vertical="center" wrapText="1"/>
    </xf>
    <xf numFmtId="0" fontId="38" fillId="0" borderId="79" xfId="0" applyFont="1" applyBorder="1" applyAlignment="1">
      <alignment horizontal="center" vertical="center" wrapText="1"/>
    </xf>
    <xf numFmtId="0" fontId="38" fillId="0" borderId="80" xfId="0" applyFont="1" applyBorder="1" applyAlignment="1">
      <alignment horizontal="center" vertical="center" wrapText="1"/>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24" fillId="0" borderId="68" xfId="0" applyFont="1" applyBorder="1" applyAlignment="1">
      <alignment horizontal="center" vertical="center"/>
    </xf>
    <xf numFmtId="0" fontId="4" fillId="2" borderId="0" xfId="6" applyFont="1" applyFill="1" applyAlignment="1" applyProtection="1">
      <alignment vertical="center" wrapText="1"/>
      <protection locked="0"/>
    </xf>
    <xf numFmtId="0" fontId="2" fillId="0" borderId="0" xfId="6" applyFont="1" applyAlignment="1" applyProtection="1">
      <alignment vertical="center"/>
      <protection locked="0"/>
    </xf>
    <xf numFmtId="0" fontId="2" fillId="2" borderId="56" xfId="5" applyFont="1" applyFill="1" applyBorder="1" applyAlignment="1" applyProtection="1">
      <alignment horizontal="center" vertical="top" wrapText="1"/>
      <protection locked="0"/>
    </xf>
    <xf numFmtId="0" fontId="2" fillId="2" borderId="59" xfId="5" applyFont="1" applyFill="1" applyBorder="1" applyAlignment="1" applyProtection="1">
      <alignment horizontal="center" vertical="top" wrapText="1"/>
      <protection locked="0"/>
    </xf>
    <xf numFmtId="0" fontId="4" fillId="2" borderId="47" xfId="5" applyFont="1" applyFill="1" applyBorder="1" applyAlignment="1" applyProtection="1">
      <alignment horizontal="center" vertical="center" wrapText="1"/>
      <protection locked="0"/>
    </xf>
    <xf numFmtId="0" fontId="4" fillId="2" borderId="60" xfId="5" applyFont="1" applyFill="1" applyBorder="1" applyAlignment="1" applyProtection="1">
      <alignment horizontal="center" vertical="center" wrapText="1"/>
      <protection locked="0"/>
    </xf>
    <xf numFmtId="0" fontId="5" fillId="2" borderId="93" xfId="5" applyFont="1" applyFill="1" applyBorder="1" applyAlignment="1" applyProtection="1">
      <alignment horizontal="center" vertical="center" wrapText="1"/>
      <protection locked="0"/>
    </xf>
    <xf numFmtId="0" fontId="5" fillId="0" borderId="93" xfId="5" applyFont="1" applyBorder="1" applyAlignment="1" applyProtection="1">
      <alignment horizontal="center" vertical="center" wrapText="1"/>
      <protection locked="0"/>
    </xf>
    <xf numFmtId="0" fontId="53" fillId="10" borderId="84" xfId="6" applyFont="1" applyFill="1" applyBorder="1" applyAlignment="1" applyProtection="1">
      <alignment horizontal="center" vertical="center" wrapText="1"/>
      <protection locked="0"/>
    </xf>
    <xf numFmtId="0" fontId="53" fillId="10" borderId="85" xfId="6" applyFont="1" applyFill="1" applyBorder="1" applyAlignment="1" applyProtection="1">
      <alignment horizontal="center" vertical="center" wrapText="1"/>
      <protection locked="0"/>
    </xf>
    <xf numFmtId="0" fontId="53" fillId="10" borderId="12" xfId="6" applyFont="1" applyFill="1" applyBorder="1" applyAlignment="1" applyProtection="1">
      <alignment horizontal="center" vertical="center" wrapText="1"/>
      <protection locked="0"/>
    </xf>
    <xf numFmtId="0" fontId="6" fillId="10" borderId="84" xfId="6" applyFont="1" applyFill="1" applyBorder="1" applyAlignment="1" applyProtection="1">
      <alignment horizontal="center" vertical="center" wrapText="1"/>
      <protection locked="0"/>
    </xf>
    <xf numFmtId="0" fontId="6" fillId="10" borderId="85" xfId="6" applyFont="1" applyFill="1" applyBorder="1" applyAlignment="1" applyProtection="1">
      <alignment horizontal="center" vertical="center" wrapText="1"/>
      <protection locked="0"/>
    </xf>
    <xf numFmtId="0" fontId="6" fillId="10" borderId="12" xfId="6" applyFont="1" applyFill="1" applyBorder="1" applyAlignment="1" applyProtection="1">
      <alignment horizontal="center" vertical="center" wrapText="1"/>
      <protection locked="0"/>
    </xf>
    <xf numFmtId="0" fontId="6" fillId="10" borderId="86" xfId="6" applyFont="1" applyFill="1" applyBorder="1" applyAlignment="1" applyProtection="1">
      <alignment horizontal="center" vertical="center" wrapText="1"/>
      <protection locked="0"/>
    </xf>
    <xf numFmtId="0" fontId="6" fillId="10" borderId="87" xfId="6" applyFont="1" applyFill="1" applyBorder="1" applyAlignment="1" applyProtection="1">
      <alignment horizontal="center" vertical="center" wrapText="1"/>
      <protection locked="0"/>
    </xf>
    <xf numFmtId="0" fontId="1" fillId="0" borderId="9" xfId="6" applyBorder="1" applyAlignment="1" applyProtection="1">
      <alignment horizontal="center" vertical="center" wrapText="1"/>
      <protection locked="0"/>
    </xf>
    <xf numFmtId="0" fontId="1" fillId="0" borderId="11" xfId="6" applyBorder="1" applyAlignment="1" applyProtection="1">
      <alignment horizontal="center" vertical="center" wrapText="1"/>
      <protection locked="0"/>
    </xf>
    <xf numFmtId="0" fontId="6" fillId="2" borderId="10" xfId="6" applyFont="1" applyFill="1" applyBorder="1" applyAlignment="1" applyProtection="1">
      <alignment horizontal="center" vertical="center" wrapText="1"/>
      <protection locked="0"/>
    </xf>
    <xf numFmtId="0" fontId="6" fillId="2" borderId="9" xfId="6" applyFont="1" applyFill="1" applyBorder="1" applyAlignment="1" applyProtection="1">
      <alignment horizontal="center" vertical="center" wrapText="1"/>
      <protection locked="0"/>
    </xf>
    <xf numFmtId="0" fontId="6" fillId="2" borderId="11" xfId="6" applyFont="1" applyFill="1" applyBorder="1" applyAlignment="1" applyProtection="1">
      <alignment horizontal="center" vertical="center" wrapText="1"/>
      <protection locked="0"/>
    </xf>
    <xf numFmtId="0" fontId="6" fillId="2" borderId="28" xfId="6" applyFont="1" applyFill="1" applyBorder="1" applyAlignment="1" applyProtection="1">
      <alignment horizontal="center" vertical="center" wrapText="1"/>
      <protection locked="0"/>
    </xf>
    <xf numFmtId="0" fontId="6" fillId="10" borderId="28" xfId="6" applyFont="1" applyFill="1" applyBorder="1" applyAlignment="1" applyProtection="1">
      <alignment horizontal="center" vertical="center" wrapText="1"/>
      <protection locked="0"/>
    </xf>
    <xf numFmtId="0" fontId="6" fillId="10" borderId="9" xfId="6" applyFont="1" applyFill="1" applyBorder="1" applyAlignment="1" applyProtection="1">
      <alignment horizontal="center" vertical="center" wrapText="1"/>
      <protection locked="0"/>
    </xf>
    <xf numFmtId="0" fontId="6" fillId="10" borderId="22" xfId="6" applyFont="1" applyFill="1" applyBorder="1" applyAlignment="1" applyProtection="1">
      <alignment horizontal="center" vertical="center" wrapText="1"/>
      <protection locked="0"/>
    </xf>
    <xf numFmtId="0" fontId="6" fillId="2" borderId="22" xfId="6" applyFont="1" applyFill="1" applyBorder="1" applyAlignment="1" applyProtection="1">
      <alignment horizontal="center" vertical="center" wrapText="1"/>
      <protection locked="0"/>
    </xf>
    <xf numFmtId="0" fontId="6" fillId="10" borderId="2" xfId="3" applyFont="1" applyFill="1" applyBorder="1" applyAlignment="1" applyProtection="1">
      <alignment horizontal="center" vertical="center" wrapText="1"/>
      <protection locked="0"/>
    </xf>
    <xf numFmtId="0" fontId="6" fillId="10" borderId="1" xfId="3" applyFont="1" applyFill="1" applyBorder="1" applyAlignment="1" applyProtection="1">
      <alignment horizontal="center" vertical="center" wrapText="1"/>
      <protection locked="0"/>
    </xf>
    <xf numFmtId="0" fontId="5" fillId="0" borderId="94" xfId="5" applyFont="1" applyBorder="1" applyAlignment="1" applyProtection="1">
      <alignment horizontal="center" vertical="center" wrapText="1"/>
      <protection locked="0"/>
    </xf>
    <xf numFmtId="0" fontId="29" fillId="2" borderId="54" xfId="6" applyFont="1" applyFill="1" applyBorder="1" applyAlignment="1" applyProtection="1">
      <alignment horizontal="justify" vertical="center" wrapText="1"/>
      <protection locked="0"/>
    </xf>
    <xf numFmtId="0" fontId="29" fillId="2" borderId="14" xfId="6" applyFont="1" applyFill="1" applyBorder="1" applyAlignment="1" applyProtection="1">
      <alignment horizontal="justify" vertical="center" wrapText="1"/>
      <protection locked="0"/>
    </xf>
    <xf numFmtId="0" fontId="29" fillId="2" borderId="26" xfId="6" applyFont="1" applyFill="1" applyBorder="1" applyAlignment="1" applyProtection="1">
      <alignment horizontal="justify" vertical="center" wrapText="1"/>
      <protection locked="0"/>
    </xf>
    <xf numFmtId="0" fontId="53" fillId="10" borderId="2" xfId="6" applyFont="1" applyFill="1" applyBorder="1" applyAlignment="1" applyProtection="1">
      <alignment horizontal="center" vertical="center" wrapText="1"/>
      <protection locked="0"/>
    </xf>
    <xf numFmtId="0" fontId="53" fillId="10" borderId="1" xfId="6" applyFont="1" applyFill="1" applyBorder="1" applyAlignment="1" applyProtection="1">
      <alignment horizontal="center" vertical="center" wrapText="1"/>
      <protection locked="0"/>
    </xf>
    <xf numFmtId="0" fontId="53" fillId="10" borderId="15" xfId="6" applyFont="1" applyFill="1" applyBorder="1" applyAlignment="1" applyProtection="1">
      <alignment horizontal="center" vertical="center" wrapText="1"/>
      <protection locked="0"/>
    </xf>
    <xf numFmtId="0" fontId="6" fillId="10" borderId="10" xfId="6" applyFont="1" applyFill="1" applyBorder="1" applyAlignment="1" applyProtection="1">
      <alignment horizontal="center" vertical="center" wrapText="1"/>
      <protection locked="0"/>
    </xf>
    <xf numFmtId="0" fontId="6" fillId="10" borderId="11" xfId="6" applyFont="1" applyFill="1" applyBorder="1" applyAlignment="1" applyProtection="1">
      <alignment horizontal="center" vertical="center" wrapText="1"/>
      <protection locked="0"/>
    </xf>
    <xf numFmtId="0" fontId="23" fillId="2" borderId="55" xfId="5" applyFont="1" applyFill="1" applyBorder="1" applyAlignment="1" applyProtection="1">
      <alignment horizontal="center" vertical="top" wrapText="1"/>
      <protection locked="0"/>
    </xf>
    <xf numFmtId="0" fontId="23" fillId="2" borderId="56" xfId="5" applyFont="1" applyFill="1" applyBorder="1" applyAlignment="1" applyProtection="1">
      <alignment horizontal="center" vertical="top" wrapText="1"/>
      <protection locked="0"/>
    </xf>
    <xf numFmtId="0" fontId="23" fillId="2" borderId="57" xfId="5" applyFont="1" applyFill="1" applyBorder="1" applyAlignment="1" applyProtection="1">
      <alignment horizontal="center" vertical="top" wrapText="1"/>
      <protection locked="0"/>
    </xf>
    <xf numFmtId="0" fontId="23" fillId="2" borderId="47" xfId="5" applyFont="1" applyFill="1" applyBorder="1" applyAlignment="1" applyProtection="1">
      <alignment horizontal="center" vertical="top" wrapText="1"/>
      <protection locked="0"/>
    </xf>
    <xf numFmtId="0" fontId="23" fillId="2" borderId="92" xfId="5" applyFont="1" applyFill="1" applyBorder="1" applyAlignment="1" applyProtection="1">
      <alignment horizontal="center" vertical="top" wrapText="1"/>
      <protection locked="0"/>
    </xf>
    <xf numFmtId="0" fontId="23" fillId="2" borderId="93" xfId="5" applyFont="1" applyFill="1" applyBorder="1" applyAlignment="1" applyProtection="1">
      <alignment horizontal="center" vertical="top" wrapText="1"/>
      <protection locked="0"/>
    </xf>
    <xf numFmtId="0" fontId="3" fillId="0" borderId="56" xfId="0" applyFont="1" applyBorder="1" applyAlignment="1" applyProtection="1">
      <alignment horizontal="center"/>
      <protection locked="0"/>
    </xf>
    <xf numFmtId="0" fontId="1" fillId="2" borderId="10" xfId="6" applyFill="1" applyBorder="1" applyAlignment="1" applyProtection="1">
      <alignment horizontal="justify" vertical="center" wrapText="1"/>
      <protection locked="0"/>
    </xf>
    <xf numFmtId="0" fontId="1" fillId="2" borderId="9" xfId="6" applyFill="1" applyBorder="1" applyAlignment="1" applyProtection="1">
      <alignment horizontal="justify" vertical="center" wrapText="1"/>
      <protection locked="0"/>
    </xf>
    <xf numFmtId="0" fontId="1" fillId="2" borderId="22" xfId="6" applyFill="1" applyBorder="1" applyAlignment="1" applyProtection="1">
      <alignment horizontal="justify" vertical="center" wrapText="1"/>
      <protection locked="0"/>
    </xf>
    <xf numFmtId="0" fontId="54" fillId="2" borderId="10" xfId="6" applyFont="1" applyFill="1" applyBorder="1" applyAlignment="1" applyProtection="1">
      <alignment horizontal="justify" vertical="center" wrapText="1"/>
      <protection locked="0"/>
    </xf>
    <xf numFmtId="0" fontId="54" fillId="2" borderId="9" xfId="6" applyFont="1" applyFill="1" applyBorder="1" applyAlignment="1" applyProtection="1">
      <alignment horizontal="justify" vertical="center" wrapText="1"/>
      <protection locked="0"/>
    </xf>
    <xf numFmtId="0" fontId="54" fillId="2" borderId="22" xfId="6" applyFont="1" applyFill="1" applyBorder="1" applyAlignment="1" applyProtection="1">
      <alignment horizontal="justify" vertical="center" wrapText="1"/>
      <protection locked="0"/>
    </xf>
    <xf numFmtId="0" fontId="24" fillId="10" borderId="8" xfId="6" applyFont="1" applyFill="1" applyBorder="1" applyAlignment="1" applyProtection="1">
      <alignment horizontal="center" vertical="center" wrapText="1"/>
      <protection locked="0"/>
    </xf>
    <xf numFmtId="0" fontId="24" fillId="10" borderId="5" xfId="6" applyFont="1" applyFill="1" applyBorder="1" applyAlignment="1" applyProtection="1">
      <alignment horizontal="center" vertical="center" wrapText="1"/>
      <protection locked="0"/>
    </xf>
    <xf numFmtId="0" fontId="24" fillId="10" borderId="7" xfId="6" applyFont="1" applyFill="1" applyBorder="1" applyAlignment="1" applyProtection="1">
      <alignment horizontal="center" vertical="center" wrapText="1"/>
      <protection locked="0"/>
    </xf>
    <xf numFmtId="0" fontId="2" fillId="2" borderId="3" xfId="5" applyFont="1" applyFill="1" applyBorder="1" applyAlignment="1" applyProtection="1">
      <alignment horizontal="center" vertical="center" wrapText="1"/>
      <protection locked="0"/>
    </xf>
    <xf numFmtId="0" fontId="2" fillId="2" borderId="35" xfId="5" applyFont="1" applyFill="1" applyBorder="1" applyAlignment="1" applyProtection="1">
      <alignment horizontal="center" vertical="center" wrapText="1"/>
      <protection locked="0"/>
    </xf>
    <xf numFmtId="0" fontId="2" fillId="2" borderId="43" xfId="5" applyFont="1" applyFill="1" applyBorder="1" applyAlignment="1" applyProtection="1">
      <alignment horizontal="center" vertical="center" wrapText="1"/>
      <protection locked="0"/>
    </xf>
    <xf numFmtId="0" fontId="2" fillId="2" borderId="89" xfId="5" applyFont="1" applyFill="1" applyBorder="1" applyAlignment="1" applyProtection="1">
      <alignment horizontal="center" vertical="center" wrapText="1"/>
      <protection locked="0"/>
    </xf>
    <xf numFmtId="0" fontId="54" fillId="2" borderId="28" xfId="6" applyFont="1" applyFill="1" applyBorder="1" applyAlignment="1" applyProtection="1">
      <alignment horizontal="center" vertical="center" wrapText="1"/>
      <protection locked="0"/>
    </xf>
    <xf numFmtId="0" fontId="54" fillId="2" borderId="9" xfId="6" applyFont="1" applyFill="1" applyBorder="1" applyAlignment="1" applyProtection="1">
      <alignment horizontal="center" vertical="center" wrapText="1"/>
      <protection locked="0"/>
    </xf>
    <xf numFmtId="0" fontId="54" fillId="2" borderId="11" xfId="6" applyFont="1" applyFill="1" applyBorder="1" applyAlignment="1" applyProtection="1">
      <alignment horizontal="center" vertical="center" wrapText="1"/>
      <protection locked="0"/>
    </xf>
    <xf numFmtId="0" fontId="6" fillId="10" borderId="44" xfId="6" applyFont="1" applyFill="1" applyBorder="1" applyAlignment="1" applyProtection="1">
      <alignment horizontal="center" vertical="center" wrapText="1"/>
      <protection locked="0"/>
    </xf>
    <xf numFmtId="0" fontId="6" fillId="10" borderId="45" xfId="6" applyFont="1" applyFill="1" applyBorder="1" applyAlignment="1" applyProtection="1">
      <alignment horizontal="center" vertical="center" wrapText="1"/>
      <protection locked="0"/>
    </xf>
    <xf numFmtId="0" fontId="6" fillId="10" borderId="46" xfId="6" applyFont="1" applyFill="1" applyBorder="1" applyAlignment="1" applyProtection="1">
      <alignment horizontal="center" vertical="center" wrapText="1"/>
      <protection locked="0"/>
    </xf>
    <xf numFmtId="0" fontId="0" fillId="0" borderId="54"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25"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4" xfId="0" applyBorder="1" applyAlignment="1" applyProtection="1">
      <alignment horizontal="center"/>
      <protection locked="0"/>
    </xf>
    <xf numFmtId="0" fontId="1" fillId="2" borderId="5" xfId="6" applyFill="1" applyBorder="1" applyAlignment="1" applyProtection="1">
      <alignment horizontal="justify" vertical="center" wrapText="1"/>
      <protection locked="0"/>
    </xf>
    <xf numFmtId="0" fontId="1" fillId="2" borderId="7" xfId="6" applyFill="1" applyBorder="1" applyAlignment="1" applyProtection="1">
      <alignment horizontal="justify" vertical="center" wrapText="1"/>
      <protection locked="0"/>
    </xf>
    <xf numFmtId="0" fontId="53" fillId="2" borderId="30" xfId="6" applyFont="1" applyFill="1" applyBorder="1" applyAlignment="1" applyProtection="1">
      <alignment horizontal="justify" vertical="center" wrapText="1"/>
      <protection locked="0"/>
    </xf>
    <xf numFmtId="0" fontId="53" fillId="2" borderId="19" xfId="6" applyFont="1" applyFill="1" applyBorder="1" applyAlignment="1" applyProtection="1">
      <alignment horizontal="justify" vertical="center" wrapText="1"/>
      <protection locked="0"/>
    </xf>
    <xf numFmtId="0" fontId="53" fillId="0" borderId="19" xfId="6" applyFont="1" applyBorder="1" applyAlignment="1" applyProtection="1">
      <alignment horizontal="justify" vertical="center" wrapText="1"/>
      <protection locked="0"/>
    </xf>
    <xf numFmtId="0" fontId="53" fillId="0" borderId="6" xfId="6" applyFont="1" applyBorder="1" applyAlignment="1" applyProtection="1">
      <alignment horizontal="justify" vertical="center" wrapText="1"/>
      <protection locked="0"/>
    </xf>
    <xf numFmtId="0" fontId="6" fillId="2" borderId="3" xfId="6" applyFont="1" applyFill="1" applyBorder="1" applyAlignment="1" applyProtection="1">
      <alignment horizontal="center" vertical="center" wrapText="1"/>
      <protection locked="0"/>
    </xf>
    <xf numFmtId="0" fontId="6" fillId="2" borderId="42" xfId="6" applyFont="1" applyFill="1" applyBorder="1" applyAlignment="1" applyProtection="1">
      <alignment horizontal="center" vertical="center" wrapText="1"/>
      <protection locked="0"/>
    </xf>
    <xf numFmtId="0" fontId="1" fillId="10" borderId="35" xfId="6" applyFill="1" applyBorder="1" applyAlignment="1" applyProtection="1">
      <alignment horizontal="center" vertical="center" wrapText="1"/>
      <protection locked="0"/>
    </xf>
    <xf numFmtId="0" fontId="1" fillId="10" borderId="43" xfId="6" applyFill="1" applyBorder="1" applyAlignment="1" applyProtection="1">
      <alignment horizontal="center" vertical="center" wrapText="1"/>
      <protection locked="0"/>
    </xf>
    <xf numFmtId="0" fontId="1" fillId="10" borderId="21" xfId="6" applyFill="1" applyBorder="1" applyAlignment="1" applyProtection="1">
      <alignment horizontal="center" vertical="center" wrapText="1"/>
      <protection locked="0"/>
    </xf>
    <xf numFmtId="0" fontId="1" fillId="2" borderId="8" xfId="6" applyFill="1" applyBorder="1" applyAlignment="1" applyProtection="1">
      <alignment horizontal="justify" vertical="center" wrapText="1"/>
      <protection locked="0"/>
    </xf>
    <xf numFmtId="0" fontId="6" fillId="2" borderId="5" xfId="6" applyFont="1" applyFill="1" applyBorder="1" applyAlignment="1" applyProtection="1">
      <alignment horizontal="center" vertical="center"/>
      <protection locked="0"/>
    </xf>
    <xf numFmtId="0" fontId="1" fillId="2" borderId="5" xfId="6" applyFill="1" applyBorder="1" applyAlignment="1" applyProtection="1">
      <alignment horizontal="center" vertical="center" wrapText="1"/>
      <protection locked="0"/>
    </xf>
    <xf numFmtId="0" fontId="1" fillId="2" borderId="4" xfId="6" applyFill="1" applyBorder="1" applyAlignment="1" applyProtection="1">
      <alignment horizontal="center" vertical="center" wrapText="1"/>
      <protection locked="0"/>
    </xf>
    <xf numFmtId="0" fontId="1" fillId="2" borderId="0" xfId="6" applyFill="1" applyAlignment="1" applyProtection="1">
      <alignment horizontal="center" vertical="center" wrapText="1"/>
      <protection locked="0"/>
    </xf>
    <xf numFmtId="0" fontId="1" fillId="2" borderId="25" xfId="6" applyFill="1" applyBorder="1" applyAlignment="1" applyProtection="1">
      <alignment horizontal="center" vertical="center" wrapText="1"/>
      <protection locked="0"/>
    </xf>
    <xf numFmtId="0" fontId="6" fillId="2" borderId="9" xfId="6" applyFont="1" applyFill="1" applyBorder="1" applyAlignment="1" applyProtection="1">
      <alignment horizontal="center" vertical="center"/>
      <protection locked="0"/>
    </xf>
    <xf numFmtId="0" fontId="6" fillId="2" borderId="11" xfId="6" applyFont="1" applyFill="1" applyBorder="1" applyAlignment="1" applyProtection="1">
      <alignment horizontal="center" vertical="center"/>
      <protection locked="0"/>
    </xf>
    <xf numFmtId="0" fontId="1" fillId="2" borderId="31" xfId="6" applyFill="1" applyBorder="1" applyAlignment="1" applyProtection="1">
      <alignment horizontal="center" vertical="center" wrapText="1"/>
      <protection locked="0"/>
    </xf>
    <xf numFmtId="0" fontId="1" fillId="2" borderId="16" xfId="6" applyFill="1" applyBorder="1" applyAlignment="1" applyProtection="1">
      <alignment horizontal="center" vertical="center" wrapText="1"/>
      <protection locked="0"/>
    </xf>
    <xf numFmtId="0" fontId="1" fillId="2" borderId="24" xfId="6" applyFill="1" applyBorder="1" applyAlignment="1" applyProtection="1">
      <alignment horizontal="center" vertical="center" wrapText="1"/>
      <protection locked="0"/>
    </xf>
    <xf numFmtId="0" fontId="6" fillId="2" borderId="4" xfId="6" applyFont="1" applyFill="1" applyBorder="1" applyAlignment="1" applyProtection="1">
      <alignment vertical="center" wrapText="1"/>
      <protection locked="0"/>
    </xf>
    <xf numFmtId="0" fontId="6" fillId="2" borderId="0" xfId="6" applyFont="1" applyFill="1" applyAlignment="1" applyProtection="1">
      <alignment vertical="center" wrapText="1"/>
      <protection locked="0"/>
    </xf>
    <xf numFmtId="0" fontId="6" fillId="2" borderId="25" xfId="6" applyFont="1" applyFill="1" applyBorder="1" applyAlignment="1" applyProtection="1">
      <alignment vertical="center" wrapText="1"/>
      <protection locked="0"/>
    </xf>
    <xf numFmtId="0" fontId="53" fillId="2" borderId="4" xfId="6" applyFont="1" applyFill="1" applyBorder="1" applyAlignment="1" applyProtection="1">
      <alignment horizontal="left" vertical="center" wrapText="1"/>
      <protection locked="0"/>
    </xf>
    <xf numFmtId="0" fontId="54" fillId="2" borderId="0" xfId="6" applyFont="1" applyFill="1" applyAlignment="1" applyProtection="1">
      <alignment horizontal="left" vertical="center" wrapText="1"/>
      <protection locked="0"/>
    </xf>
    <xf numFmtId="0" fontId="54" fillId="2" borderId="25" xfId="6" applyFont="1" applyFill="1" applyBorder="1" applyAlignment="1" applyProtection="1">
      <alignment horizontal="left" vertical="center" wrapText="1"/>
      <protection locked="0"/>
    </xf>
    <xf numFmtId="0" fontId="53" fillId="10" borderId="44" xfId="6" applyFont="1" applyFill="1" applyBorder="1" applyAlignment="1" applyProtection="1">
      <alignment horizontal="center" vertical="center" wrapText="1"/>
      <protection locked="0"/>
    </xf>
    <xf numFmtId="0" fontId="53" fillId="10" borderId="45" xfId="6" applyFont="1" applyFill="1" applyBorder="1" applyAlignment="1" applyProtection="1">
      <alignment horizontal="center" vertical="center" wrapText="1"/>
      <protection locked="0"/>
    </xf>
    <xf numFmtId="0" fontId="53" fillId="10" borderId="46" xfId="6" applyFont="1" applyFill="1" applyBorder="1" applyAlignment="1" applyProtection="1">
      <alignment horizontal="center" vertical="center" wrapText="1"/>
      <protection locked="0"/>
    </xf>
    <xf numFmtId="0" fontId="1" fillId="2" borderId="4" xfId="6" applyFill="1" applyBorder="1" applyAlignment="1" applyProtection="1">
      <alignment horizontal="justify" vertical="center" wrapText="1"/>
      <protection locked="0"/>
    </xf>
    <xf numFmtId="0" fontId="1" fillId="2" borderId="0" xfId="6" applyFill="1" applyAlignment="1" applyProtection="1">
      <alignment horizontal="justify" vertical="center" wrapText="1"/>
      <protection locked="0"/>
    </xf>
    <xf numFmtId="0" fontId="1" fillId="2" borderId="25" xfId="6" applyFill="1" applyBorder="1" applyAlignment="1" applyProtection="1">
      <alignment horizontal="justify" vertical="center" wrapText="1"/>
      <protection locked="0"/>
    </xf>
    <xf numFmtId="0" fontId="1" fillId="2" borderId="13" xfId="6" applyFill="1" applyBorder="1" applyAlignment="1" applyProtection="1">
      <alignment horizontal="justify" vertical="center" wrapText="1"/>
      <protection locked="0"/>
    </xf>
    <xf numFmtId="0" fontId="28" fillId="2" borderId="91" xfId="6" applyFont="1" applyFill="1" applyBorder="1" applyAlignment="1" applyProtection="1">
      <alignment vertical="center" wrapText="1"/>
      <protection locked="0"/>
    </xf>
    <xf numFmtId="0" fontId="6" fillId="2" borderId="32" xfId="6" applyFont="1" applyFill="1" applyBorder="1" applyAlignment="1" applyProtection="1">
      <alignment vertical="center" wrapText="1"/>
      <protection locked="0"/>
    </xf>
    <xf numFmtId="0" fontId="1" fillId="0" borderId="32" xfId="6" applyBorder="1" applyAlignment="1" applyProtection="1">
      <alignment vertical="center"/>
      <protection locked="0"/>
    </xf>
    <xf numFmtId="0" fontId="1" fillId="0" borderId="33" xfId="6" applyBorder="1" applyAlignment="1" applyProtection="1">
      <alignment vertical="center"/>
      <protection locked="0"/>
    </xf>
    <xf numFmtId="0" fontId="53" fillId="2" borderId="28" xfId="6" applyFont="1" applyFill="1" applyBorder="1" applyAlignment="1" applyProtection="1">
      <alignment horizontal="justify" vertical="center" wrapText="1"/>
      <protection locked="0"/>
    </xf>
    <xf numFmtId="0" fontId="53" fillId="2" borderId="9" xfId="6" applyFont="1" applyFill="1" applyBorder="1" applyAlignment="1" applyProtection="1">
      <alignment horizontal="justify" vertical="center" wrapText="1"/>
      <protection locked="0"/>
    </xf>
    <xf numFmtId="0" fontId="53" fillId="2" borderId="11" xfId="6" applyFont="1" applyFill="1" applyBorder="1" applyAlignment="1" applyProtection="1">
      <alignment horizontal="justify" vertical="center" wrapText="1"/>
      <protection locked="0"/>
    </xf>
    <xf numFmtId="0" fontId="47" fillId="0" borderId="44" xfId="0" applyFont="1" applyBorder="1" applyAlignment="1" applyProtection="1">
      <alignment horizontal="center"/>
      <protection locked="0"/>
    </xf>
    <xf numFmtId="0" fontId="47" fillId="0" borderId="45" xfId="0" applyFont="1" applyBorder="1" applyAlignment="1" applyProtection="1">
      <alignment horizontal="center"/>
      <protection locked="0"/>
    </xf>
    <xf numFmtId="0" fontId="47" fillId="0" borderId="46" xfId="0" applyFont="1" applyBorder="1" applyAlignment="1" applyProtection="1">
      <alignment horizontal="center"/>
      <protection locked="0"/>
    </xf>
    <xf numFmtId="0" fontId="1" fillId="2" borderId="0" xfId="6" applyFill="1" applyAlignment="1" applyProtection="1">
      <alignment horizontal="left" vertical="center" wrapText="1"/>
      <protection locked="0"/>
    </xf>
    <xf numFmtId="0" fontId="1" fillId="2" borderId="8" xfId="6" applyFill="1" applyBorder="1" applyAlignment="1" applyProtection="1">
      <alignment horizontal="left" vertical="center" wrapText="1"/>
      <protection locked="0"/>
    </xf>
    <xf numFmtId="0" fontId="1" fillId="2" borderId="5" xfId="6" applyFill="1" applyBorder="1" applyAlignment="1" applyProtection="1">
      <alignment horizontal="left" vertical="center" wrapText="1"/>
      <protection locked="0"/>
    </xf>
    <xf numFmtId="0" fontId="1" fillId="2" borderId="7" xfId="6" applyFill="1" applyBorder="1" applyAlignment="1" applyProtection="1">
      <alignment horizontal="left" vertical="center" wrapText="1"/>
      <protection locked="0"/>
    </xf>
    <xf numFmtId="0" fontId="6" fillId="2" borderId="34" xfId="6" applyFont="1" applyFill="1" applyBorder="1" applyAlignment="1" applyProtection="1">
      <alignment horizontal="center" vertical="center" wrapText="1"/>
      <protection locked="0"/>
    </xf>
    <xf numFmtId="0" fontId="53" fillId="2" borderId="10" xfId="6" applyFont="1" applyFill="1" applyBorder="1" applyAlignment="1" applyProtection="1">
      <alignment horizontal="justify" vertical="center" wrapText="1"/>
      <protection locked="0"/>
    </xf>
    <xf numFmtId="0" fontId="53" fillId="2" borderId="22" xfId="6" applyFont="1" applyFill="1" applyBorder="1" applyAlignment="1" applyProtection="1">
      <alignment horizontal="justify" vertical="center" wrapText="1"/>
      <protection locked="0"/>
    </xf>
    <xf numFmtId="0" fontId="54" fillId="2" borderId="13" xfId="6" applyFont="1" applyFill="1" applyBorder="1" applyAlignment="1" applyProtection="1">
      <alignment horizontal="justify" vertical="center" wrapText="1"/>
      <protection locked="0"/>
    </xf>
    <xf numFmtId="0" fontId="54" fillId="0" borderId="0" xfId="6" applyFont="1" applyAlignment="1" applyProtection="1">
      <alignment horizontal="justify" vertical="center" wrapText="1"/>
      <protection locked="0"/>
    </xf>
    <xf numFmtId="0" fontId="54" fillId="0" borderId="23" xfId="6" applyFont="1" applyBorder="1" applyAlignment="1" applyProtection="1">
      <alignment horizontal="justify" vertical="center" wrapText="1"/>
      <protection locked="0"/>
    </xf>
    <xf numFmtId="0" fontId="58" fillId="0" borderId="9" xfId="0" applyFont="1" applyBorder="1" applyAlignment="1" applyProtection="1">
      <alignment horizontal="justify" vertical="center" wrapText="1"/>
      <protection locked="0"/>
    </xf>
    <xf numFmtId="0" fontId="58" fillId="0" borderId="11" xfId="0" applyFont="1" applyBorder="1" applyAlignment="1" applyProtection="1">
      <alignment horizontal="justify" vertical="center" wrapText="1"/>
      <protection locked="0"/>
    </xf>
    <xf numFmtId="0" fontId="53" fillId="2" borderId="29" xfId="6" applyFont="1" applyFill="1" applyBorder="1" applyAlignment="1" applyProtection="1">
      <alignment horizontal="justify" vertical="center" wrapText="1"/>
      <protection locked="0"/>
    </xf>
    <xf numFmtId="0" fontId="53" fillId="2" borderId="5" xfId="6" applyFont="1" applyFill="1" applyBorder="1" applyAlignment="1" applyProtection="1">
      <alignment horizontal="justify" vertical="center" wrapText="1"/>
      <protection locked="0"/>
    </xf>
    <xf numFmtId="0" fontId="54" fillId="0" borderId="5" xfId="6" applyFont="1" applyBorder="1" applyAlignment="1" applyProtection="1">
      <alignment horizontal="justify" vertical="center" wrapText="1"/>
      <protection locked="0"/>
    </xf>
    <xf numFmtId="0" fontId="54" fillId="0" borderId="18" xfId="6" applyFont="1" applyBorder="1" applyAlignment="1" applyProtection="1">
      <alignment horizontal="justify" vertical="center" wrapText="1"/>
      <protection locked="0"/>
    </xf>
    <xf numFmtId="0" fontId="58" fillId="0" borderId="22" xfId="0" applyFont="1" applyBorder="1" applyAlignment="1" applyProtection="1">
      <alignment horizontal="justify" vertical="center" wrapText="1"/>
      <protection locked="0"/>
    </xf>
    <xf numFmtId="0" fontId="3" fillId="2" borderId="10" xfId="6" applyFont="1" applyFill="1" applyBorder="1" applyAlignment="1" applyProtection="1">
      <alignment horizontal="justify" vertical="center" wrapText="1"/>
      <protection locked="0"/>
    </xf>
    <xf numFmtId="0" fontId="53" fillId="2" borderId="1" xfId="6" applyFont="1" applyFill="1" applyBorder="1" applyAlignment="1" applyProtection="1">
      <alignment horizontal="justify" vertical="center" wrapText="1"/>
      <protection locked="0"/>
    </xf>
    <xf numFmtId="0" fontId="54" fillId="0" borderId="1" xfId="6" applyFont="1" applyBorder="1" applyAlignment="1" applyProtection="1">
      <alignment horizontal="justify" vertical="center" wrapText="1"/>
      <protection locked="0"/>
    </xf>
    <xf numFmtId="0" fontId="53" fillId="2" borderId="20" xfId="6" applyFont="1" applyFill="1" applyBorder="1" applyAlignment="1" applyProtection="1">
      <alignment horizontal="justify" vertical="center" wrapText="1"/>
      <protection locked="0"/>
    </xf>
    <xf numFmtId="0" fontId="53" fillId="2" borderId="88" xfId="6" applyFont="1" applyFill="1" applyBorder="1" applyAlignment="1" applyProtection="1">
      <alignment horizontal="justify" vertical="center" wrapText="1"/>
      <protection locked="0"/>
    </xf>
    <xf numFmtId="0" fontId="1" fillId="0" borderId="89" xfId="6" applyBorder="1" applyAlignment="1" applyProtection="1">
      <alignment horizontal="center" vertical="center"/>
      <protection locked="0"/>
    </xf>
    <xf numFmtId="0" fontId="1" fillId="0" borderId="90" xfId="6" applyBorder="1" applyAlignment="1" applyProtection="1">
      <alignment horizontal="center" vertical="center"/>
      <protection locked="0"/>
    </xf>
    <xf numFmtId="0" fontId="1" fillId="0" borderId="41" xfId="6" applyBorder="1" applyAlignment="1" applyProtection="1">
      <alignment horizontal="center" vertical="center"/>
      <protection locked="0"/>
    </xf>
    <xf numFmtId="0" fontId="6" fillId="2" borderId="28" xfId="6" applyFont="1" applyFill="1" applyBorder="1" applyAlignment="1" applyProtection="1">
      <alignment horizontal="left" vertical="center" wrapText="1"/>
      <protection locked="0"/>
    </xf>
    <xf numFmtId="0" fontId="6" fillId="2" borderId="9" xfId="6" applyFont="1" applyFill="1" applyBorder="1" applyAlignment="1" applyProtection="1">
      <alignment horizontal="left" vertical="center" wrapText="1"/>
      <protection locked="0"/>
    </xf>
    <xf numFmtId="0" fontId="6" fillId="2" borderId="11" xfId="6" applyFont="1" applyFill="1" applyBorder="1" applyAlignment="1" applyProtection="1">
      <alignment horizontal="left" vertical="center" wrapText="1"/>
      <protection locked="0"/>
    </xf>
    <xf numFmtId="0" fontId="1" fillId="2" borderId="5" xfId="6" applyFill="1" applyBorder="1" applyAlignment="1" applyProtection="1">
      <alignment vertical="center" wrapText="1"/>
      <protection locked="0"/>
    </xf>
    <xf numFmtId="0" fontId="1" fillId="0" borderId="7" xfId="6" applyBorder="1" applyAlignment="1" applyProtection="1">
      <alignment vertical="center" wrapText="1"/>
      <protection locked="0"/>
    </xf>
    <xf numFmtId="0" fontId="6" fillId="10" borderId="30" xfId="3" applyFont="1" applyFill="1" applyBorder="1" applyAlignment="1" applyProtection="1">
      <alignment horizontal="center" vertical="center" wrapText="1"/>
      <protection locked="0"/>
    </xf>
    <xf numFmtId="0" fontId="6" fillId="10" borderId="88" xfId="3" applyFont="1" applyFill="1" applyBorder="1" applyAlignment="1" applyProtection="1">
      <alignment horizontal="center" vertical="center" wrapText="1"/>
      <protection locked="0"/>
    </xf>
    <xf numFmtId="0" fontId="6" fillId="10" borderId="29" xfId="3" applyFont="1" applyFill="1" applyBorder="1" applyAlignment="1" applyProtection="1">
      <alignment horizontal="center" vertical="center" wrapText="1"/>
      <protection locked="0"/>
    </xf>
    <xf numFmtId="0" fontId="6" fillId="10" borderId="7" xfId="3" applyFont="1" applyFill="1" applyBorder="1" applyAlignment="1" applyProtection="1">
      <alignment horizontal="center" vertical="center" wrapText="1"/>
      <protection locked="0"/>
    </xf>
    <xf numFmtId="0" fontId="6" fillId="0" borderId="28" xfId="6" applyFont="1" applyBorder="1" applyAlignment="1" applyProtection="1">
      <alignment horizontal="justify" vertical="center" wrapText="1"/>
      <protection locked="0"/>
    </xf>
    <xf numFmtId="0" fontId="53" fillId="0" borderId="9" xfId="6" applyFont="1" applyBorder="1" applyAlignment="1" applyProtection="1">
      <alignment horizontal="justify" vertical="center" wrapText="1"/>
      <protection locked="0"/>
    </xf>
    <xf numFmtId="0" fontId="53" fillId="0" borderId="11" xfId="6" applyFont="1" applyBorder="1" applyAlignment="1" applyProtection="1">
      <alignment horizontal="justify" vertical="center" wrapText="1"/>
      <protection locked="0"/>
    </xf>
    <xf numFmtId="0" fontId="6" fillId="10" borderId="1" xfId="5" applyFont="1" applyFill="1" applyBorder="1" applyAlignment="1" applyProtection="1">
      <alignment horizontal="center" vertical="center" wrapText="1"/>
      <protection locked="0"/>
    </xf>
    <xf numFmtId="0" fontId="44" fillId="0" borderId="1" xfId="3" applyFont="1" applyBorder="1" applyAlignment="1" applyProtection="1">
      <alignment horizontal="center" vertical="center" wrapText="1"/>
      <protection locked="0"/>
    </xf>
    <xf numFmtId="0" fontId="44" fillId="0" borderId="15" xfId="3" applyFont="1" applyBorder="1" applyAlignment="1" applyProtection="1">
      <alignment horizontal="center" vertical="center" wrapText="1"/>
      <protection locked="0"/>
    </xf>
    <xf numFmtId="0" fontId="6" fillId="2" borderId="10" xfId="5" applyFont="1" applyFill="1" applyBorder="1" applyAlignment="1" applyProtection="1">
      <alignment horizontal="center" vertical="center" wrapText="1"/>
      <protection locked="0"/>
    </xf>
    <xf numFmtId="0" fontId="6" fillId="2" borderId="9" xfId="5" applyFont="1" applyFill="1" applyBorder="1" applyAlignment="1" applyProtection="1">
      <alignment horizontal="center" vertical="center" wrapText="1"/>
      <protection locked="0"/>
    </xf>
    <xf numFmtId="0" fontId="6" fillId="2" borderId="22" xfId="5" applyFont="1" applyFill="1" applyBorder="1" applyAlignment="1" applyProtection="1">
      <alignment horizontal="center" vertical="center" wrapText="1"/>
      <protection locked="0"/>
    </xf>
    <xf numFmtId="0" fontId="6" fillId="10" borderId="10" xfId="5" applyFont="1" applyFill="1" applyBorder="1" applyAlignment="1" applyProtection="1">
      <alignment horizontal="center" vertical="center" wrapText="1"/>
      <protection locked="0"/>
    </xf>
    <xf numFmtId="0" fontId="6" fillId="10" borderId="22" xfId="5" applyFont="1" applyFill="1" applyBorder="1" applyAlignment="1" applyProtection="1">
      <alignment horizontal="center" vertical="center" wrapText="1"/>
      <protection locked="0"/>
    </xf>
    <xf numFmtId="0" fontId="6" fillId="0" borderId="28" xfId="3" applyFont="1" applyBorder="1" applyAlignment="1" applyProtection="1">
      <alignment horizontal="center" vertical="center" wrapText="1"/>
      <protection locked="0"/>
    </xf>
    <xf numFmtId="0" fontId="6" fillId="0" borderId="9" xfId="3" applyFont="1" applyBorder="1" applyAlignment="1" applyProtection="1">
      <alignment horizontal="center" vertical="center" wrapText="1"/>
      <protection locked="0"/>
    </xf>
    <xf numFmtId="0" fontId="6" fillId="0" borderId="11" xfId="3" applyFont="1" applyBorder="1" applyAlignment="1" applyProtection="1">
      <alignment horizontal="center" vertical="center" wrapText="1"/>
      <protection locked="0"/>
    </xf>
    <xf numFmtId="0" fontId="54" fillId="0" borderId="1" xfId="6" applyFont="1" applyBorder="1" applyAlignment="1" applyProtection="1">
      <alignment horizontal="center" vertical="center" wrapText="1"/>
      <protection locked="0"/>
    </xf>
    <xf numFmtId="0" fontId="53" fillId="10" borderId="44" xfId="5" applyFont="1" applyFill="1" applyBorder="1" applyAlignment="1" applyProtection="1">
      <alignment horizontal="center" vertical="center"/>
      <protection locked="0"/>
    </xf>
    <xf numFmtId="0" fontId="53" fillId="10" borderId="45" xfId="5" applyFont="1" applyFill="1" applyBorder="1" applyAlignment="1" applyProtection="1">
      <alignment horizontal="center" vertical="center"/>
      <protection locked="0"/>
    </xf>
    <xf numFmtId="0" fontId="53" fillId="10" borderId="46" xfId="5" applyFont="1" applyFill="1" applyBorder="1" applyAlignment="1" applyProtection="1">
      <alignment horizontal="center" vertical="center"/>
      <protection locked="0"/>
    </xf>
    <xf numFmtId="0" fontId="1" fillId="2" borderId="20" xfId="6" applyFill="1" applyBorder="1" applyAlignment="1" applyProtection="1">
      <alignment horizontal="justify" vertical="center" wrapText="1"/>
      <protection locked="0"/>
    </xf>
    <xf numFmtId="0" fontId="1" fillId="2" borderId="19" xfId="6" applyFill="1" applyBorder="1" applyAlignment="1" applyProtection="1">
      <alignment horizontal="justify" vertical="center" wrapText="1"/>
      <protection locked="0"/>
    </xf>
    <xf numFmtId="0" fontId="1" fillId="2" borderId="88" xfId="6" applyFill="1" applyBorder="1" applyAlignment="1" applyProtection="1">
      <alignment horizontal="justify" vertical="center" wrapText="1"/>
      <protection locked="0"/>
    </xf>
    <xf numFmtId="0" fontId="1" fillId="2" borderId="13" xfId="6" applyFill="1" applyBorder="1" applyAlignment="1" applyProtection="1">
      <alignment horizontal="left" vertical="center" wrapText="1"/>
      <protection locked="0"/>
    </xf>
    <xf numFmtId="0" fontId="53" fillId="2" borderId="28" xfId="6" applyFont="1" applyFill="1" applyBorder="1" applyAlignment="1" applyProtection="1">
      <alignment horizontal="center" vertical="center" wrapText="1"/>
      <protection locked="0"/>
    </xf>
    <xf numFmtId="0" fontId="53" fillId="2" borderId="9" xfId="6" applyFont="1" applyFill="1" applyBorder="1" applyAlignment="1" applyProtection="1">
      <alignment horizontal="center" vertical="center" wrapText="1"/>
      <protection locked="0"/>
    </xf>
    <xf numFmtId="0" fontId="53" fillId="2" borderId="11" xfId="6" applyFont="1" applyFill="1" applyBorder="1" applyAlignment="1" applyProtection="1">
      <alignment horizontal="center" vertical="center" wrapText="1"/>
      <protection locked="0"/>
    </xf>
    <xf numFmtId="0" fontId="53" fillId="10" borderId="28" xfId="6" applyFont="1" applyFill="1" applyBorder="1" applyAlignment="1" applyProtection="1">
      <alignment horizontal="center" vertical="center" wrapText="1"/>
      <protection locked="0"/>
    </xf>
    <xf numFmtId="0" fontId="53" fillId="10" borderId="9" xfId="6" applyFont="1" applyFill="1" applyBorder="1" applyAlignment="1" applyProtection="1">
      <alignment horizontal="center" vertical="center" wrapText="1"/>
      <protection locked="0"/>
    </xf>
    <xf numFmtId="0" fontId="53" fillId="10" borderId="11" xfId="6" applyFont="1" applyFill="1" applyBorder="1" applyAlignment="1" applyProtection="1">
      <alignment horizontal="center" vertical="center" wrapText="1"/>
      <protection locked="0"/>
    </xf>
    <xf numFmtId="0" fontId="6" fillId="0" borderId="10" xfId="5" applyFont="1" applyBorder="1" applyAlignment="1" applyProtection="1">
      <alignment horizontal="center" vertical="center" wrapText="1"/>
      <protection locked="0"/>
    </xf>
    <xf numFmtId="0" fontId="6" fillId="0" borderId="9" xfId="5" applyFont="1" applyBorder="1" applyAlignment="1" applyProtection="1">
      <alignment horizontal="center" vertical="center" wrapText="1"/>
      <protection locked="0"/>
    </xf>
    <xf numFmtId="0" fontId="6" fillId="0" borderId="11" xfId="5" applyFont="1" applyBorder="1" applyAlignment="1" applyProtection="1">
      <alignment horizontal="center" vertical="center" wrapText="1"/>
      <protection locked="0"/>
    </xf>
    <xf numFmtId="0" fontId="4" fillId="2" borderId="9" xfId="5" applyFont="1" applyFill="1" applyBorder="1" applyAlignment="1" applyProtection="1">
      <alignment horizontal="center"/>
      <protection locked="0"/>
    </xf>
    <xf numFmtId="0" fontId="4" fillId="2" borderId="11" xfId="5" applyFont="1" applyFill="1" applyBorder="1" applyAlignment="1" applyProtection="1">
      <alignment horizontal="center"/>
      <protection locked="0"/>
    </xf>
    <xf numFmtId="0" fontId="53" fillId="2" borderId="4" xfId="5" applyFont="1" applyFill="1" applyBorder="1" applyAlignment="1" applyProtection="1">
      <alignment horizontal="justify" vertical="center" wrapText="1"/>
      <protection locked="0"/>
    </xf>
    <xf numFmtId="0" fontId="53" fillId="2" borderId="0" xfId="5" applyFont="1" applyFill="1" applyAlignment="1" applyProtection="1">
      <alignment horizontal="justify" vertical="center" wrapText="1"/>
      <protection locked="0"/>
    </xf>
    <xf numFmtId="0" fontId="53" fillId="2" borderId="25" xfId="5" applyFont="1" applyFill="1" applyBorder="1" applyAlignment="1" applyProtection="1">
      <alignment horizontal="justify" vertical="center" wrapText="1"/>
      <protection locked="0"/>
    </xf>
    <xf numFmtId="0" fontId="1" fillId="2" borderId="54" xfId="5" applyFill="1" applyBorder="1" applyAlignment="1" applyProtection="1">
      <alignment horizontal="justify" vertical="center" wrapText="1"/>
      <protection locked="0"/>
    </xf>
    <xf numFmtId="0" fontId="1" fillId="2" borderId="14" xfId="5" applyFill="1" applyBorder="1" applyAlignment="1" applyProtection="1">
      <alignment horizontal="justify" vertical="center" wrapText="1"/>
      <protection locked="0"/>
    </xf>
    <xf numFmtId="0" fontId="1" fillId="2" borderId="26" xfId="5" applyFill="1" applyBorder="1" applyAlignment="1" applyProtection="1">
      <alignment horizontal="justify" vertical="center" wrapText="1"/>
      <protection locked="0"/>
    </xf>
    <xf numFmtId="0" fontId="53" fillId="2" borderId="1" xfId="5" applyFont="1" applyFill="1" applyBorder="1" applyAlignment="1" applyProtection="1">
      <alignment horizontal="justify" vertical="top" wrapText="1"/>
      <protection locked="0"/>
    </xf>
    <xf numFmtId="0" fontId="53" fillId="2" borderId="1" xfId="5" applyFont="1" applyFill="1" applyBorder="1" applyProtection="1">
      <protection locked="0"/>
    </xf>
    <xf numFmtId="0" fontId="6" fillId="2" borderId="4" xfId="5" applyFont="1" applyFill="1" applyBorder="1" applyAlignment="1" applyProtection="1">
      <alignment wrapText="1"/>
      <protection locked="0"/>
    </xf>
    <xf numFmtId="0" fontId="6" fillId="2" borderId="0" xfId="5" applyFont="1" applyFill="1" applyAlignment="1" applyProtection="1">
      <alignment wrapText="1"/>
      <protection locked="0"/>
    </xf>
    <xf numFmtId="0" fontId="6" fillId="2" borderId="25" xfId="5" applyFont="1" applyFill="1" applyBorder="1" applyAlignment="1" applyProtection="1">
      <alignment wrapText="1"/>
      <protection locked="0"/>
    </xf>
    <xf numFmtId="0" fontId="4" fillId="2" borderId="5" xfId="5" applyFont="1" applyFill="1" applyBorder="1" applyAlignment="1" applyProtection="1">
      <alignment horizontal="center"/>
      <protection locked="0"/>
    </xf>
    <xf numFmtId="0" fontId="4" fillId="2" borderId="18" xfId="5" applyFont="1" applyFill="1" applyBorder="1" applyAlignment="1" applyProtection="1">
      <alignment horizontal="center"/>
      <protection locked="0"/>
    </xf>
    <xf numFmtId="0" fontId="1" fillId="2" borderId="4" xfId="5" applyFill="1" applyBorder="1" applyAlignment="1" applyProtection="1">
      <alignment horizontal="left" vertical="top" wrapText="1"/>
      <protection locked="0"/>
    </xf>
    <xf numFmtId="0" fontId="1" fillId="2" borderId="0" xfId="5" applyFill="1" applyAlignment="1" applyProtection="1">
      <alignment horizontal="left" vertical="top" wrapText="1"/>
      <protection locked="0"/>
    </xf>
    <xf numFmtId="0" fontId="1" fillId="10" borderId="35" xfId="5" applyFill="1" applyBorder="1" applyAlignment="1" applyProtection="1">
      <alignment horizontal="center" wrapText="1"/>
      <protection locked="0"/>
    </xf>
    <xf numFmtId="0" fontId="1" fillId="10" borderId="43" xfId="5" applyFill="1" applyBorder="1" applyAlignment="1" applyProtection="1">
      <alignment horizontal="center" wrapText="1"/>
      <protection locked="0"/>
    </xf>
    <xf numFmtId="0" fontId="1" fillId="10" borderId="21" xfId="5" applyFill="1" applyBorder="1" applyAlignment="1" applyProtection="1">
      <alignment horizontal="center" wrapText="1"/>
      <protection locked="0"/>
    </xf>
    <xf numFmtId="0" fontId="1" fillId="2" borderId="4" xfId="5" applyFill="1" applyBorder="1" applyAlignment="1" applyProtection="1">
      <alignment horizontal="center" wrapText="1"/>
      <protection locked="0"/>
    </xf>
    <xf numFmtId="0" fontId="1" fillId="11" borderId="0" xfId="5" applyFill="1" applyAlignment="1" applyProtection="1">
      <alignment wrapText="1"/>
      <protection locked="0"/>
    </xf>
    <xf numFmtId="0" fontId="1" fillId="11" borderId="25" xfId="5" applyFill="1" applyBorder="1" applyAlignment="1" applyProtection="1">
      <alignment wrapText="1"/>
      <protection locked="0"/>
    </xf>
    <xf numFmtId="0" fontId="53" fillId="0" borderId="31" xfId="5" applyFont="1" applyBorder="1" applyAlignment="1" applyProtection="1">
      <alignment horizontal="left" vertical="center" wrapText="1"/>
      <protection locked="0"/>
    </xf>
    <xf numFmtId="0" fontId="53" fillId="0" borderId="16" xfId="5" applyFont="1" applyBorder="1" applyAlignment="1" applyProtection="1">
      <alignment horizontal="left" vertical="center" wrapText="1"/>
      <protection locked="0"/>
    </xf>
    <xf numFmtId="0" fontId="53" fillId="0" borderId="24" xfId="5" applyFont="1" applyBorder="1" applyAlignment="1" applyProtection="1">
      <alignment horizontal="left" vertical="center" wrapText="1"/>
      <protection locked="0"/>
    </xf>
    <xf numFmtId="0" fontId="6" fillId="2" borderId="3" xfId="5" applyFont="1" applyFill="1" applyBorder="1" applyAlignment="1" applyProtection="1">
      <alignment horizontal="center" vertical="center" wrapText="1"/>
      <protection locked="0"/>
    </xf>
    <xf numFmtId="0" fontId="6" fillId="2" borderId="42" xfId="5" applyFont="1" applyFill="1" applyBorder="1" applyAlignment="1" applyProtection="1">
      <alignment horizontal="center" vertical="center" wrapText="1"/>
      <protection locked="0"/>
    </xf>
    <xf numFmtId="0" fontId="6" fillId="2" borderId="34" xfId="5" applyFont="1" applyFill="1" applyBorder="1" applyAlignment="1" applyProtection="1">
      <alignment horizontal="center" vertical="center" wrapText="1"/>
      <protection locked="0"/>
    </xf>
    <xf numFmtId="0" fontId="6" fillId="2" borderId="30" xfId="5" applyFont="1" applyFill="1" applyBorder="1" applyAlignment="1" applyProtection="1">
      <alignment horizontal="justify" vertical="center" wrapText="1"/>
      <protection locked="0"/>
    </xf>
    <xf numFmtId="0" fontId="6" fillId="2" borderId="19" xfId="5" applyFont="1" applyFill="1" applyBorder="1" applyAlignment="1" applyProtection="1">
      <alignment horizontal="justify" vertical="center" wrapText="1"/>
      <protection locked="0"/>
    </xf>
    <xf numFmtId="0" fontId="6" fillId="2" borderId="6" xfId="5" applyFont="1" applyFill="1" applyBorder="1" applyAlignment="1" applyProtection="1">
      <alignment horizontal="justify" vertical="center" wrapText="1"/>
      <protection locked="0"/>
    </xf>
    <xf numFmtId="0" fontId="53" fillId="2" borderId="10" xfId="5" applyFont="1" applyFill="1" applyBorder="1" applyAlignment="1" applyProtection="1">
      <alignment horizontal="justify" vertical="top" wrapText="1"/>
      <protection locked="0"/>
    </xf>
    <xf numFmtId="0" fontId="53" fillId="0" borderId="9" xfId="0" applyFont="1" applyBorder="1" applyProtection="1">
      <protection locked="0"/>
    </xf>
    <xf numFmtId="0" fontId="53" fillId="0" borderId="22" xfId="0" applyFont="1" applyBorder="1" applyProtection="1">
      <protection locked="0"/>
    </xf>
    <xf numFmtId="0" fontId="53" fillId="0" borderId="9" xfId="0" applyFont="1" applyBorder="1" applyAlignment="1" applyProtection="1">
      <alignment wrapText="1"/>
      <protection locked="0"/>
    </xf>
    <xf numFmtId="0" fontId="53" fillId="0" borderId="22" xfId="0" applyFont="1" applyBorder="1" applyAlignment="1" applyProtection="1">
      <alignment wrapText="1"/>
      <protection locked="0"/>
    </xf>
    <xf numFmtId="0" fontId="1" fillId="2" borderId="89" xfId="5" applyFill="1" applyBorder="1" applyAlignment="1" applyProtection="1">
      <alignment horizontal="center" wrapText="1"/>
      <protection locked="0"/>
    </xf>
    <xf numFmtId="0" fontId="1" fillId="2" borderId="90" xfId="5" applyFill="1" applyBorder="1" applyAlignment="1" applyProtection="1">
      <alignment horizontal="center" wrapText="1"/>
      <protection locked="0"/>
    </xf>
    <xf numFmtId="0" fontId="1" fillId="2" borderId="41" xfId="5" applyFill="1" applyBorder="1" applyAlignment="1" applyProtection="1">
      <alignment horizontal="center" wrapText="1"/>
      <protection locked="0"/>
    </xf>
    <xf numFmtId="0" fontId="1" fillId="2" borderId="4" xfId="5" applyFill="1" applyBorder="1" applyAlignment="1" applyProtection="1">
      <alignment wrapText="1"/>
      <protection locked="0"/>
    </xf>
    <xf numFmtId="0" fontId="24" fillId="2" borderId="1" xfId="5" applyFont="1" applyFill="1" applyBorder="1" applyAlignment="1" applyProtection="1">
      <alignment horizontal="justify" vertical="top" wrapText="1"/>
      <protection locked="0"/>
    </xf>
    <xf numFmtId="0" fontId="6" fillId="2" borderId="10" xfId="5" applyFont="1" applyFill="1" applyBorder="1" applyAlignment="1" applyProtection="1">
      <alignment horizontal="justify" vertical="top" wrapText="1"/>
      <protection locked="0"/>
    </xf>
    <xf numFmtId="0" fontId="6" fillId="2" borderId="9" xfId="5" applyFont="1" applyFill="1" applyBorder="1" applyAlignment="1" applyProtection="1">
      <alignment horizontal="justify" vertical="top" wrapText="1"/>
      <protection locked="0"/>
    </xf>
    <xf numFmtId="0" fontId="6" fillId="2" borderId="22" xfId="5" applyFont="1" applyFill="1" applyBorder="1" applyAlignment="1" applyProtection="1">
      <alignment horizontal="justify" vertical="top" wrapText="1"/>
      <protection locked="0"/>
    </xf>
    <xf numFmtId="0" fontId="53" fillId="2" borderId="20" xfId="5" applyFont="1" applyFill="1" applyBorder="1" applyAlignment="1" applyProtection="1">
      <alignment horizontal="left" vertical="top" wrapText="1"/>
      <protection locked="0"/>
    </xf>
    <xf numFmtId="0" fontId="53" fillId="2" borderId="19" xfId="5" applyFont="1" applyFill="1" applyBorder="1" applyAlignment="1" applyProtection="1">
      <alignment horizontal="left" vertical="top" wrapText="1"/>
      <protection locked="0"/>
    </xf>
    <xf numFmtId="0" fontId="53" fillId="2" borderId="88" xfId="5" applyFont="1" applyFill="1" applyBorder="1" applyAlignment="1" applyProtection="1">
      <alignment horizontal="left" vertical="top" wrapText="1"/>
      <protection locked="0"/>
    </xf>
    <xf numFmtId="0" fontId="53" fillId="2" borderId="9" xfId="5" applyFont="1" applyFill="1" applyBorder="1" applyAlignment="1" applyProtection="1">
      <alignment horizontal="justify" vertical="top" wrapText="1"/>
      <protection locked="0"/>
    </xf>
    <xf numFmtId="0" fontId="53" fillId="2" borderId="22" xfId="5" applyFont="1" applyFill="1" applyBorder="1" applyAlignment="1" applyProtection="1">
      <alignment horizontal="justify" vertical="top" wrapText="1"/>
      <protection locked="0"/>
    </xf>
    <xf numFmtId="0" fontId="6" fillId="2" borderId="13" xfId="5" applyFont="1" applyFill="1" applyBorder="1" applyAlignment="1" applyProtection="1">
      <alignment horizontal="center" vertical="top" wrapText="1"/>
      <protection locked="0"/>
    </xf>
    <xf numFmtId="0" fontId="6" fillId="2" borderId="0" xfId="5" applyFont="1" applyFill="1" applyAlignment="1" applyProtection="1">
      <alignment horizontal="center" vertical="top" wrapText="1"/>
      <protection locked="0"/>
    </xf>
    <xf numFmtId="0" fontId="6" fillId="2" borderId="35" xfId="5" applyFont="1" applyFill="1" applyBorder="1" applyAlignment="1" applyProtection="1">
      <alignment horizontal="justify" vertical="top" wrapText="1"/>
      <protection locked="0"/>
    </xf>
    <xf numFmtId="0" fontId="6" fillId="2" borderId="35" xfId="5" applyFont="1" applyFill="1" applyBorder="1" applyProtection="1">
      <protection locked="0"/>
    </xf>
    <xf numFmtId="0" fontId="6" fillId="2" borderId="13" xfId="5" applyFont="1" applyFill="1" applyBorder="1" applyAlignment="1" applyProtection="1">
      <alignment horizontal="left" vertical="top" wrapText="1"/>
      <protection locked="0"/>
    </xf>
    <xf numFmtId="0" fontId="6" fillId="2" borderId="0" xfId="5" applyFont="1" applyFill="1" applyAlignment="1" applyProtection="1">
      <alignment horizontal="left" vertical="top" wrapText="1"/>
      <protection locked="0"/>
    </xf>
    <xf numFmtId="0" fontId="53" fillId="2" borderId="20" xfId="5" applyFont="1" applyFill="1" applyBorder="1" applyAlignment="1" applyProtection="1">
      <alignment horizontal="justify" vertical="center" wrapText="1"/>
      <protection locked="0"/>
    </xf>
    <xf numFmtId="0" fontId="53" fillId="2" borderId="19" xfId="5" applyFont="1" applyFill="1" applyBorder="1" applyAlignment="1" applyProtection="1">
      <alignment horizontal="justify" vertical="center" wrapText="1"/>
      <protection locked="0"/>
    </xf>
    <xf numFmtId="0" fontId="53" fillId="2" borderId="88" xfId="5" applyFont="1" applyFill="1" applyBorder="1" applyAlignment="1" applyProtection="1">
      <alignment horizontal="justify" vertical="center" wrapText="1"/>
      <protection locked="0"/>
    </xf>
    <xf numFmtId="0" fontId="53" fillId="2" borderId="8" xfId="5" applyFont="1" applyFill="1" applyBorder="1" applyAlignment="1" applyProtection="1">
      <alignment horizontal="justify" vertical="center" wrapText="1"/>
      <protection locked="0"/>
    </xf>
    <xf numFmtId="0" fontId="53" fillId="2" borderId="5" xfId="5" applyFont="1" applyFill="1" applyBorder="1" applyAlignment="1" applyProtection="1">
      <alignment horizontal="justify" vertical="center" wrapText="1"/>
      <protection locked="0"/>
    </xf>
    <xf numFmtId="0" fontId="53" fillId="2" borderId="7" xfId="5" applyFont="1" applyFill="1" applyBorder="1" applyAlignment="1" applyProtection="1">
      <alignment horizontal="justify" vertical="center" wrapText="1"/>
      <protection locked="0"/>
    </xf>
    <xf numFmtId="0" fontId="6" fillId="2" borderId="8" xfId="5" applyFont="1" applyFill="1" applyBorder="1" applyAlignment="1" applyProtection="1">
      <alignment horizontal="left" vertical="top" wrapText="1"/>
      <protection locked="0"/>
    </xf>
    <xf numFmtId="0" fontId="6" fillId="2" borderId="5" xfId="5" applyFont="1" applyFill="1" applyBorder="1" applyAlignment="1" applyProtection="1">
      <alignment horizontal="left" vertical="top" wrapText="1"/>
      <protection locked="0"/>
    </xf>
    <xf numFmtId="0" fontId="6" fillId="2" borderId="7" xfId="5" applyFont="1" applyFill="1" applyBorder="1" applyAlignment="1" applyProtection="1">
      <alignment horizontal="left" vertical="top" wrapText="1"/>
      <protection locked="0"/>
    </xf>
    <xf numFmtId="0" fontId="6" fillId="0" borderId="8" xfId="5" applyFont="1" applyBorder="1" applyAlignment="1" applyProtection="1">
      <alignment horizontal="justify" vertical="top" wrapText="1"/>
      <protection locked="0"/>
    </xf>
    <xf numFmtId="0" fontId="6" fillId="0" borderId="5" xfId="5" applyFont="1" applyBorder="1" applyAlignment="1" applyProtection="1">
      <alignment horizontal="justify" vertical="top" wrapText="1"/>
      <protection locked="0"/>
    </xf>
    <xf numFmtId="0" fontId="6" fillId="0" borderId="22" xfId="5" applyFont="1" applyBorder="1" applyAlignment="1" applyProtection="1">
      <alignment horizontal="justify" vertical="top" wrapText="1"/>
      <protection locked="0"/>
    </xf>
    <xf numFmtId="0" fontId="53" fillId="2" borderId="31" xfId="5" applyFont="1" applyFill="1" applyBorder="1" applyAlignment="1" applyProtection="1">
      <alignment horizontal="justify" vertical="center" wrapText="1"/>
      <protection locked="0"/>
    </xf>
    <xf numFmtId="0" fontId="53" fillId="2" borderId="16" xfId="5" applyFont="1" applyFill="1" applyBorder="1" applyAlignment="1" applyProtection="1">
      <alignment horizontal="justify" vertical="center" wrapText="1"/>
      <protection locked="0"/>
    </xf>
    <xf numFmtId="0" fontId="53" fillId="2" borderId="24" xfId="5" applyFont="1" applyFill="1" applyBorder="1" applyAlignment="1" applyProtection="1">
      <alignment horizontal="justify" vertical="center" wrapText="1"/>
      <protection locked="0"/>
    </xf>
    <xf numFmtId="0" fontId="6" fillId="2" borderId="10" xfId="5" applyFont="1" applyFill="1" applyBorder="1" applyAlignment="1" applyProtection="1">
      <alignment horizontal="center" vertical="top" wrapText="1"/>
      <protection locked="0"/>
    </xf>
    <xf numFmtId="0" fontId="6" fillId="2" borderId="9" xfId="5" applyFont="1" applyFill="1" applyBorder="1" applyAlignment="1" applyProtection="1">
      <alignment horizontal="center" vertical="top" wrapText="1"/>
      <protection locked="0"/>
    </xf>
    <xf numFmtId="0" fontId="6" fillId="2" borderId="11" xfId="5" applyFont="1" applyFill="1" applyBorder="1" applyAlignment="1" applyProtection="1">
      <alignment horizontal="center" vertical="top" wrapText="1"/>
      <protection locked="0"/>
    </xf>
    <xf numFmtId="0" fontId="6" fillId="2" borderId="22" xfId="5" applyFont="1" applyFill="1" applyBorder="1" applyAlignment="1" applyProtection="1">
      <alignment horizontal="center" vertical="top" wrapText="1"/>
      <protection locked="0"/>
    </xf>
    <xf numFmtId="0" fontId="6" fillId="2" borderId="28" xfId="5" applyFont="1" applyFill="1" applyBorder="1" applyAlignment="1" applyProtection="1">
      <alignment horizontal="center" vertical="top" wrapText="1"/>
      <protection locked="0"/>
    </xf>
    <xf numFmtId="0" fontId="6" fillId="10" borderId="44" xfId="5" applyFont="1" applyFill="1" applyBorder="1" applyAlignment="1" applyProtection="1">
      <alignment horizontal="center" wrapText="1"/>
      <protection locked="0"/>
    </xf>
    <xf numFmtId="0" fontId="1" fillId="10" borderId="45" xfId="5" applyFill="1" applyBorder="1" applyAlignment="1" applyProtection="1">
      <alignment wrapText="1"/>
      <protection locked="0"/>
    </xf>
    <xf numFmtId="0" fontId="1" fillId="10" borderId="46" xfId="5" applyFill="1" applyBorder="1" applyAlignment="1" applyProtection="1">
      <alignment wrapText="1"/>
      <protection locked="0"/>
    </xf>
    <xf numFmtId="0" fontId="24" fillId="10" borderId="1" xfId="5" applyFont="1" applyFill="1" applyBorder="1" applyAlignment="1" applyProtection="1">
      <alignment horizontal="center" vertical="top" wrapText="1"/>
      <protection locked="0"/>
    </xf>
    <xf numFmtId="0" fontId="1" fillId="10" borderId="1" xfId="5" applyFill="1" applyBorder="1" applyProtection="1">
      <protection locked="0"/>
    </xf>
    <xf numFmtId="0" fontId="6" fillId="10" borderId="44" xfId="5" applyFont="1" applyFill="1" applyBorder="1" applyAlignment="1" applyProtection="1">
      <alignment horizontal="center" vertical="center" wrapText="1"/>
      <protection locked="0"/>
    </xf>
    <xf numFmtId="0" fontId="1" fillId="10" borderId="45" xfId="5" applyFill="1" applyBorder="1" applyAlignment="1" applyProtection="1">
      <alignment horizontal="center" vertical="center" wrapText="1"/>
      <protection locked="0"/>
    </xf>
    <xf numFmtId="0" fontId="1" fillId="10" borderId="46" xfId="5" applyFill="1" applyBorder="1" applyAlignment="1" applyProtection="1">
      <alignment horizontal="center" vertical="center" wrapText="1"/>
      <protection locked="0"/>
    </xf>
    <xf numFmtId="0" fontId="6" fillId="10" borderId="10" xfId="5" applyFont="1" applyFill="1" applyBorder="1" applyAlignment="1" applyProtection="1">
      <alignment horizontal="center" vertical="top" wrapText="1"/>
      <protection locked="0"/>
    </xf>
    <xf numFmtId="0" fontId="6" fillId="10" borderId="9" xfId="5" applyFont="1" applyFill="1" applyBorder="1" applyAlignment="1" applyProtection="1">
      <alignment horizontal="center" vertical="top" wrapText="1"/>
      <protection locked="0"/>
    </xf>
    <xf numFmtId="0" fontId="6" fillId="10" borderId="11" xfId="5" applyFont="1" applyFill="1" applyBorder="1" applyAlignment="1" applyProtection="1">
      <alignment horizontal="center" vertical="top" wrapText="1"/>
      <protection locked="0"/>
    </xf>
    <xf numFmtId="0" fontId="5" fillId="2" borderId="9" xfId="5" applyFont="1" applyFill="1" applyBorder="1" applyAlignment="1" applyProtection="1">
      <alignment horizontal="center" vertical="center" wrapText="1"/>
      <protection locked="0"/>
    </xf>
    <xf numFmtId="0" fontId="5" fillId="2" borderId="22" xfId="5" applyFont="1" applyFill="1" applyBorder="1" applyAlignment="1" applyProtection="1">
      <alignment horizontal="center" vertical="center" wrapText="1"/>
      <protection locked="0"/>
    </xf>
    <xf numFmtId="0" fontId="64" fillId="0" borderId="1" xfId="0" applyFont="1" applyBorder="1" applyAlignment="1">
      <alignment horizontal="center" vertical="center"/>
    </xf>
    <xf numFmtId="0" fontId="6" fillId="10" borderId="13" xfId="3" applyFont="1" applyFill="1" applyBorder="1" applyAlignment="1" applyProtection="1">
      <alignment horizontal="center" vertical="center" wrapText="1"/>
      <protection locked="0"/>
    </xf>
    <xf numFmtId="0" fontId="6" fillId="10" borderId="0" xfId="3" applyFont="1" applyFill="1" applyAlignment="1" applyProtection="1">
      <alignment horizontal="center" vertical="center" wrapText="1"/>
      <protection locked="0"/>
    </xf>
    <xf numFmtId="0" fontId="5" fillId="2" borderId="10" xfId="5" applyFont="1" applyFill="1" applyBorder="1" applyAlignment="1" applyProtection="1">
      <alignment horizontal="center" vertical="center" wrapText="1"/>
      <protection locked="0"/>
    </xf>
    <xf numFmtId="0" fontId="5" fillId="2" borderId="11" xfId="5" applyFont="1" applyFill="1" applyBorder="1" applyAlignment="1" applyProtection="1">
      <alignment horizontal="center" vertical="center" wrapText="1"/>
      <protection locked="0"/>
    </xf>
    <xf numFmtId="0" fontId="1" fillId="2" borderId="56" xfId="5" applyFill="1" applyBorder="1" applyAlignment="1" applyProtection="1">
      <alignment horizontal="center" vertical="top" wrapText="1"/>
      <protection locked="0"/>
    </xf>
    <xf numFmtId="0" fontId="1" fillId="2" borderId="59" xfId="5" applyFill="1" applyBorder="1" applyAlignment="1" applyProtection="1">
      <alignment horizontal="center" vertical="top" wrapText="1"/>
      <protection locked="0"/>
    </xf>
    <xf numFmtId="0" fontId="2" fillId="2" borderId="2" xfId="5" applyFont="1" applyFill="1" applyBorder="1" applyAlignment="1" applyProtection="1">
      <alignment horizontal="center" vertical="top" wrapText="1"/>
      <protection locked="0"/>
    </xf>
    <xf numFmtId="0" fontId="2" fillId="2" borderId="1" xfId="5" applyFont="1" applyFill="1" applyBorder="1" applyAlignment="1" applyProtection="1">
      <alignment horizontal="center" vertical="top" wrapText="1"/>
      <protection locked="0"/>
    </xf>
    <xf numFmtId="0" fontId="2" fillId="2" borderId="15" xfId="5" applyFont="1" applyFill="1" applyBorder="1" applyAlignment="1" applyProtection="1">
      <alignment horizontal="center" vertical="top" wrapText="1"/>
      <protection locked="0"/>
    </xf>
    <xf numFmtId="0" fontId="6" fillId="10" borderId="28" xfId="5" applyFont="1" applyFill="1" applyBorder="1" applyAlignment="1" applyProtection="1">
      <alignment horizontal="center" vertical="top" wrapText="1"/>
      <protection locked="0"/>
    </xf>
    <xf numFmtId="0" fontId="6" fillId="10" borderId="22" xfId="5" applyFont="1" applyFill="1" applyBorder="1" applyAlignment="1" applyProtection="1">
      <alignment horizontal="center" vertical="top" wrapText="1"/>
      <protection locked="0"/>
    </xf>
    <xf numFmtId="0" fontId="6" fillId="10" borderId="35" xfId="3" applyFont="1" applyFill="1" applyBorder="1" applyAlignment="1" applyProtection="1">
      <alignment horizontal="center" vertical="center" wrapText="1"/>
      <protection locked="0"/>
    </xf>
    <xf numFmtId="0" fontId="63" fillId="0" borderId="35" xfId="0" applyFont="1" applyBorder="1" applyAlignment="1" applyProtection="1">
      <alignment horizontal="center" vertical="center"/>
      <protection locked="0"/>
    </xf>
    <xf numFmtId="0" fontId="6" fillId="10" borderId="86" xfId="5" applyFont="1" applyFill="1" applyBorder="1" applyAlignment="1" applyProtection="1">
      <alignment horizontal="center" vertical="center" wrapText="1"/>
      <protection locked="0"/>
    </xf>
    <xf numFmtId="0" fontId="6" fillId="10" borderId="85" xfId="5" applyFont="1" applyFill="1" applyBorder="1" applyAlignment="1" applyProtection="1">
      <alignment horizontal="center" vertical="center" wrapText="1"/>
      <protection locked="0"/>
    </xf>
    <xf numFmtId="0" fontId="6" fillId="10" borderId="87" xfId="5" applyFont="1" applyFill="1" applyBorder="1" applyAlignment="1" applyProtection="1">
      <alignment horizontal="center" vertical="center" wrapText="1"/>
      <protection locked="0"/>
    </xf>
    <xf numFmtId="0" fontId="53" fillId="10" borderId="84" xfId="5" applyFont="1" applyFill="1" applyBorder="1" applyAlignment="1" applyProtection="1">
      <alignment horizontal="center" vertical="center" wrapText="1"/>
      <protection locked="0"/>
    </xf>
    <xf numFmtId="0" fontId="53" fillId="10" borderId="85" xfId="5" applyFont="1" applyFill="1" applyBorder="1" applyAlignment="1" applyProtection="1">
      <alignment horizontal="center" vertical="center" wrapText="1"/>
      <protection locked="0"/>
    </xf>
    <xf numFmtId="0" fontId="53" fillId="10" borderId="12" xfId="5" applyFont="1" applyFill="1" applyBorder="1" applyAlignment="1" applyProtection="1">
      <alignment horizontal="center" vertical="center" wrapText="1"/>
      <protection locked="0"/>
    </xf>
    <xf numFmtId="0" fontId="2" fillId="0" borderId="10" xfId="5" applyFont="1" applyBorder="1" applyAlignment="1" applyProtection="1">
      <alignment horizontal="center" vertical="center" wrapText="1"/>
      <protection locked="0"/>
    </xf>
    <xf numFmtId="0" fontId="2" fillId="0" borderId="9" xfId="5" applyFont="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2" fillId="2" borderId="55" xfId="5" applyFont="1" applyFill="1" applyBorder="1" applyAlignment="1" applyProtection="1">
      <alignment horizontal="center" vertical="top" wrapText="1"/>
      <protection locked="0"/>
    </xf>
    <xf numFmtId="0" fontId="2" fillId="2" borderId="57" xfId="5" applyFont="1" applyFill="1" applyBorder="1" applyAlignment="1" applyProtection="1">
      <alignment horizontal="center" vertical="top" wrapText="1"/>
      <protection locked="0"/>
    </xf>
    <xf numFmtId="0" fontId="2" fillId="2" borderId="47" xfId="5" applyFont="1" applyFill="1" applyBorder="1" applyAlignment="1" applyProtection="1">
      <alignment horizontal="center" vertical="top" wrapText="1"/>
      <protection locked="0"/>
    </xf>
    <xf numFmtId="0" fontId="2" fillId="2" borderId="92" xfId="5" applyFont="1" applyFill="1" applyBorder="1" applyAlignment="1" applyProtection="1">
      <alignment horizontal="center" vertical="top" wrapText="1"/>
      <protection locked="0"/>
    </xf>
    <xf numFmtId="0" fontId="2" fillId="2" borderId="93" xfId="5" applyFont="1" applyFill="1" applyBorder="1" applyAlignment="1" applyProtection="1">
      <alignment horizontal="center" vertical="top" wrapText="1"/>
      <protection locked="0"/>
    </xf>
    <xf numFmtId="0" fontId="4" fillId="0" borderId="1" xfId="3" applyFont="1" applyBorder="1" applyAlignment="1" applyProtection="1">
      <alignment horizontal="center" vertical="center" wrapText="1"/>
      <protection locked="0"/>
    </xf>
    <xf numFmtId="0" fontId="6" fillId="0" borderId="35" xfId="3" applyFont="1" applyBorder="1" applyAlignment="1" applyProtection="1">
      <alignment horizontal="center" vertical="center" wrapText="1"/>
      <protection locked="0"/>
    </xf>
    <xf numFmtId="0" fontId="6" fillId="10" borderId="9" xfId="5" applyFont="1" applyFill="1" applyBorder="1" applyAlignment="1" applyProtection="1">
      <alignment horizontal="center" vertical="center" wrapText="1"/>
      <protection locked="0"/>
    </xf>
    <xf numFmtId="0" fontId="6" fillId="2" borderId="10" xfId="5" applyFont="1" applyFill="1" applyBorder="1" applyAlignment="1" applyProtection="1">
      <alignment horizontal="center" wrapText="1"/>
      <protection locked="0"/>
    </xf>
    <xf numFmtId="0" fontId="6" fillId="2" borderId="9" xfId="5" applyFont="1" applyFill="1" applyBorder="1" applyAlignment="1" applyProtection="1">
      <alignment horizontal="center" wrapText="1"/>
      <protection locked="0"/>
    </xf>
    <xf numFmtId="0" fontId="6" fillId="2" borderId="11" xfId="5" applyFont="1" applyFill="1" applyBorder="1" applyAlignment="1" applyProtection="1">
      <alignment horizontal="center" wrapText="1"/>
      <protection locked="0"/>
    </xf>
    <xf numFmtId="0" fontId="6" fillId="2" borderId="28" xfId="5" applyFont="1" applyFill="1" applyBorder="1" applyAlignment="1" applyProtection="1">
      <alignment horizontal="center" vertical="center" wrapText="1"/>
      <protection locked="0"/>
    </xf>
    <xf numFmtId="0" fontId="1" fillId="0" borderId="9" xfId="5" applyBorder="1" applyAlignment="1" applyProtection="1">
      <alignment horizontal="center" wrapText="1"/>
      <protection locked="0"/>
    </xf>
    <xf numFmtId="0" fontId="1" fillId="0" borderId="11" xfId="5" applyBorder="1" applyAlignment="1" applyProtection="1">
      <alignment horizontal="center" wrapText="1"/>
      <protection locked="0"/>
    </xf>
    <xf numFmtId="0" fontId="53" fillId="10" borderId="10" xfId="5" applyFont="1" applyFill="1" applyBorder="1" applyAlignment="1" applyProtection="1">
      <alignment horizontal="center" vertical="center" wrapText="1"/>
      <protection locked="0"/>
    </xf>
    <xf numFmtId="0" fontId="53" fillId="10" borderId="9" xfId="5" applyFont="1" applyFill="1" applyBorder="1" applyAlignment="1" applyProtection="1">
      <alignment horizontal="center" vertical="center" wrapText="1"/>
      <protection locked="0"/>
    </xf>
    <xf numFmtId="0" fontId="53" fillId="10" borderId="11" xfId="5" applyFont="1" applyFill="1" applyBorder="1" applyAlignment="1" applyProtection="1">
      <alignment horizontal="center" vertical="center" wrapText="1"/>
      <protection locked="0"/>
    </xf>
    <xf numFmtId="0" fontId="6" fillId="2" borderId="1" xfId="5" applyFont="1" applyFill="1" applyBorder="1" applyAlignment="1" applyProtection="1">
      <alignment horizontal="center" vertical="center" wrapText="1"/>
      <protection locked="0"/>
    </xf>
    <xf numFmtId="0" fontId="6" fillId="2" borderId="0" xfId="5" applyFont="1" applyFill="1" applyAlignment="1" applyProtection="1">
      <alignment vertical="top" wrapText="1"/>
      <protection locked="0"/>
    </xf>
    <xf numFmtId="0" fontId="24" fillId="0" borderId="0" xfId="0" applyFont="1" applyAlignment="1" applyProtection="1">
      <alignment vertical="top" wrapText="1"/>
      <protection locked="0"/>
    </xf>
    <xf numFmtId="0" fontId="24" fillId="0" borderId="23" xfId="0" applyFont="1" applyBorder="1" applyAlignment="1" applyProtection="1">
      <alignment vertical="top" wrapText="1"/>
      <protection locked="0"/>
    </xf>
    <xf numFmtId="0" fontId="1" fillId="2" borderId="5" xfId="5" applyFill="1" applyBorder="1" applyAlignment="1" applyProtection="1">
      <alignment horizontal="center" wrapText="1"/>
      <protection locked="0"/>
    </xf>
    <xf numFmtId="0" fontId="1" fillId="2" borderId="4" xfId="7" applyFill="1" applyBorder="1" applyAlignment="1" applyProtection="1">
      <alignment horizontal="center" wrapText="1"/>
      <protection locked="0"/>
    </xf>
    <xf numFmtId="0" fontId="1" fillId="2" borderId="0" xfId="7" applyFill="1" applyAlignment="1" applyProtection="1">
      <alignment horizontal="center" wrapText="1"/>
      <protection locked="0"/>
    </xf>
    <xf numFmtId="0" fontId="1" fillId="2" borderId="25" xfId="7" applyFill="1" applyBorder="1" applyAlignment="1" applyProtection="1">
      <alignment horizontal="center" wrapText="1"/>
      <protection locked="0"/>
    </xf>
    <xf numFmtId="0" fontId="1" fillId="2" borderId="4" xfId="7" applyFill="1" applyBorder="1" applyAlignment="1" applyProtection="1">
      <alignment horizontal="center" vertical="center" wrapText="1"/>
      <protection locked="0"/>
    </xf>
    <xf numFmtId="0" fontId="1" fillId="2" borderId="0" xfId="7" applyFill="1" applyAlignment="1" applyProtection="1">
      <alignment horizontal="center" vertical="center" wrapText="1"/>
      <protection locked="0"/>
    </xf>
    <xf numFmtId="0" fontId="1" fillId="2" borderId="25" xfId="7" applyFill="1" applyBorder="1" applyAlignment="1" applyProtection="1">
      <alignment horizontal="center" vertical="center" wrapText="1"/>
      <protection locked="0"/>
    </xf>
    <xf numFmtId="0" fontId="4" fillId="2" borderId="28" xfId="7" applyFont="1" applyFill="1" applyBorder="1" applyAlignment="1" applyProtection="1">
      <alignment horizontal="left" vertical="top"/>
      <protection locked="0"/>
    </xf>
    <xf numFmtId="0" fontId="4" fillId="2" borderId="9" xfId="7" applyFont="1" applyFill="1" applyBorder="1" applyAlignment="1" applyProtection="1">
      <alignment horizontal="left" vertical="top"/>
      <protection locked="0"/>
    </xf>
    <xf numFmtId="0" fontId="4" fillId="2" borderId="22" xfId="7" applyFont="1" applyFill="1" applyBorder="1" applyAlignment="1" applyProtection="1">
      <alignment horizontal="left" vertical="top"/>
      <protection locked="0"/>
    </xf>
    <xf numFmtId="0" fontId="6" fillId="0" borderId="37" xfId="7" applyFont="1" applyBorder="1" applyAlignment="1" applyProtection="1">
      <alignment horizontal="center" vertical="center"/>
      <protection locked="0"/>
    </xf>
    <xf numFmtId="0" fontId="6" fillId="0" borderId="101" xfId="7" applyFont="1" applyBorder="1" applyAlignment="1" applyProtection="1">
      <alignment horizontal="center" vertical="center"/>
      <protection locked="0"/>
    </xf>
    <xf numFmtId="0" fontId="6" fillId="0" borderId="84" xfId="7" applyFont="1" applyBorder="1" applyAlignment="1" applyProtection="1">
      <alignment horizontal="center" vertical="center"/>
      <protection locked="0"/>
    </xf>
    <xf numFmtId="0" fontId="6" fillId="0" borderId="38" xfId="7" applyFont="1" applyBorder="1" applyAlignment="1" applyProtection="1">
      <alignment horizontal="center" vertical="center"/>
      <protection locked="0"/>
    </xf>
    <xf numFmtId="0" fontId="1" fillId="0" borderId="2" xfId="7" applyBorder="1" applyAlignment="1" applyProtection="1">
      <alignment horizontal="left" vertical="top" wrapText="1"/>
      <protection locked="0"/>
    </xf>
    <xf numFmtId="0" fontId="1" fillId="0" borderId="1" xfId="7" applyBorder="1" applyAlignment="1" applyProtection="1">
      <alignment horizontal="left" vertical="top" wrapText="1"/>
      <protection locked="0"/>
    </xf>
    <xf numFmtId="0" fontId="1" fillId="0" borderId="10" xfId="7" applyBorder="1" applyAlignment="1" applyProtection="1">
      <alignment horizontal="left" vertical="top" wrapText="1"/>
      <protection locked="0"/>
    </xf>
    <xf numFmtId="0" fontId="1" fillId="0" borderId="15" xfId="7" applyBorder="1" applyAlignment="1" applyProtection="1">
      <alignment horizontal="left" vertical="top" wrapText="1"/>
      <protection locked="0"/>
    </xf>
    <xf numFmtId="0" fontId="1" fillId="0" borderId="39" xfId="7" applyBorder="1" applyAlignment="1" applyProtection="1">
      <alignment horizontal="left" vertical="top" wrapText="1"/>
      <protection locked="0"/>
    </xf>
    <xf numFmtId="0" fontId="1" fillId="0" borderId="102" xfId="7" applyBorder="1" applyAlignment="1" applyProtection="1">
      <alignment horizontal="left" vertical="top" wrapText="1"/>
      <protection locked="0"/>
    </xf>
    <xf numFmtId="0" fontId="1" fillId="0" borderId="99" xfId="7" applyBorder="1" applyAlignment="1" applyProtection="1">
      <alignment horizontal="left" vertical="top" wrapText="1"/>
      <protection locked="0"/>
    </xf>
    <xf numFmtId="0" fontId="1" fillId="0" borderId="40" xfId="7" applyBorder="1" applyAlignment="1" applyProtection="1">
      <alignment horizontal="left" vertical="top" wrapText="1"/>
      <protection locked="0"/>
    </xf>
    <xf numFmtId="0" fontId="56" fillId="10" borderId="1" xfId="0" applyFont="1" applyFill="1" applyBorder="1" applyAlignment="1" applyProtection="1">
      <alignment horizontal="center" vertical="center"/>
      <protection locked="0"/>
    </xf>
    <xf numFmtId="0" fontId="56" fillId="10" borderId="21" xfId="0" applyFont="1" applyFill="1" applyBorder="1" applyAlignment="1" applyProtection="1">
      <alignment horizontal="center" vertical="center"/>
      <protection locked="0"/>
    </xf>
    <xf numFmtId="0" fontId="5" fillId="0" borderId="10"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wrapText="1"/>
      <protection locked="0"/>
    </xf>
    <xf numFmtId="0" fontId="56" fillId="0" borderId="10" xfId="0" applyFont="1" applyBorder="1" applyAlignment="1" applyProtection="1">
      <alignment horizontal="center" vertical="center" wrapText="1"/>
      <protection locked="0"/>
    </xf>
    <xf numFmtId="0" fontId="56" fillId="0" borderId="22" xfId="0" applyFont="1" applyBorder="1" applyAlignment="1" applyProtection="1">
      <alignment horizontal="center" vertical="center" wrapText="1"/>
      <protection locked="0"/>
    </xf>
    <xf numFmtId="0" fontId="55" fillId="0" borderId="10" xfId="0" applyFont="1" applyBorder="1" applyAlignment="1" applyProtection="1">
      <alignment horizontal="justify" vertical="center" wrapText="1"/>
      <protection locked="0"/>
    </xf>
    <xf numFmtId="0" fontId="55" fillId="0" borderId="9" xfId="0" applyFont="1" applyBorder="1" applyAlignment="1" applyProtection="1">
      <alignment horizontal="justify" vertical="center" wrapText="1"/>
      <protection locked="0"/>
    </xf>
    <xf numFmtId="0" fontId="56" fillId="0" borderId="1" xfId="0" applyFont="1" applyBorder="1" applyAlignment="1" applyProtection="1">
      <alignment horizontal="center" vertical="center" wrapText="1"/>
      <protection locked="0"/>
    </xf>
    <xf numFmtId="0" fontId="55" fillId="0" borderId="1" xfId="0" applyFont="1" applyBorder="1" applyAlignment="1" applyProtection="1">
      <alignment horizontal="justify" vertical="center" wrapText="1"/>
      <protection locked="0"/>
    </xf>
    <xf numFmtId="0" fontId="55" fillId="0" borderId="1" xfId="0" applyFont="1" applyBorder="1" applyAlignment="1" applyProtection="1">
      <alignment horizontal="justify" vertical="center"/>
      <protection locked="0"/>
    </xf>
    <xf numFmtId="0" fontId="56" fillId="10" borderId="1" xfId="0" applyFont="1" applyFill="1" applyBorder="1" applyAlignment="1" applyProtection="1">
      <alignment horizontal="center"/>
      <protection locked="0"/>
    </xf>
    <xf numFmtId="0" fontId="6" fillId="0" borderId="35" xfId="7" applyFont="1" applyBorder="1" applyAlignment="1" applyProtection="1">
      <alignment horizontal="center" vertical="center"/>
      <protection locked="0"/>
    </xf>
    <xf numFmtId="0" fontId="6" fillId="0" borderId="1" xfId="7" applyFont="1" applyBorder="1" applyAlignment="1" applyProtection="1">
      <alignment horizontal="center" vertical="center"/>
      <protection locked="0"/>
    </xf>
    <xf numFmtId="0" fontId="56" fillId="10" borderId="10" xfId="0" applyFont="1" applyFill="1" applyBorder="1" applyAlignment="1" applyProtection="1">
      <alignment horizontal="center" vertical="center"/>
      <protection locked="0"/>
    </xf>
    <xf numFmtId="0" fontId="56" fillId="10" borderId="22" xfId="0" applyFont="1" applyFill="1" applyBorder="1" applyAlignment="1" applyProtection="1">
      <alignment horizontal="center" vertical="center"/>
      <protection locked="0"/>
    </xf>
    <xf numFmtId="0" fontId="56" fillId="10" borderId="9" xfId="0" applyFont="1" applyFill="1" applyBorder="1" applyAlignment="1" applyProtection="1">
      <alignment horizontal="center" vertical="center"/>
      <protection locked="0"/>
    </xf>
    <xf numFmtId="0" fontId="9" fillId="0" borderId="10" xfId="0" applyFont="1" applyBorder="1" applyAlignment="1" applyProtection="1">
      <alignment horizontal="justify" vertical="center" wrapText="1"/>
      <protection locked="0"/>
    </xf>
    <xf numFmtId="0" fontId="56" fillId="10" borderId="10" xfId="0" applyFont="1" applyFill="1" applyBorder="1" applyAlignment="1" applyProtection="1">
      <alignment horizontal="center"/>
      <protection locked="0"/>
    </xf>
    <xf numFmtId="0" fontId="56" fillId="10" borderId="22" xfId="0" applyFont="1" applyFill="1" applyBorder="1" applyAlignment="1" applyProtection="1">
      <alignment horizontal="center"/>
      <protection locked="0"/>
    </xf>
    <xf numFmtId="0" fontId="11" fillId="0" borderId="10"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56" fillId="0" borderId="8"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10" borderId="1" xfId="0" applyFont="1" applyFill="1" applyBorder="1" applyAlignment="1" applyProtection="1">
      <alignment horizontal="center" wrapText="1"/>
      <protection locked="0"/>
    </xf>
    <xf numFmtId="0" fontId="11" fillId="11" borderId="2"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56" fillId="0" borderId="20" xfId="0" applyFont="1" applyBorder="1" applyAlignment="1" applyProtection="1">
      <alignment horizontal="center" vertical="center" wrapText="1"/>
      <protection locked="0"/>
    </xf>
    <xf numFmtId="0" fontId="56" fillId="0" borderId="88" xfId="0" applyFont="1" applyBorder="1" applyAlignment="1" applyProtection="1">
      <alignment horizontal="center" vertical="center" wrapText="1"/>
      <protection locked="0"/>
    </xf>
    <xf numFmtId="0" fontId="55" fillId="0" borderId="20" xfId="0" applyFont="1" applyBorder="1" applyAlignment="1" applyProtection="1">
      <alignment horizontal="left" vertical="center" wrapText="1"/>
      <protection locked="0"/>
    </xf>
    <xf numFmtId="0" fontId="55" fillId="0" borderId="19"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9" xfId="0" applyFont="1" applyBorder="1" applyAlignment="1" applyProtection="1">
      <alignment horizontal="left" vertical="center" wrapText="1"/>
      <protection locked="0"/>
    </xf>
    <xf numFmtId="0" fontId="56" fillId="10" borderId="9" xfId="0" applyFont="1" applyFill="1" applyBorder="1" applyAlignment="1" applyProtection="1">
      <alignment horizontal="center"/>
      <protection locked="0"/>
    </xf>
    <xf numFmtId="0" fontId="55" fillId="11" borderId="10" xfId="0" applyFont="1" applyFill="1" applyBorder="1" applyAlignment="1" applyProtection="1">
      <alignment horizontal="justify" vertical="center" wrapText="1"/>
      <protection locked="0"/>
    </xf>
    <xf numFmtId="0" fontId="55" fillId="11" borderId="9" xfId="0" applyFont="1" applyFill="1" applyBorder="1" applyAlignment="1" applyProtection="1">
      <alignment horizontal="justify" vertical="center" wrapText="1"/>
      <protection locked="0"/>
    </xf>
    <xf numFmtId="0" fontId="56" fillId="11" borderId="10" xfId="0" applyFont="1" applyFill="1" applyBorder="1" applyAlignment="1" applyProtection="1">
      <alignment horizontal="center" vertical="center" wrapText="1"/>
      <protection locked="0"/>
    </xf>
    <xf numFmtId="0" fontId="56" fillId="11" borderId="22" xfId="0" applyFont="1" applyFill="1" applyBorder="1" applyAlignment="1" applyProtection="1">
      <alignment horizontal="center" vertical="center" wrapText="1"/>
      <protection locked="0"/>
    </xf>
    <xf numFmtId="0" fontId="6" fillId="0" borderId="42" xfId="7" applyFont="1" applyBorder="1" applyAlignment="1" applyProtection="1">
      <alignment horizontal="center" vertical="center" wrapText="1"/>
      <protection locked="0"/>
    </xf>
    <xf numFmtId="0" fontId="6" fillId="11" borderId="43" xfId="7" applyFont="1" applyFill="1" applyBorder="1" applyAlignment="1" applyProtection="1">
      <alignment horizontal="center" vertical="center" wrapText="1"/>
      <protection locked="0"/>
    </xf>
    <xf numFmtId="0" fontId="6" fillId="10" borderId="1" xfId="7" applyFont="1" applyFill="1" applyBorder="1" applyAlignment="1" applyProtection="1">
      <alignment horizontal="center" vertical="center" wrapText="1"/>
      <protection locked="0"/>
    </xf>
    <xf numFmtId="0" fontId="6" fillId="10" borderId="35" xfId="7" applyFont="1" applyFill="1" applyBorder="1" applyAlignment="1" applyProtection="1">
      <alignment horizontal="center" vertical="center" wrapText="1"/>
      <protection locked="0"/>
    </xf>
    <xf numFmtId="0" fontId="2" fillId="2" borderId="29" xfId="7" applyFont="1" applyFill="1" applyBorder="1" applyAlignment="1" applyProtection="1">
      <alignment horizontal="center" vertical="center" wrapText="1"/>
      <protection locked="0"/>
    </xf>
    <xf numFmtId="0" fontId="2" fillId="2" borderId="5" xfId="7" applyFont="1" applyFill="1" applyBorder="1" applyAlignment="1" applyProtection="1">
      <alignment horizontal="center" vertical="center" wrapText="1"/>
      <protection locked="0"/>
    </xf>
    <xf numFmtId="0" fontId="2" fillId="2" borderId="18" xfId="7" applyFont="1" applyFill="1" applyBorder="1" applyAlignment="1" applyProtection="1">
      <alignment horizontal="center" vertical="center" wrapText="1"/>
      <protection locked="0"/>
    </xf>
    <xf numFmtId="0" fontId="2" fillId="2" borderId="4" xfId="7" applyFont="1" applyFill="1" applyBorder="1" applyAlignment="1" applyProtection="1">
      <alignment horizontal="center" vertical="center" wrapText="1"/>
      <protection locked="0"/>
    </xf>
    <xf numFmtId="0" fontId="2" fillId="2" borderId="0" xfId="7" applyFont="1" applyFill="1" applyAlignment="1" applyProtection="1">
      <alignment horizontal="center" vertical="center" wrapText="1"/>
      <protection locked="0"/>
    </xf>
    <xf numFmtId="0" fontId="2" fillId="2" borderId="25" xfId="7" applyFont="1" applyFill="1" applyBorder="1" applyAlignment="1" applyProtection="1">
      <alignment horizontal="center" vertical="center" wrapText="1"/>
      <protection locked="0"/>
    </xf>
    <xf numFmtId="0" fontId="6" fillId="11" borderId="20" xfId="7" applyFont="1" applyFill="1" applyBorder="1" applyAlignment="1" applyProtection="1">
      <alignment horizontal="center" vertical="center" wrapText="1"/>
      <protection locked="0"/>
    </xf>
    <xf numFmtId="0" fontId="6" fillId="11" borderId="19" xfId="7" applyFont="1" applyFill="1" applyBorder="1" applyAlignment="1" applyProtection="1">
      <alignment horizontal="center" vertical="center" wrapText="1"/>
      <protection locked="0"/>
    </xf>
    <xf numFmtId="0" fontId="6" fillId="11" borderId="6" xfId="7" applyFont="1" applyFill="1" applyBorder="1" applyAlignment="1" applyProtection="1">
      <alignment horizontal="center" vertical="center" wrapText="1"/>
      <protection locked="0"/>
    </xf>
    <xf numFmtId="0" fontId="6" fillId="2" borderId="35" xfId="7" applyFont="1" applyFill="1" applyBorder="1" applyAlignment="1" applyProtection="1">
      <alignment horizontal="center" vertical="center" wrapText="1"/>
      <protection locked="0"/>
    </xf>
    <xf numFmtId="0" fontId="6" fillId="2" borderId="1" xfId="7" applyFont="1" applyFill="1" applyBorder="1" applyAlignment="1" applyProtection="1">
      <alignment horizontal="center" vertical="center" wrapText="1"/>
      <protection locked="0"/>
    </xf>
    <xf numFmtId="0" fontId="6" fillId="11" borderId="10" xfId="7" applyFont="1" applyFill="1" applyBorder="1" applyAlignment="1" applyProtection="1">
      <alignment horizontal="center" vertical="center" wrapText="1"/>
      <protection locked="0"/>
    </xf>
    <xf numFmtId="0" fontId="6" fillId="2" borderId="15" xfId="7" applyFont="1" applyFill="1" applyBorder="1" applyAlignment="1" applyProtection="1">
      <alignment horizontal="center" vertical="center" wrapText="1"/>
      <protection locked="0"/>
    </xf>
    <xf numFmtId="0" fontId="6" fillId="0" borderId="10" xfId="7" applyFont="1" applyBorder="1" applyAlignment="1" applyProtection="1">
      <alignment horizontal="center" vertical="center"/>
      <protection locked="0"/>
    </xf>
    <xf numFmtId="0" fontId="6" fillId="0" borderId="15" xfId="7" applyFont="1" applyBorder="1" applyAlignment="1" applyProtection="1">
      <alignment horizontal="center" vertical="center"/>
      <protection locked="0"/>
    </xf>
    <xf numFmtId="0" fontId="54" fillId="2" borderId="28" xfId="7" applyFont="1" applyFill="1" applyBorder="1" applyAlignment="1" applyProtection="1">
      <alignment horizontal="left" vertical="center"/>
      <protection locked="0"/>
    </xf>
    <xf numFmtId="0" fontId="54" fillId="2" borderId="9" xfId="7" applyFont="1" applyFill="1" applyBorder="1" applyAlignment="1" applyProtection="1">
      <alignment horizontal="left" vertical="center"/>
      <protection locked="0"/>
    </xf>
    <xf numFmtId="0" fontId="6" fillId="2" borderId="4" xfId="7" applyFont="1" applyFill="1" applyBorder="1" applyAlignment="1" applyProtection="1">
      <alignment horizontal="center" vertical="center" wrapText="1"/>
      <protection locked="0"/>
    </xf>
    <xf numFmtId="0" fontId="6" fillId="2" borderId="0" xfId="7" applyFont="1" applyFill="1" applyAlignment="1" applyProtection="1">
      <alignment horizontal="center" vertical="center" wrapText="1"/>
      <protection locked="0"/>
    </xf>
    <xf numFmtId="0" fontId="6" fillId="2" borderId="25" xfId="7" applyFont="1" applyFill="1" applyBorder="1" applyAlignment="1" applyProtection="1">
      <alignment horizontal="center" vertical="center" wrapText="1"/>
      <protection locked="0"/>
    </xf>
    <xf numFmtId="0" fontId="53" fillId="10" borderId="1" xfId="7" applyFont="1" applyFill="1" applyBorder="1" applyAlignment="1" applyProtection="1">
      <alignment horizontal="center" vertical="center"/>
      <protection locked="0"/>
    </xf>
    <xf numFmtId="0" fontId="53" fillId="10" borderId="10" xfId="7" applyFont="1" applyFill="1" applyBorder="1" applyAlignment="1" applyProtection="1">
      <alignment horizontal="center" vertical="center"/>
      <protection locked="0"/>
    </xf>
    <xf numFmtId="0" fontId="53" fillId="10" borderId="15" xfId="7" applyFont="1" applyFill="1" applyBorder="1" applyAlignment="1" applyProtection="1">
      <alignment horizontal="center" vertical="center"/>
      <protection locked="0"/>
    </xf>
    <xf numFmtId="0" fontId="6" fillId="10" borderId="95" xfId="7" applyFont="1" applyFill="1" applyBorder="1" applyAlignment="1" applyProtection="1">
      <alignment horizontal="center" vertical="center"/>
      <protection locked="0"/>
    </xf>
    <xf numFmtId="0" fontId="6" fillId="10" borderId="96" xfId="7" applyFont="1" applyFill="1" applyBorder="1" applyAlignment="1" applyProtection="1">
      <alignment horizontal="center" vertical="center"/>
      <protection locked="0"/>
    </xf>
    <xf numFmtId="0" fontId="6" fillId="10" borderId="97" xfId="7" applyFont="1" applyFill="1" applyBorder="1" applyAlignment="1" applyProtection="1">
      <alignment horizontal="center" vertical="center"/>
      <protection locked="0"/>
    </xf>
    <xf numFmtId="0" fontId="6" fillId="10" borderId="98" xfId="7" applyFont="1" applyFill="1" applyBorder="1" applyAlignment="1" applyProtection="1">
      <alignment horizontal="center" vertical="center"/>
      <protection locked="0"/>
    </xf>
    <xf numFmtId="0" fontId="54" fillId="2" borderId="86" xfId="7" applyFont="1" applyFill="1" applyBorder="1" applyAlignment="1" applyProtection="1">
      <alignment horizontal="left" vertical="center"/>
      <protection locked="0"/>
    </xf>
    <xf numFmtId="0" fontId="54" fillId="2" borderId="85" xfId="7" applyFont="1" applyFill="1" applyBorder="1" applyAlignment="1" applyProtection="1">
      <alignment horizontal="left" vertical="center"/>
      <protection locked="0"/>
    </xf>
    <xf numFmtId="0" fontId="54" fillId="0" borderId="2" xfId="7" applyFont="1" applyBorder="1" applyAlignment="1" applyProtection="1">
      <alignment horizontal="center" vertical="center"/>
      <protection locked="0"/>
    </xf>
    <xf numFmtId="0" fontId="54" fillId="0" borderId="1" xfId="7" applyFont="1" applyBorder="1" applyAlignment="1" applyProtection="1">
      <alignment horizontal="center" vertical="center"/>
      <protection locked="0"/>
    </xf>
    <xf numFmtId="0" fontId="54" fillId="0" borderId="15" xfId="7" applyFont="1" applyBorder="1" applyAlignment="1" applyProtection="1">
      <alignment horizontal="center" vertical="center"/>
      <protection locked="0"/>
    </xf>
    <xf numFmtId="0" fontId="53" fillId="0" borderId="8" xfId="7" applyFont="1" applyBorder="1" applyAlignment="1" applyProtection="1">
      <alignment horizontal="center" vertical="center" textRotation="90" wrapText="1"/>
      <protection locked="0"/>
    </xf>
    <xf numFmtId="0" fontId="53" fillId="0" borderId="10" xfId="7" applyFont="1" applyBorder="1" applyAlignment="1" applyProtection="1">
      <alignment horizontal="center" vertical="center" textRotation="90" wrapText="1"/>
      <protection locked="0"/>
    </xf>
    <xf numFmtId="0" fontId="4" fillId="10" borderId="95" xfId="7" applyFont="1" applyFill="1" applyBorder="1" applyAlignment="1" applyProtection="1">
      <alignment horizontal="center" vertical="center" wrapText="1"/>
      <protection locked="0"/>
    </xf>
    <xf numFmtId="0" fontId="4" fillId="10" borderId="96" xfId="7" applyFont="1" applyFill="1" applyBorder="1" applyAlignment="1" applyProtection="1">
      <alignment horizontal="center" vertical="center" wrapText="1"/>
      <protection locked="0"/>
    </xf>
    <xf numFmtId="0" fontId="4" fillId="10" borderId="97" xfId="7" applyFont="1" applyFill="1" applyBorder="1" applyAlignment="1" applyProtection="1">
      <alignment horizontal="center" vertical="center" wrapText="1"/>
      <protection locked="0"/>
    </xf>
    <xf numFmtId="0" fontId="4" fillId="10" borderId="98" xfId="7" applyFont="1" applyFill="1" applyBorder="1" applyAlignment="1" applyProtection="1">
      <alignment horizontal="center" vertical="center" wrapText="1"/>
      <protection locked="0"/>
    </xf>
    <xf numFmtId="0" fontId="53" fillId="0" borderId="14" xfId="7" applyFont="1" applyBorder="1" applyAlignment="1" applyProtection="1">
      <alignment horizontal="center" vertical="center" textRotation="90" wrapText="1"/>
      <protection locked="0"/>
    </xf>
    <xf numFmtId="0" fontId="53" fillId="0" borderId="0" xfId="7" applyFont="1" applyAlignment="1" applyProtection="1">
      <alignment horizontal="center" vertical="center" textRotation="90" wrapText="1"/>
      <protection locked="0"/>
    </xf>
    <xf numFmtId="0" fontId="53" fillId="0" borderId="23" xfId="7" applyFont="1" applyBorder="1" applyAlignment="1" applyProtection="1">
      <alignment horizontal="center" vertical="center" textRotation="90" wrapText="1"/>
      <protection locked="0"/>
    </xf>
    <xf numFmtId="0" fontId="53" fillId="10" borderId="44" xfId="7" applyFont="1" applyFill="1" applyBorder="1" applyAlignment="1" applyProtection="1">
      <alignment horizontal="center" vertical="center" wrapText="1"/>
      <protection locked="0"/>
    </xf>
    <xf numFmtId="0" fontId="53" fillId="10" borderId="45" xfId="7" applyFont="1" applyFill="1" applyBorder="1" applyAlignment="1" applyProtection="1">
      <alignment horizontal="center" vertical="center" wrapText="1"/>
      <protection locked="0"/>
    </xf>
    <xf numFmtId="0" fontId="53" fillId="10" borderId="14" xfId="7" applyFont="1" applyFill="1" applyBorder="1" applyAlignment="1" applyProtection="1">
      <alignment horizontal="center" vertical="center" wrapText="1"/>
      <protection locked="0"/>
    </xf>
    <xf numFmtId="0" fontId="53" fillId="10" borderId="26" xfId="7" applyFont="1" applyFill="1" applyBorder="1" applyAlignment="1" applyProtection="1">
      <alignment horizontal="center" vertical="center" wrapText="1"/>
      <protection locked="0"/>
    </xf>
    <xf numFmtId="0" fontId="6" fillId="10" borderId="2" xfId="7" applyFont="1" applyFill="1" applyBorder="1" applyAlignment="1" applyProtection="1">
      <alignment horizontal="center" vertical="center" wrapText="1"/>
      <protection locked="0"/>
    </xf>
    <xf numFmtId="0" fontId="6" fillId="10" borderId="3" xfId="7" applyFont="1" applyFill="1" applyBorder="1" applyAlignment="1" applyProtection="1">
      <alignment horizontal="center" vertical="center" wrapText="1"/>
      <protection locked="0"/>
    </xf>
    <xf numFmtId="0" fontId="56" fillId="11" borderId="1" xfId="0" applyFont="1" applyFill="1" applyBorder="1" applyAlignment="1" applyProtection="1">
      <alignment horizontal="center" vertical="center" wrapText="1"/>
      <protection locked="0"/>
    </xf>
    <xf numFmtId="0" fontId="55" fillId="0" borderId="8" xfId="0" applyFont="1" applyBorder="1" applyAlignment="1" applyProtection="1">
      <alignment horizontal="justify" vertical="center" wrapText="1"/>
      <protection locked="0"/>
    </xf>
    <xf numFmtId="0" fontId="55" fillId="0" borderId="5" xfId="0" applyFont="1" applyBorder="1" applyAlignment="1" applyProtection="1">
      <alignment horizontal="justify" vertical="center" wrapText="1"/>
      <protection locked="0"/>
    </xf>
    <xf numFmtId="0" fontId="11" fillId="0" borderId="34" xfId="0" applyFont="1" applyBorder="1" applyAlignment="1" applyProtection="1">
      <alignment horizontal="center" vertical="center" wrapText="1"/>
      <protection locked="0"/>
    </xf>
    <xf numFmtId="0" fontId="56" fillId="10" borderId="1" xfId="0" applyFont="1" applyFill="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 fillId="11" borderId="4" xfId="7" applyFill="1" applyBorder="1" applyAlignment="1" applyProtection="1">
      <alignment horizontal="justify" vertical="center" wrapText="1"/>
      <protection locked="0"/>
    </xf>
    <xf numFmtId="0" fontId="1" fillId="11" borderId="0" xfId="7" applyFill="1" applyAlignment="1" applyProtection="1">
      <alignment horizontal="justify" vertical="center" wrapText="1"/>
      <protection locked="0"/>
    </xf>
    <xf numFmtId="0" fontId="1" fillId="11" borderId="25" xfId="7" applyFill="1" applyBorder="1" applyAlignment="1" applyProtection="1">
      <alignment horizontal="justify" vertical="center" wrapText="1"/>
      <protection locked="0"/>
    </xf>
    <xf numFmtId="0" fontId="56" fillId="10" borderId="101" xfId="0" applyFont="1" applyFill="1" applyBorder="1" applyAlignment="1" applyProtection="1">
      <alignment horizontal="center" vertical="center"/>
      <protection locked="0"/>
    </xf>
    <xf numFmtId="0" fontId="56" fillId="10" borderId="102" xfId="0" applyFont="1" applyFill="1" applyBorder="1" applyAlignment="1" applyProtection="1">
      <alignment horizontal="center" vertical="center"/>
      <protection locked="0"/>
    </xf>
    <xf numFmtId="0" fontId="56" fillId="10" borderId="39" xfId="0" applyFont="1" applyFill="1" applyBorder="1" applyAlignment="1" applyProtection="1">
      <alignment horizontal="center"/>
      <protection locked="0"/>
    </xf>
    <xf numFmtId="0" fontId="56" fillId="10" borderId="102" xfId="0" applyFont="1" applyFill="1" applyBorder="1" applyAlignment="1" applyProtection="1">
      <alignment horizontal="center"/>
      <protection locked="0"/>
    </xf>
    <xf numFmtId="0" fontId="55" fillId="0" borderId="21" xfId="0" applyFont="1" applyBorder="1" applyAlignment="1" applyProtection="1">
      <alignment horizontal="justify" vertical="center" wrapText="1"/>
      <protection locked="0"/>
    </xf>
    <xf numFmtId="0" fontId="56" fillId="0" borderId="21" xfId="0" applyFont="1" applyBorder="1" applyAlignment="1" applyProtection="1">
      <alignment horizontal="center" vertical="center" wrapText="1"/>
      <protection locked="0"/>
    </xf>
    <xf numFmtId="0" fontId="11" fillId="11" borderId="10" xfId="0" applyFont="1" applyFill="1" applyBorder="1" applyAlignment="1" applyProtection="1">
      <alignment horizontal="center" vertical="center" wrapText="1"/>
      <protection locked="0"/>
    </xf>
    <xf numFmtId="0" fontId="60" fillId="0" borderId="1" xfId="0" applyFont="1" applyBorder="1" applyAlignment="1" applyProtection="1">
      <alignment horizontal="center" vertical="center" wrapText="1"/>
      <protection locked="0"/>
    </xf>
    <xf numFmtId="0" fontId="56" fillId="10" borderId="37" xfId="0" applyFont="1" applyFill="1" applyBorder="1" applyAlignment="1" applyProtection="1">
      <alignment horizontal="center" wrapText="1"/>
      <protection locked="0"/>
    </xf>
    <xf numFmtId="0" fontId="56" fillId="10" borderId="101" xfId="0" applyFont="1" applyFill="1" applyBorder="1" applyAlignment="1" applyProtection="1">
      <alignment horizontal="center" wrapText="1"/>
      <protection locked="0"/>
    </xf>
    <xf numFmtId="0" fontId="56" fillId="0" borderId="1" xfId="0" applyFont="1" applyBorder="1" applyAlignment="1" applyProtection="1">
      <alignment horizontal="center" vertical="center"/>
      <protection locked="0"/>
    </xf>
    <xf numFmtId="0" fontId="5" fillId="11" borderId="1" xfId="0" applyFont="1" applyFill="1" applyBorder="1" applyAlignment="1" applyProtection="1">
      <alignment horizontal="left" vertical="center" wrapText="1"/>
      <protection locked="0"/>
    </xf>
    <xf numFmtId="0" fontId="56" fillId="11" borderId="1" xfId="0" applyFont="1" applyFill="1" applyBorder="1" applyAlignment="1" applyProtection="1">
      <alignment horizontal="left" vertical="center" wrapText="1"/>
      <protection locked="0"/>
    </xf>
    <xf numFmtId="0" fontId="5" fillId="11" borderId="1" xfId="0" applyFont="1" applyFill="1" applyBorder="1" applyAlignment="1" applyProtection="1">
      <alignment horizontal="center" vertical="center" wrapText="1"/>
      <protection locked="0"/>
    </xf>
    <xf numFmtId="0" fontId="56" fillId="0" borderId="10" xfId="0" applyFont="1" applyBorder="1" applyAlignment="1" applyProtection="1">
      <alignment horizontal="center" vertical="center"/>
      <protection locked="0"/>
    </xf>
    <xf numFmtId="0" fontId="56" fillId="0" borderId="22" xfId="0" applyFont="1" applyBorder="1" applyAlignment="1" applyProtection="1">
      <alignment horizontal="center" vertical="center"/>
      <protection locked="0"/>
    </xf>
    <xf numFmtId="0" fontId="55" fillId="0" borderId="22" xfId="0" applyFont="1" applyBorder="1" applyAlignment="1" applyProtection="1">
      <alignment horizontal="left" vertical="center" wrapText="1"/>
      <protection locked="0"/>
    </xf>
    <xf numFmtId="0" fontId="46" fillId="0" borderId="4" xfId="0" applyFont="1" applyBorder="1" applyAlignment="1" applyProtection="1">
      <alignment horizontal="center"/>
      <protection locked="0"/>
    </xf>
    <xf numFmtId="0" fontId="9" fillId="0" borderId="1" xfId="0" applyFont="1" applyBorder="1" applyAlignment="1" applyProtection="1">
      <alignment horizontal="justify" vertical="center" wrapText="1"/>
      <protection locked="0"/>
    </xf>
    <xf numFmtId="0" fontId="4" fillId="2" borderId="102" xfId="7" applyFont="1" applyFill="1" applyBorder="1" applyAlignment="1" applyProtection="1">
      <alignment horizontal="left" vertical="center"/>
      <protection locked="0"/>
    </xf>
    <xf numFmtId="0" fontId="4" fillId="2" borderId="99" xfId="7" applyFont="1" applyFill="1" applyBorder="1" applyAlignment="1" applyProtection="1">
      <alignment horizontal="left" vertical="center"/>
      <protection locked="0"/>
    </xf>
    <xf numFmtId="0" fontId="4" fillId="2" borderId="40" xfId="7" applyFont="1" applyFill="1" applyBorder="1" applyAlignment="1" applyProtection="1">
      <alignment horizontal="left" vertical="center"/>
      <protection locked="0"/>
    </xf>
    <xf numFmtId="0" fontId="4" fillId="2" borderId="91" xfId="7" applyFont="1" applyFill="1" applyBorder="1" applyAlignment="1" applyProtection="1">
      <alignment horizontal="left" vertical="top"/>
      <protection locked="0"/>
    </xf>
    <xf numFmtId="0" fontId="4" fillId="2" borderId="32" xfId="7" applyFont="1" applyFill="1" applyBorder="1" applyAlignment="1" applyProtection="1">
      <alignment horizontal="left" vertical="top"/>
      <protection locked="0"/>
    </xf>
    <xf numFmtId="0" fontId="4" fillId="2" borderId="36" xfId="7" applyFont="1" applyFill="1" applyBorder="1" applyAlignment="1" applyProtection="1">
      <alignment horizontal="left" vertical="top"/>
      <protection locked="0"/>
    </xf>
    <xf numFmtId="0" fontId="6" fillId="11" borderId="30" xfId="7" applyFont="1" applyFill="1" applyBorder="1" applyAlignment="1" applyProtection="1">
      <alignment horizontal="justify" vertical="center" wrapText="1"/>
      <protection locked="0"/>
    </xf>
    <xf numFmtId="0" fontId="6" fillId="11" borderId="19" xfId="7" applyFont="1" applyFill="1" applyBorder="1" applyAlignment="1" applyProtection="1">
      <alignment horizontal="justify" vertical="center" wrapText="1"/>
      <protection locked="0"/>
    </xf>
    <xf numFmtId="0" fontId="6" fillId="11" borderId="6" xfId="7" applyFont="1" applyFill="1" applyBorder="1" applyAlignment="1" applyProtection="1">
      <alignment horizontal="justify" vertical="center" wrapText="1"/>
      <protection locked="0"/>
    </xf>
    <xf numFmtId="0" fontId="53" fillId="11" borderId="4" xfId="7" applyFont="1" applyFill="1" applyBorder="1" applyAlignment="1" applyProtection="1">
      <alignment horizontal="justify" vertical="center" wrapText="1"/>
      <protection locked="0"/>
    </xf>
    <xf numFmtId="0" fontId="53" fillId="11" borderId="0" xfId="7" applyFont="1" applyFill="1" applyAlignment="1" applyProtection="1">
      <alignment horizontal="justify" vertical="center" wrapText="1"/>
      <protection locked="0"/>
    </xf>
    <xf numFmtId="0" fontId="53" fillId="11" borderId="25" xfId="7" applyFont="1" applyFill="1" applyBorder="1" applyAlignment="1" applyProtection="1">
      <alignment horizontal="justify" vertical="center" wrapText="1"/>
      <protection locked="0"/>
    </xf>
    <xf numFmtId="0" fontId="55" fillId="0" borderId="22" xfId="0" applyFont="1" applyBorder="1" applyAlignment="1" applyProtection="1">
      <alignment horizontal="justify" vertical="center" wrapText="1"/>
      <protection locked="0"/>
    </xf>
    <xf numFmtId="0" fontId="4" fillId="2" borderId="1" xfId="7" applyFont="1" applyFill="1" applyBorder="1" applyAlignment="1" applyProtection="1">
      <alignment horizontal="left" vertical="center"/>
      <protection locked="0"/>
    </xf>
    <xf numFmtId="0" fontId="4" fillId="2" borderId="10" xfId="7" applyFont="1" applyFill="1" applyBorder="1" applyAlignment="1" applyProtection="1">
      <alignment horizontal="left" vertical="center"/>
      <protection locked="0"/>
    </xf>
    <xf numFmtId="0" fontId="4" fillId="2" borderId="15" xfId="7" applyFont="1" applyFill="1" applyBorder="1" applyAlignment="1" applyProtection="1">
      <alignment horizontal="left" vertical="center"/>
      <protection locked="0"/>
    </xf>
    <xf numFmtId="0" fontId="46" fillId="0" borderId="0" xfId="0" applyFont="1" applyAlignment="1" applyProtection="1">
      <alignment horizontal="center" wrapText="1"/>
      <protection locked="0"/>
    </xf>
    <xf numFmtId="0" fontId="54" fillId="0" borderId="28" xfId="0" applyFont="1" applyBorder="1" applyAlignment="1" applyProtection="1">
      <alignment horizontal="left" wrapText="1"/>
      <protection locked="0"/>
    </xf>
    <xf numFmtId="0" fontId="54" fillId="0" borderId="9" xfId="0" applyFont="1" applyBorder="1" applyAlignment="1" applyProtection="1">
      <alignment horizontal="left" wrapText="1"/>
      <protection locked="0"/>
    </xf>
    <xf numFmtId="0" fontId="54" fillId="2" borderId="30" xfId="7" applyFont="1" applyFill="1" applyBorder="1" applyAlignment="1" applyProtection="1">
      <alignment horizontal="left" vertical="center"/>
      <protection locked="0"/>
    </xf>
    <xf numFmtId="0" fontId="54" fillId="2" borderId="19" xfId="7" applyFont="1" applyFill="1" applyBorder="1" applyAlignment="1" applyProtection="1">
      <alignment horizontal="left" vertical="center"/>
      <protection locked="0"/>
    </xf>
    <xf numFmtId="0" fontId="54" fillId="2" borderId="29" xfId="7" applyFont="1" applyFill="1" applyBorder="1" applyAlignment="1" applyProtection="1">
      <alignment horizontal="left" vertical="center"/>
      <protection locked="0"/>
    </xf>
    <xf numFmtId="0" fontId="54" fillId="2" borderId="5" xfId="7" applyFont="1" applyFill="1" applyBorder="1" applyAlignment="1" applyProtection="1">
      <alignment horizontal="left" vertical="center"/>
      <protection locked="0"/>
    </xf>
    <xf numFmtId="0" fontId="53" fillId="0" borderId="6" xfId="7" applyFont="1" applyBorder="1" applyAlignment="1" applyProtection="1">
      <alignment horizontal="center" vertical="center"/>
      <protection locked="0"/>
    </xf>
    <xf numFmtId="0" fontId="53" fillId="0" borderId="18" xfId="7" applyFont="1" applyBorder="1" applyAlignment="1" applyProtection="1">
      <alignment horizontal="center" vertical="center"/>
      <protection locked="0"/>
    </xf>
    <xf numFmtId="0" fontId="54" fillId="2" borderId="91" xfId="7" applyFont="1" applyFill="1" applyBorder="1" applyAlignment="1" applyProtection="1">
      <alignment horizontal="left" vertical="center"/>
      <protection locked="0"/>
    </xf>
    <xf numFmtId="0" fontId="54" fillId="2" borderId="32" xfId="7" applyFont="1" applyFill="1" applyBorder="1" applyAlignment="1" applyProtection="1">
      <alignment horizontal="left" vertical="center"/>
      <protection locked="0"/>
    </xf>
    <xf numFmtId="0" fontId="55" fillId="0" borderId="1" xfId="0" applyFont="1" applyBorder="1" applyAlignment="1" applyProtection="1">
      <alignment horizontal="left" wrapText="1"/>
      <protection locked="0"/>
    </xf>
    <xf numFmtId="0" fontId="55" fillId="0" borderId="10" xfId="0" applyFont="1" applyBorder="1" applyAlignment="1" applyProtection="1">
      <alignment horizontal="left" wrapText="1"/>
      <protection locked="0"/>
    </xf>
    <xf numFmtId="0" fontId="55" fillId="0" borderId="15" xfId="0" applyFont="1" applyBorder="1" applyAlignment="1" applyProtection="1">
      <alignment horizontal="left" wrapText="1"/>
      <protection locked="0"/>
    </xf>
    <xf numFmtId="0" fontId="55" fillId="0" borderId="35" xfId="0" applyFont="1" applyBorder="1" applyAlignment="1" applyProtection="1">
      <alignment horizontal="left" wrapText="1"/>
      <protection locked="0"/>
    </xf>
    <xf numFmtId="0" fontId="55" fillId="0" borderId="20" xfId="0" applyFont="1" applyBorder="1" applyAlignment="1" applyProtection="1">
      <alignment horizontal="left" wrapText="1"/>
      <protection locked="0"/>
    </xf>
    <xf numFmtId="0" fontId="55" fillId="0" borderId="89" xfId="0" applyFont="1" applyBorder="1" applyAlignment="1" applyProtection="1">
      <alignment horizontal="left" wrapText="1"/>
      <protection locked="0"/>
    </xf>
    <xf numFmtId="0" fontId="53" fillId="10" borderId="101" xfId="0" applyFont="1" applyFill="1" applyBorder="1" applyAlignment="1" applyProtection="1">
      <alignment horizontal="center"/>
      <protection locked="0"/>
    </xf>
    <xf numFmtId="0" fontId="53" fillId="10" borderId="99" xfId="0" applyFont="1" applyFill="1" applyBorder="1" applyAlignment="1" applyProtection="1">
      <alignment horizontal="center"/>
      <protection locked="0"/>
    </xf>
    <xf numFmtId="0" fontId="53" fillId="10" borderId="36" xfId="0" applyFont="1" applyFill="1" applyBorder="1" applyAlignment="1" applyProtection="1">
      <alignment horizontal="center"/>
      <protection locked="0"/>
    </xf>
    <xf numFmtId="0" fontId="53" fillId="10" borderId="32" xfId="0" applyFont="1" applyFill="1" applyBorder="1" applyAlignment="1" applyProtection="1">
      <alignment horizontal="center"/>
      <protection locked="0"/>
    </xf>
    <xf numFmtId="0" fontId="6" fillId="10" borderId="4" xfId="0" applyFont="1" applyFill="1" applyBorder="1" applyAlignment="1" applyProtection="1">
      <alignment horizontal="center" vertical="center"/>
      <protection locked="0"/>
    </xf>
    <xf numFmtId="0" fontId="6" fillId="10" borderId="0" xfId="0" applyFont="1" applyFill="1" applyAlignment="1" applyProtection="1">
      <alignment horizontal="center" vertical="center"/>
      <protection locked="0"/>
    </xf>
    <xf numFmtId="0" fontId="6" fillId="10" borderId="25" xfId="0" applyFont="1" applyFill="1" applyBorder="1" applyAlignment="1" applyProtection="1">
      <alignment horizontal="center" vertical="center"/>
      <protection locked="0"/>
    </xf>
    <xf numFmtId="0" fontId="53" fillId="10" borderId="95" xfId="0" applyFont="1" applyFill="1" applyBorder="1" applyAlignment="1" applyProtection="1">
      <alignment horizontal="center"/>
      <protection locked="0"/>
    </xf>
    <xf numFmtId="0" fontId="53" fillId="10" borderId="96" xfId="0" applyFont="1" applyFill="1" applyBorder="1" applyAlignment="1" applyProtection="1">
      <alignment horizontal="center"/>
      <protection locked="0"/>
    </xf>
    <xf numFmtId="0" fontId="53" fillId="10" borderId="97" xfId="0" applyFont="1" applyFill="1" applyBorder="1" applyAlignment="1" applyProtection="1">
      <alignment horizontal="center"/>
      <protection locked="0"/>
    </xf>
    <xf numFmtId="0" fontId="53" fillId="10" borderId="98" xfId="0" applyFont="1" applyFill="1" applyBorder="1" applyAlignment="1" applyProtection="1">
      <alignment horizontal="center"/>
      <protection locked="0"/>
    </xf>
    <xf numFmtId="0" fontId="6" fillId="10" borderId="37" xfId="7" applyFont="1" applyFill="1" applyBorder="1" applyAlignment="1" applyProtection="1">
      <alignment horizontal="center" vertical="center" wrapText="1"/>
      <protection locked="0"/>
    </xf>
    <xf numFmtId="0" fontId="6" fillId="10" borderId="39" xfId="7" applyFont="1" applyFill="1" applyBorder="1" applyAlignment="1" applyProtection="1">
      <alignment horizontal="center" vertical="center" wrapText="1"/>
      <protection locked="0"/>
    </xf>
    <xf numFmtId="0" fontId="53" fillId="0" borderId="11" xfId="7" applyFont="1" applyBorder="1" applyAlignment="1" applyProtection="1">
      <alignment horizontal="center" vertical="center"/>
      <protection locked="0"/>
    </xf>
    <xf numFmtId="0" fontId="54" fillId="2" borderId="2" xfId="7" applyFont="1" applyFill="1" applyBorder="1" applyAlignment="1" applyProtection="1">
      <alignment horizontal="left" vertical="center" wrapText="1"/>
      <protection locked="0"/>
    </xf>
    <xf numFmtId="0" fontId="54" fillId="2" borderId="1" xfId="7" applyFont="1" applyFill="1" applyBorder="1" applyAlignment="1" applyProtection="1">
      <alignment horizontal="left" vertical="center" wrapText="1"/>
      <protection locked="0"/>
    </xf>
    <xf numFmtId="0" fontId="54" fillId="2" borderId="10" xfId="7" applyFont="1" applyFill="1" applyBorder="1" applyAlignment="1" applyProtection="1">
      <alignment horizontal="left" vertical="center" wrapText="1"/>
      <protection locked="0"/>
    </xf>
    <xf numFmtId="0" fontId="54" fillId="2" borderId="30" xfId="7" applyFont="1" applyFill="1" applyBorder="1" applyAlignment="1" applyProtection="1">
      <alignment horizontal="left" vertical="center" wrapText="1"/>
      <protection locked="0"/>
    </xf>
    <xf numFmtId="0" fontId="54" fillId="2" borderId="19" xfId="7" applyFont="1" applyFill="1" applyBorder="1" applyAlignment="1" applyProtection="1">
      <alignment horizontal="left" vertical="center" wrapText="1"/>
      <protection locked="0"/>
    </xf>
    <xf numFmtId="0" fontId="54" fillId="2" borderId="29" xfId="7" applyFont="1" applyFill="1" applyBorder="1" applyAlignment="1" applyProtection="1">
      <alignment horizontal="left" vertical="center" wrapText="1"/>
      <protection locked="0"/>
    </xf>
    <xf numFmtId="0" fontId="54" fillId="2" borderId="5" xfId="7" applyFont="1" applyFill="1" applyBorder="1" applyAlignment="1" applyProtection="1">
      <alignment horizontal="left" vertical="center" wrapText="1"/>
      <protection locked="0"/>
    </xf>
    <xf numFmtId="0" fontId="54" fillId="2" borderId="2" xfId="7" applyFont="1" applyFill="1" applyBorder="1" applyAlignment="1" applyProtection="1">
      <alignment horizontal="left" vertical="center"/>
      <protection locked="0"/>
    </xf>
    <xf numFmtId="0" fontId="54" fillId="2" borderId="1" xfId="7" applyFont="1" applyFill="1" applyBorder="1" applyAlignment="1" applyProtection="1">
      <alignment horizontal="left" vertical="center"/>
      <protection locked="0"/>
    </xf>
    <xf numFmtId="0" fontId="54" fillId="2" borderId="10" xfId="7" applyFont="1" applyFill="1" applyBorder="1" applyAlignment="1" applyProtection="1">
      <alignment horizontal="left" vertical="center"/>
      <protection locked="0"/>
    </xf>
    <xf numFmtId="0" fontId="54" fillId="0" borderId="43" xfId="7" applyFont="1" applyBorder="1" applyAlignment="1" applyProtection="1">
      <alignment horizontal="center" vertical="center"/>
      <protection locked="0"/>
    </xf>
    <xf numFmtId="0" fontId="54" fillId="0" borderId="39" xfId="7" applyFont="1" applyBorder="1" applyAlignment="1" applyProtection="1">
      <alignment horizontal="center" vertical="center"/>
      <protection locked="0"/>
    </xf>
    <xf numFmtId="0" fontId="54" fillId="0" borderId="102" xfId="7" applyFont="1" applyBorder="1" applyAlignment="1" applyProtection="1">
      <alignment horizontal="center" vertical="center"/>
      <protection locked="0"/>
    </xf>
    <xf numFmtId="0" fontId="54" fillId="0" borderId="40" xfId="7" applyFont="1" applyBorder="1" applyAlignment="1" applyProtection="1">
      <alignment horizontal="center" vertical="center"/>
      <protection locked="0"/>
    </xf>
    <xf numFmtId="0" fontId="53" fillId="0" borderId="2" xfId="7" applyFont="1" applyBorder="1" applyAlignment="1" applyProtection="1">
      <alignment horizontal="center" vertical="center"/>
      <protection locked="0"/>
    </xf>
    <xf numFmtId="0" fontId="55" fillId="0" borderId="84"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6" fillId="10" borderId="100" xfId="0" applyFont="1" applyFill="1" applyBorder="1" applyAlignment="1" applyProtection="1">
      <alignment horizontal="center" vertical="center"/>
      <protection locked="0"/>
    </xf>
    <xf numFmtId="0" fontId="56" fillId="10" borderId="26" xfId="0" applyFont="1" applyFill="1" applyBorder="1" applyAlignment="1" applyProtection="1">
      <alignment horizontal="center" vertical="center"/>
      <protection locked="0"/>
    </xf>
    <xf numFmtId="0" fontId="56" fillId="10" borderId="17" xfId="0" applyFont="1" applyFill="1" applyBorder="1" applyAlignment="1" applyProtection="1">
      <alignment horizontal="center" vertical="center"/>
      <protection locked="0"/>
    </xf>
    <xf numFmtId="0" fontId="56" fillId="10" borderId="24" xfId="0" applyFont="1" applyFill="1" applyBorder="1" applyAlignment="1" applyProtection="1">
      <alignment horizontal="center" vertical="center"/>
      <protection locked="0"/>
    </xf>
    <xf numFmtId="0" fontId="53" fillId="10" borderId="95" xfId="7" applyFont="1" applyFill="1" applyBorder="1" applyAlignment="1" applyProtection="1">
      <alignment horizontal="center" vertical="center" wrapText="1"/>
      <protection locked="0"/>
    </xf>
    <xf numFmtId="0" fontId="53" fillId="10" borderId="96" xfId="7" applyFont="1" applyFill="1" applyBorder="1" applyAlignment="1" applyProtection="1">
      <alignment horizontal="center" vertical="center" wrapText="1"/>
      <protection locked="0"/>
    </xf>
    <xf numFmtId="0" fontId="53" fillId="10" borderId="98" xfId="7" applyFont="1" applyFill="1" applyBorder="1" applyAlignment="1" applyProtection="1">
      <alignment horizontal="center" vertical="center" wrapText="1"/>
      <protection locked="0"/>
    </xf>
    <xf numFmtId="0" fontId="54" fillId="0" borderId="43" xfId="0" applyFont="1" applyBorder="1" applyAlignment="1" applyProtection="1">
      <alignment horizontal="center" vertical="top"/>
      <protection locked="0"/>
    </xf>
    <xf numFmtId="0" fontId="54" fillId="0" borderId="37" xfId="7" applyFont="1" applyBorder="1" applyAlignment="1" applyProtection="1">
      <alignment horizontal="center" vertical="center"/>
      <protection locked="0"/>
    </xf>
    <xf numFmtId="0" fontId="54" fillId="0" borderId="101" xfId="7" applyFont="1" applyBorder="1" applyAlignment="1" applyProtection="1">
      <alignment horizontal="center" vertical="center"/>
      <protection locked="0"/>
    </xf>
    <xf numFmtId="0" fontId="54" fillId="0" borderId="38" xfId="7" applyFont="1" applyBorder="1" applyAlignment="1" applyProtection="1">
      <alignment horizontal="center" vertical="center"/>
      <protection locked="0"/>
    </xf>
    <xf numFmtId="0" fontId="6" fillId="0" borderId="29" xfId="7" applyFont="1" applyBorder="1" applyAlignment="1" applyProtection="1">
      <alignment horizontal="center" vertical="top" wrapText="1"/>
      <protection locked="0"/>
    </xf>
    <xf numFmtId="0" fontId="6" fillId="0" borderId="5" xfId="7" applyFont="1" applyBorder="1" applyAlignment="1" applyProtection="1">
      <alignment horizontal="center" vertical="top" wrapText="1"/>
      <protection locked="0"/>
    </xf>
    <xf numFmtId="0" fontId="6" fillId="0" borderId="18" xfId="7" applyFont="1" applyBorder="1" applyAlignment="1" applyProtection="1">
      <alignment horizontal="center" vertical="top" wrapText="1"/>
      <protection locked="0"/>
    </xf>
    <xf numFmtId="0" fontId="55" fillId="0" borderId="41" xfId="0" applyFont="1" applyBorder="1" applyAlignment="1" applyProtection="1">
      <alignment horizontal="justify" vertical="center" wrapText="1"/>
      <protection locked="0"/>
    </xf>
    <xf numFmtId="0" fontId="6" fillId="0" borderId="20" xfId="7" applyFont="1" applyBorder="1" applyAlignment="1" applyProtection="1">
      <alignment horizontal="center" vertical="center"/>
      <protection locked="0"/>
    </xf>
    <xf numFmtId="0" fontId="6" fillId="0" borderId="89" xfId="7" applyFont="1" applyBorder="1" applyAlignment="1" applyProtection="1">
      <alignment horizontal="center" vertical="center"/>
      <protection locked="0"/>
    </xf>
    <xf numFmtId="0" fontId="6" fillId="10" borderId="101" xfId="7" applyFont="1" applyFill="1" applyBorder="1" applyAlignment="1" applyProtection="1">
      <alignment horizontal="center" vertical="center" wrapText="1"/>
      <protection locked="0"/>
    </xf>
    <xf numFmtId="0" fontId="6" fillId="10" borderId="102" xfId="7" applyFont="1" applyFill="1" applyBorder="1" applyAlignment="1" applyProtection="1">
      <alignment horizontal="center" vertical="center" wrapText="1"/>
      <protection locked="0"/>
    </xf>
    <xf numFmtId="0" fontId="6" fillId="10" borderId="1" xfId="7" applyFont="1" applyFill="1" applyBorder="1" applyAlignment="1" applyProtection="1">
      <alignment horizontal="center" vertical="center"/>
      <protection locked="0"/>
    </xf>
    <xf numFmtId="0" fontId="53" fillId="0" borderId="10" xfId="0" applyFont="1" applyBorder="1" applyAlignment="1" applyProtection="1">
      <alignment horizontal="center" vertical="center" textRotation="90" wrapText="1"/>
      <protection locked="0"/>
    </xf>
    <xf numFmtId="0" fontId="56" fillId="0" borderId="11" xfId="0" applyFont="1" applyBorder="1" applyAlignment="1" applyProtection="1">
      <alignment horizontal="center" vertical="center"/>
      <protection locked="0"/>
    </xf>
    <xf numFmtId="0" fontId="56" fillId="10" borderId="20" xfId="0" applyFont="1" applyFill="1" applyBorder="1" applyAlignment="1" applyProtection="1">
      <alignment horizontal="center" vertical="center"/>
      <protection locked="0"/>
    </xf>
    <xf numFmtId="0" fontId="56" fillId="10" borderId="6" xfId="0" applyFont="1" applyFill="1" applyBorder="1" applyAlignment="1" applyProtection="1">
      <alignment horizontal="center" vertical="center"/>
      <protection locked="0"/>
    </xf>
    <xf numFmtId="0" fontId="56" fillId="10" borderId="8" xfId="0" applyFont="1" applyFill="1" applyBorder="1" applyAlignment="1" applyProtection="1">
      <alignment horizontal="center" vertical="center"/>
      <protection locked="0"/>
    </xf>
    <xf numFmtId="0" fontId="56" fillId="10" borderId="18" xfId="0" applyFont="1" applyFill="1" applyBorder="1" applyAlignment="1" applyProtection="1">
      <alignment horizontal="center" vertical="center"/>
      <protection locked="0"/>
    </xf>
    <xf numFmtId="0" fontId="53" fillId="0" borderId="4" xfId="7" applyFont="1" applyBorder="1" applyAlignment="1" applyProtection="1">
      <alignment horizontal="left" vertical="center" wrapText="1"/>
      <protection locked="0"/>
    </xf>
    <xf numFmtId="0" fontId="53" fillId="0" borderId="0" xfId="7" applyFont="1" applyAlignment="1" applyProtection="1">
      <alignment horizontal="left" vertical="center" wrapText="1"/>
      <protection locked="0"/>
    </xf>
    <xf numFmtId="0" fontId="53" fillId="0" borderId="25" xfId="7" applyFont="1" applyBorder="1" applyAlignment="1" applyProtection="1">
      <alignment horizontal="left" vertical="center" wrapText="1"/>
      <protection locked="0"/>
    </xf>
    <xf numFmtId="0" fontId="53" fillId="0" borderId="89" xfId="7" applyFont="1" applyBorder="1" applyAlignment="1" applyProtection="1">
      <alignment horizontal="center" vertical="center"/>
      <protection locked="0"/>
    </xf>
    <xf numFmtId="0" fontId="53" fillId="0" borderId="41" xfId="7" applyFont="1" applyBorder="1" applyAlignment="1" applyProtection="1">
      <alignment horizontal="center" vertical="center"/>
      <protection locked="0"/>
    </xf>
    <xf numFmtId="0" fontId="56" fillId="0" borderId="99" xfId="0" applyFont="1" applyBorder="1" applyAlignment="1" applyProtection="1">
      <alignment horizontal="center" vertical="center"/>
      <protection locked="0"/>
    </xf>
    <xf numFmtId="0" fontId="56" fillId="0" borderId="33" xfId="0" applyFont="1" applyBorder="1" applyAlignment="1" applyProtection="1">
      <alignment horizontal="center" vertical="center"/>
      <protection locked="0"/>
    </xf>
    <xf numFmtId="0" fontId="6" fillId="2" borderId="0" xfId="5" applyFont="1" applyFill="1" applyAlignment="1">
      <alignment horizontal="center"/>
    </xf>
    <xf numFmtId="0" fontId="6" fillId="2" borderId="0" xfId="5" applyFont="1" applyFill="1" applyAlignment="1" applyProtection="1">
      <alignment horizontal="center"/>
      <protection locked="0"/>
    </xf>
    <xf numFmtId="0" fontId="1" fillId="11" borderId="10" xfId="8" applyFill="1" applyBorder="1" applyAlignment="1">
      <alignment horizontal="left" vertical="top" wrapText="1"/>
    </xf>
    <xf numFmtId="0" fontId="1" fillId="11" borderId="9" xfId="8" applyFill="1" applyBorder="1" applyAlignment="1">
      <alignment horizontal="left" vertical="top" wrapText="1"/>
    </xf>
    <xf numFmtId="0" fontId="1" fillId="11" borderId="22" xfId="8" applyFill="1" applyBorder="1" applyAlignment="1">
      <alignment horizontal="left" vertical="top" wrapText="1"/>
    </xf>
    <xf numFmtId="0" fontId="1" fillId="2" borderId="10" xfId="5" applyFill="1" applyBorder="1" applyAlignment="1">
      <alignment horizontal="center" wrapText="1"/>
    </xf>
    <xf numFmtId="0" fontId="1" fillId="2" borderId="9" xfId="5" applyFill="1" applyBorder="1" applyAlignment="1">
      <alignment horizontal="center" wrapText="1"/>
    </xf>
    <xf numFmtId="0" fontId="2" fillId="2" borderId="20" xfId="5" applyFont="1" applyFill="1" applyBorder="1" applyAlignment="1">
      <alignment horizontal="center" wrapText="1"/>
    </xf>
    <xf numFmtId="0" fontId="2" fillId="2" borderId="19" xfId="5" applyFont="1" applyFill="1" applyBorder="1" applyAlignment="1">
      <alignment horizontal="center" wrapText="1"/>
    </xf>
    <xf numFmtId="0" fontId="2" fillId="2" borderId="6" xfId="5" applyFont="1" applyFill="1" applyBorder="1" applyAlignment="1">
      <alignment horizontal="center" wrapText="1"/>
    </xf>
    <xf numFmtId="0" fontId="1" fillId="11" borderId="10" xfId="8" applyFill="1" applyBorder="1" applyAlignment="1">
      <alignment horizontal="justify" vertical="top" wrapText="1"/>
    </xf>
    <xf numFmtId="0" fontId="1" fillId="11" borderId="9" xfId="8" applyFill="1" applyBorder="1"/>
    <xf numFmtId="0" fontId="1" fillId="11" borderId="22" xfId="8" applyFill="1" applyBorder="1"/>
    <xf numFmtId="0" fontId="1" fillId="11" borderId="1" xfId="8" applyFill="1" applyBorder="1" applyAlignment="1">
      <alignment vertical="top" wrapText="1"/>
    </xf>
    <xf numFmtId="0" fontId="6" fillId="11" borderId="20" xfId="8" applyFont="1" applyFill="1" applyBorder="1" applyAlignment="1">
      <alignment horizontal="justify" vertical="center" wrapText="1"/>
    </xf>
    <xf numFmtId="0" fontId="6" fillId="11" borderId="19" xfId="8" applyFont="1" applyFill="1" applyBorder="1" applyAlignment="1">
      <alignment horizontal="justify" vertical="center" wrapText="1"/>
    </xf>
    <xf numFmtId="0" fontId="1" fillId="2" borderId="1" xfId="5" applyFill="1" applyBorder="1" applyAlignment="1">
      <alignment horizontal="justify" vertical="center" wrapText="1"/>
    </xf>
    <xf numFmtId="0" fontId="1" fillId="2" borderId="10" xfId="5" applyFill="1" applyBorder="1" applyAlignment="1">
      <alignment horizontal="justify" vertical="center" wrapText="1"/>
    </xf>
    <xf numFmtId="0" fontId="6" fillId="2" borderId="35" xfId="5" applyFont="1" applyFill="1" applyBorder="1" applyAlignment="1">
      <alignment horizontal="left" wrapText="1"/>
    </xf>
    <xf numFmtId="0" fontId="6" fillId="2" borderId="20" xfId="5" applyFont="1" applyFill="1" applyBorder="1" applyAlignment="1">
      <alignment horizontal="left" wrapText="1"/>
    </xf>
    <xf numFmtId="0" fontId="1" fillId="11" borderId="9" xfId="8" applyFill="1" applyBorder="1" applyAlignment="1">
      <alignment horizontal="justify" vertical="top" wrapText="1"/>
    </xf>
    <xf numFmtId="0" fontId="1" fillId="11" borderId="22" xfId="8" applyFill="1" applyBorder="1" applyAlignment="1">
      <alignment horizontal="justify" vertical="top" wrapText="1"/>
    </xf>
    <xf numFmtId="0" fontId="6" fillId="11" borderId="8" xfId="8" applyFont="1" applyFill="1" applyBorder="1" applyAlignment="1">
      <alignment horizontal="center" vertical="center" wrapText="1"/>
    </xf>
    <xf numFmtId="0" fontId="6" fillId="11" borderId="5" xfId="8" applyFont="1" applyFill="1" applyBorder="1" applyAlignment="1">
      <alignment horizontal="center" vertical="center" wrapText="1"/>
    </xf>
    <xf numFmtId="0" fontId="1" fillId="11" borderId="1" xfId="8" applyFill="1" applyBorder="1" applyAlignment="1">
      <alignment horizontal="justify" vertical="top" wrapText="1"/>
    </xf>
    <xf numFmtId="0" fontId="1" fillId="11" borderId="1" xfId="8" applyFill="1" applyBorder="1"/>
    <xf numFmtId="0" fontId="6" fillId="11" borderId="1" xfId="8" applyFont="1" applyFill="1" applyBorder="1" applyAlignment="1">
      <alignment horizontal="center" vertical="top" wrapText="1"/>
    </xf>
    <xf numFmtId="0" fontId="61" fillId="0" borderId="9" xfId="0" applyFont="1" applyBorder="1" applyAlignment="1">
      <alignment wrapText="1"/>
    </xf>
    <xf numFmtId="0" fontId="61" fillId="0" borderId="22" xfId="0" applyFont="1" applyBorder="1" applyAlignment="1">
      <alignment wrapText="1"/>
    </xf>
    <xf numFmtId="0" fontId="3" fillId="11" borderId="10" xfId="8" applyFont="1" applyFill="1" applyBorder="1" applyAlignment="1">
      <alignment horizontal="justify" vertical="top" wrapText="1"/>
    </xf>
    <xf numFmtId="0" fontId="58" fillId="0" borderId="9" xfId="0" applyFont="1" applyBorder="1" applyAlignment="1">
      <alignment wrapText="1"/>
    </xf>
    <xf numFmtId="0" fontId="58" fillId="0" borderId="22" xfId="0" applyFont="1" applyBorder="1" applyAlignment="1">
      <alignment wrapText="1"/>
    </xf>
    <xf numFmtId="0" fontId="58" fillId="0" borderId="9" xfId="0" applyFont="1" applyBorder="1"/>
    <xf numFmtId="0" fontId="58" fillId="0" borderId="22" xfId="0" applyFont="1" applyBorder="1"/>
    <xf numFmtId="0" fontId="6" fillId="10" borderId="8" xfId="8" applyFont="1" applyFill="1" applyBorder="1" applyAlignment="1">
      <alignment horizontal="center" vertical="center" wrapText="1"/>
    </xf>
    <xf numFmtId="0" fontId="6" fillId="10" borderId="5" xfId="8" applyFont="1" applyFill="1" applyBorder="1" applyAlignment="1">
      <alignment horizontal="center" vertical="center" wrapText="1"/>
    </xf>
    <xf numFmtId="0" fontId="6" fillId="11" borderId="10" xfId="8" applyFont="1" applyFill="1" applyBorder="1" applyAlignment="1">
      <alignment vertical="center"/>
    </xf>
    <xf numFmtId="0" fontId="6" fillId="11" borderId="9" xfId="8" applyFont="1" applyFill="1" applyBorder="1" applyAlignment="1">
      <alignment vertical="center"/>
    </xf>
    <xf numFmtId="0" fontId="1" fillId="11" borderId="22" xfId="8" applyFill="1" applyBorder="1" applyAlignment="1">
      <alignment vertical="center"/>
    </xf>
    <xf numFmtId="0" fontId="6" fillId="11" borderId="10" xfId="8" applyFont="1" applyFill="1" applyBorder="1" applyProtection="1">
      <protection locked="0"/>
    </xf>
    <xf numFmtId="0" fontId="6" fillId="11" borderId="9" xfId="8" applyFont="1" applyFill="1" applyBorder="1" applyProtection="1">
      <protection locked="0"/>
    </xf>
    <xf numFmtId="0" fontId="6" fillId="11" borderId="20" xfId="8" applyFont="1" applyFill="1" applyBorder="1" applyAlignment="1">
      <alignment horizontal="left" vertical="top" wrapText="1"/>
    </xf>
    <xf numFmtId="0" fontId="6" fillId="11" borderId="19" xfId="8" applyFont="1" applyFill="1" applyBorder="1" applyAlignment="1">
      <alignment horizontal="left" vertical="top" wrapText="1"/>
    </xf>
    <xf numFmtId="0" fontId="6" fillId="11" borderId="8" xfId="8" applyFont="1" applyFill="1" applyBorder="1" applyAlignment="1">
      <alignment horizontal="left" vertical="top" wrapText="1"/>
    </xf>
    <xf numFmtId="0" fontId="6" fillId="11" borderId="5" xfId="8" applyFont="1" applyFill="1" applyBorder="1" applyAlignment="1">
      <alignment horizontal="left" vertical="top" wrapText="1"/>
    </xf>
    <xf numFmtId="0" fontId="6" fillId="11" borderId="19" xfId="8" applyFont="1" applyFill="1" applyBorder="1" applyAlignment="1" applyProtection="1">
      <alignment horizontal="center" vertical="top" wrapText="1"/>
      <protection locked="0"/>
    </xf>
    <xf numFmtId="0" fontId="6" fillId="11" borderId="6" xfId="8" applyFont="1" applyFill="1" applyBorder="1" applyAlignment="1" applyProtection="1">
      <alignment horizontal="center" vertical="top" wrapText="1"/>
      <protection locked="0"/>
    </xf>
    <xf numFmtId="0" fontId="6" fillId="11" borderId="5" xfId="8" applyFont="1" applyFill="1" applyBorder="1" applyAlignment="1" applyProtection="1">
      <alignment horizontal="center" vertical="top" wrapText="1"/>
      <protection locked="0"/>
    </xf>
    <xf numFmtId="0" fontId="6" fillId="11" borderId="18" xfId="8" applyFont="1" applyFill="1" applyBorder="1" applyAlignment="1" applyProtection="1">
      <alignment horizontal="center" vertical="top" wrapText="1"/>
      <protection locked="0"/>
    </xf>
    <xf numFmtId="0" fontId="6" fillId="11" borderId="8" xfId="8" applyFont="1" applyFill="1" applyBorder="1" applyAlignment="1" applyProtection="1">
      <alignment horizontal="center" vertical="top" wrapText="1"/>
      <protection locked="0"/>
    </xf>
    <xf numFmtId="0" fontId="6" fillId="11" borderId="10" xfId="8" applyFont="1" applyFill="1" applyBorder="1" applyAlignment="1">
      <alignment horizontal="left" vertical="top" wrapText="1"/>
    </xf>
    <xf numFmtId="0" fontId="6" fillId="11" borderId="9" xfId="8" applyFont="1" applyFill="1" applyBorder="1" applyAlignment="1">
      <alignment horizontal="left" vertical="top" wrapText="1"/>
    </xf>
    <xf numFmtId="0" fontId="6" fillId="11" borderId="9" xfId="8" applyFont="1" applyFill="1" applyBorder="1" applyAlignment="1" applyProtection="1">
      <alignment horizontal="center" vertical="top" wrapText="1"/>
      <protection locked="0"/>
    </xf>
    <xf numFmtId="0" fontId="6" fillId="10" borderId="10" xfId="8" applyFont="1" applyFill="1" applyBorder="1" applyAlignment="1" applyProtection="1">
      <alignment horizontal="center" vertical="top" wrapText="1"/>
      <protection locked="0"/>
    </xf>
    <xf numFmtId="0" fontId="58" fillId="10" borderId="9" xfId="0" applyFont="1" applyFill="1" applyBorder="1" applyAlignment="1">
      <alignment horizontal="center" vertical="top" wrapText="1"/>
    </xf>
    <xf numFmtId="0" fontId="58" fillId="10" borderId="11" xfId="0" applyFont="1" applyFill="1" applyBorder="1" applyAlignment="1">
      <alignment horizontal="center" vertical="top" wrapText="1"/>
    </xf>
    <xf numFmtId="0" fontId="24" fillId="11" borderId="1" xfId="8" applyFont="1" applyFill="1" applyBorder="1" applyAlignment="1">
      <alignment horizontal="center" vertical="top" wrapText="1"/>
    </xf>
    <xf numFmtId="0" fontId="3" fillId="11" borderId="1" xfId="8" applyFont="1" applyFill="1" applyBorder="1" applyAlignment="1">
      <alignment horizontal="justify" vertical="top" wrapText="1"/>
    </xf>
    <xf numFmtId="0" fontId="58" fillId="0" borderId="9" xfId="0" applyFont="1" applyBorder="1" applyAlignment="1">
      <alignment horizontal="left" vertical="top" wrapText="1"/>
    </xf>
    <xf numFmtId="0" fontId="1" fillId="11" borderId="1" xfId="8" applyFill="1" applyBorder="1" applyAlignment="1">
      <alignment horizontal="justify" vertical="center" wrapText="1"/>
    </xf>
    <xf numFmtId="0" fontId="1" fillId="11" borderId="10" xfId="8" applyFill="1" applyBorder="1" applyAlignment="1">
      <alignment horizontal="justify" vertical="center" wrapText="1"/>
    </xf>
    <xf numFmtId="0" fontId="6" fillId="12" borderId="1" xfId="8" applyFont="1" applyFill="1" applyBorder="1" applyAlignment="1">
      <alignment horizontal="center"/>
    </xf>
    <xf numFmtId="0" fontId="6" fillId="12" borderId="10" xfId="8" applyFont="1" applyFill="1" applyBorder="1" applyAlignment="1">
      <alignment horizontal="center"/>
    </xf>
    <xf numFmtId="0" fontId="6" fillId="11" borderId="10" xfId="8" applyFont="1" applyFill="1" applyBorder="1"/>
    <xf numFmtId="0" fontId="6" fillId="11" borderId="9" xfId="8" applyFont="1" applyFill="1" applyBorder="1"/>
    <xf numFmtId="0" fontId="6" fillId="11" borderId="22" xfId="8" applyFont="1" applyFill="1" applyBorder="1"/>
    <xf numFmtId="0" fontId="1" fillId="11" borderId="10" xfId="8" applyFill="1" applyBorder="1" applyProtection="1">
      <protection locked="0"/>
    </xf>
    <xf numFmtId="0" fontId="1" fillId="11" borderId="9" xfId="8" applyFill="1" applyBorder="1" applyProtection="1">
      <protection locked="0"/>
    </xf>
    <xf numFmtId="0" fontId="1" fillId="11" borderId="22" xfId="8" applyFill="1" applyBorder="1" applyProtection="1">
      <protection locked="0"/>
    </xf>
    <xf numFmtId="0" fontId="6" fillId="11" borderId="11" xfId="8" applyFont="1" applyFill="1" applyBorder="1" applyProtection="1">
      <protection locked="0"/>
    </xf>
    <xf numFmtId="0" fontId="6" fillId="11" borderId="20" xfId="8" applyFont="1" applyFill="1" applyBorder="1" applyAlignment="1">
      <alignment horizontal="center" vertical="top"/>
    </xf>
    <xf numFmtId="0" fontId="6" fillId="11" borderId="19" xfId="8" applyFont="1" applyFill="1" applyBorder="1" applyAlignment="1">
      <alignment horizontal="center" vertical="top"/>
    </xf>
    <xf numFmtId="0" fontId="6" fillId="11" borderId="19" xfId="8" applyFont="1" applyFill="1" applyBorder="1" applyAlignment="1" applyProtection="1">
      <alignment horizontal="center" vertical="top"/>
      <protection locked="0"/>
    </xf>
    <xf numFmtId="0" fontId="6" fillId="11" borderId="8" xfId="8" applyFont="1" applyFill="1" applyBorder="1" applyAlignment="1" applyProtection="1">
      <alignment horizontal="center" vertical="top"/>
      <protection locked="0"/>
    </xf>
    <xf numFmtId="0" fontId="6" fillId="11" borderId="5" xfId="8" applyFont="1" applyFill="1" applyBorder="1" applyAlignment="1" applyProtection="1">
      <alignment horizontal="center" vertical="top"/>
      <protection locked="0"/>
    </xf>
    <xf numFmtId="0" fontId="6" fillId="11" borderId="18" xfId="8" applyFont="1" applyFill="1" applyBorder="1" applyAlignment="1" applyProtection="1">
      <alignment horizontal="center" vertical="top"/>
      <protection locked="0"/>
    </xf>
    <xf numFmtId="0" fontId="6" fillId="12" borderId="8" xfId="8" applyFont="1" applyFill="1" applyBorder="1" applyAlignment="1">
      <alignment horizontal="center"/>
    </xf>
    <xf numFmtId="0" fontId="6" fillId="12" borderId="5" xfId="8" applyFont="1" applyFill="1" applyBorder="1" applyAlignment="1">
      <alignment horizontal="center"/>
    </xf>
    <xf numFmtId="0" fontId="23" fillId="11" borderId="47" xfId="3" applyFont="1" applyFill="1" applyBorder="1" applyAlignment="1">
      <alignment vertical="top" wrapText="1"/>
    </xf>
    <xf numFmtId="0" fontId="1" fillId="11" borderId="47" xfId="3" applyFill="1" applyBorder="1"/>
    <xf numFmtId="0" fontId="23" fillId="11" borderId="48" xfId="3" applyFont="1" applyFill="1" applyBorder="1" applyAlignment="1">
      <alignment vertical="top" wrapText="1"/>
    </xf>
    <xf numFmtId="0" fontId="1" fillId="11" borderId="48" xfId="3" applyFill="1" applyBorder="1"/>
    <xf numFmtId="0" fontId="54" fillId="0" borderId="47" xfId="0" applyFont="1" applyBorder="1" applyAlignment="1">
      <alignment horizontal="center" vertical="center" wrapText="1"/>
    </xf>
    <xf numFmtId="0" fontId="4" fillId="11" borderId="47" xfId="3" applyFont="1" applyFill="1" applyBorder="1" applyAlignment="1">
      <alignment horizontal="center" vertical="center" wrapText="1"/>
    </xf>
    <xf numFmtId="0" fontId="5" fillId="11" borderId="48" xfId="3" applyFont="1" applyFill="1" applyBorder="1" applyAlignment="1">
      <alignment horizontal="center" vertical="center" wrapText="1"/>
    </xf>
    <xf numFmtId="0" fontId="55" fillId="0" borderId="49" xfId="0" applyFont="1" applyBorder="1" applyAlignment="1">
      <alignment horizontal="center"/>
    </xf>
    <xf numFmtId="0" fontId="55" fillId="0" borderId="50" xfId="0" applyFont="1" applyBorder="1" applyAlignment="1">
      <alignment horizontal="center"/>
    </xf>
    <xf numFmtId="0" fontId="1" fillId="11" borderId="10" xfId="9" applyFill="1" applyBorder="1" applyAlignment="1">
      <alignment horizontal="justify" vertical="center" wrapText="1"/>
    </xf>
    <xf numFmtId="0" fontId="1" fillId="11" borderId="9" xfId="9" applyFill="1" applyBorder="1" applyAlignment="1">
      <alignment horizontal="justify" vertical="center" wrapText="1"/>
    </xf>
    <xf numFmtId="0" fontId="1" fillId="11" borderId="22" xfId="9" applyFill="1" applyBorder="1" applyAlignment="1">
      <alignment horizontal="justify" vertical="center" wrapText="1"/>
    </xf>
    <xf numFmtId="0" fontId="1" fillId="11" borderId="10" xfId="9" applyFill="1" applyBorder="1" applyAlignment="1">
      <alignment vertical="center" wrapText="1"/>
    </xf>
    <xf numFmtId="0" fontId="1" fillId="11" borderId="9" xfId="9" applyFill="1" applyBorder="1" applyAlignment="1">
      <alignment vertical="center" wrapText="1"/>
    </xf>
    <xf numFmtId="0" fontId="1" fillId="11" borderId="22" xfId="9" applyFill="1" applyBorder="1" applyAlignment="1">
      <alignment vertical="center" wrapText="1"/>
    </xf>
    <xf numFmtId="0" fontId="1" fillId="11" borderId="9" xfId="9" applyFill="1" applyBorder="1" applyAlignment="1" applyProtection="1">
      <alignment horizontal="center"/>
      <protection locked="0"/>
    </xf>
    <xf numFmtId="0" fontId="1" fillId="11" borderId="11" xfId="9" applyFill="1" applyBorder="1" applyAlignment="1" applyProtection="1">
      <alignment horizontal="center"/>
      <protection locked="0"/>
    </xf>
    <xf numFmtId="0" fontId="1" fillId="11" borderId="5" xfId="9" applyFill="1" applyBorder="1" applyAlignment="1" applyProtection="1">
      <alignment horizontal="center" wrapText="1"/>
      <protection locked="0"/>
    </xf>
    <xf numFmtId="0" fontId="1" fillId="11" borderId="10" xfId="9" applyFill="1" applyBorder="1" applyAlignment="1">
      <alignment horizontal="justify" wrapText="1"/>
    </xf>
    <xf numFmtId="0" fontId="1" fillId="11" borderId="9" xfId="9" applyFill="1" applyBorder="1" applyAlignment="1">
      <alignment horizontal="justify" wrapText="1"/>
    </xf>
    <xf numFmtId="0" fontId="1" fillId="11" borderId="22" xfId="9" applyFill="1" applyBorder="1" applyAlignment="1">
      <alignment horizontal="justify" wrapText="1"/>
    </xf>
    <xf numFmtId="0" fontId="54" fillId="0" borderId="9" xfId="0" applyFont="1" applyBorder="1" applyAlignment="1">
      <alignment vertical="center" wrapText="1"/>
    </xf>
    <xf numFmtId="0" fontId="54" fillId="0" borderId="22" xfId="0" applyFont="1" applyBorder="1" applyAlignment="1">
      <alignment vertical="center" wrapText="1"/>
    </xf>
    <xf numFmtId="0" fontId="1" fillId="11" borderId="13" xfId="9" applyFill="1" applyBorder="1" applyAlignment="1">
      <alignment horizontal="center" wrapText="1"/>
    </xf>
    <xf numFmtId="0" fontId="1" fillId="11" borderId="0" xfId="9" applyFill="1" applyAlignment="1">
      <alignment wrapText="1"/>
    </xf>
    <xf numFmtId="0" fontId="1" fillId="11" borderId="5" xfId="9" applyFill="1" applyBorder="1" applyAlignment="1" applyProtection="1">
      <alignment horizontal="center"/>
      <protection locked="0"/>
    </xf>
    <xf numFmtId="0" fontId="1" fillId="11" borderId="18" xfId="9" applyFill="1" applyBorder="1" applyAlignment="1" applyProtection="1">
      <alignment horizontal="center"/>
      <protection locked="0"/>
    </xf>
    <xf numFmtId="0" fontId="1" fillId="11" borderId="13" xfId="9" applyFill="1" applyBorder="1" applyAlignment="1">
      <alignment wrapText="1"/>
    </xf>
    <xf numFmtId="0" fontId="1" fillId="11" borderId="100" xfId="9" applyFill="1" applyBorder="1" applyAlignment="1">
      <alignment horizontal="justify" vertical="center" wrapText="1"/>
    </xf>
    <xf numFmtId="0" fontId="1" fillId="11" borderId="14" xfId="9" applyFill="1" applyBorder="1" applyAlignment="1">
      <alignment horizontal="justify" vertical="center" wrapText="1"/>
    </xf>
    <xf numFmtId="0" fontId="1" fillId="11" borderId="26" xfId="9" applyFill="1" applyBorder="1" applyAlignment="1">
      <alignment horizontal="justify" vertical="center" wrapText="1"/>
    </xf>
    <xf numFmtId="0" fontId="1" fillId="11" borderId="13" xfId="9" applyFill="1" applyBorder="1" applyAlignment="1">
      <alignment vertical="top" wrapText="1"/>
    </xf>
    <xf numFmtId="0" fontId="1" fillId="11" borderId="0" xfId="9" applyFill="1"/>
    <xf numFmtId="0" fontId="24" fillId="11" borderId="1" xfId="9" applyFont="1" applyFill="1" applyBorder="1" applyAlignment="1">
      <alignment horizontal="center" vertical="top" wrapText="1"/>
    </xf>
    <xf numFmtId="0" fontId="6" fillId="11" borderId="1" xfId="9" applyFont="1" applyFill="1" applyBorder="1"/>
    <xf numFmtId="0" fontId="54" fillId="0" borderId="47" xfId="0" applyFont="1" applyBorder="1" applyAlignment="1">
      <alignment horizontal="center" vertical="center"/>
    </xf>
    <xf numFmtId="0" fontId="6" fillId="10" borderId="44" xfId="9" applyFont="1" applyFill="1" applyBorder="1" applyAlignment="1">
      <alignment horizontal="center" vertical="center"/>
    </xf>
    <xf numFmtId="0" fontId="6" fillId="10" borderId="45" xfId="9" applyFont="1" applyFill="1" applyBorder="1" applyAlignment="1">
      <alignment horizontal="center" vertical="center"/>
    </xf>
    <xf numFmtId="0" fontId="6" fillId="10" borderId="46" xfId="9" applyFont="1" applyFill="1" applyBorder="1" applyAlignment="1">
      <alignment horizontal="center" vertical="center"/>
    </xf>
    <xf numFmtId="0" fontId="6" fillId="2" borderId="30" xfId="10" applyFont="1" applyFill="1" applyBorder="1"/>
    <xf numFmtId="0" fontId="6" fillId="2" borderId="19" xfId="10" applyFont="1" applyFill="1" applyBorder="1"/>
    <xf numFmtId="0" fontId="6" fillId="2" borderId="9" xfId="10" applyFont="1" applyFill="1" applyBorder="1" applyAlignment="1" applyProtection="1">
      <alignment horizontal="center"/>
      <protection locked="0"/>
    </xf>
    <xf numFmtId="0" fontId="6" fillId="11" borderId="11" xfId="10" applyFont="1" applyFill="1" applyBorder="1" applyAlignment="1" applyProtection="1">
      <alignment horizontal="center"/>
      <protection locked="0"/>
    </xf>
    <xf numFmtId="0" fontId="23" fillId="2" borderId="47" xfId="5" applyFont="1" applyFill="1" applyBorder="1" applyAlignment="1">
      <alignment horizontal="center" vertical="top" wrapText="1"/>
    </xf>
    <xf numFmtId="0" fontId="23" fillId="2" borderId="48" xfId="5" applyFont="1" applyFill="1" applyBorder="1" applyAlignment="1">
      <alignment horizontal="center" vertical="top" wrapText="1"/>
    </xf>
    <xf numFmtId="0" fontId="4" fillId="11" borderId="47" xfId="5" applyFont="1" applyFill="1" applyBorder="1" applyAlignment="1">
      <alignment horizontal="center" vertical="center" wrapText="1"/>
    </xf>
    <xf numFmtId="0" fontId="5" fillId="2" borderId="48" xfId="5" applyFont="1" applyFill="1" applyBorder="1" applyAlignment="1">
      <alignment horizontal="center" vertical="center" wrapText="1"/>
    </xf>
    <xf numFmtId="0" fontId="5" fillId="0" borderId="48" xfId="5" applyFont="1" applyBorder="1" applyAlignment="1">
      <alignment horizontal="center" vertical="center" wrapText="1"/>
    </xf>
    <xf numFmtId="0" fontId="6" fillId="10" borderId="54" xfId="10" applyFont="1" applyFill="1" applyBorder="1" applyAlignment="1">
      <alignment horizontal="center" vertical="center" wrapText="1"/>
    </xf>
    <xf numFmtId="0" fontId="6" fillId="10" borderId="14" xfId="10" applyFont="1" applyFill="1" applyBorder="1" applyAlignment="1">
      <alignment horizontal="center" vertical="center" wrapText="1"/>
    </xf>
    <xf numFmtId="0" fontId="6" fillId="10" borderId="26" xfId="10" applyFont="1" applyFill="1" applyBorder="1" applyAlignment="1">
      <alignment horizontal="center" vertical="center" wrapText="1"/>
    </xf>
    <xf numFmtId="0" fontId="6" fillId="10" borderId="31" xfId="10" applyFont="1" applyFill="1" applyBorder="1" applyAlignment="1">
      <alignment horizontal="center" vertical="center" wrapText="1"/>
    </xf>
    <xf numFmtId="0" fontId="6" fillId="10" borderId="16" xfId="10" applyFont="1" applyFill="1" applyBorder="1" applyAlignment="1">
      <alignment horizontal="center" vertical="center" wrapText="1"/>
    </xf>
    <xf numFmtId="0" fontId="6" fillId="10" borderId="24" xfId="10" applyFont="1" applyFill="1" applyBorder="1" applyAlignment="1">
      <alignment horizontal="center" vertical="center" wrapText="1"/>
    </xf>
    <xf numFmtId="0" fontId="6" fillId="2" borderId="30" xfId="10" applyFont="1" applyFill="1" applyBorder="1" applyAlignment="1">
      <alignment horizontal="left"/>
    </xf>
    <xf numFmtId="0" fontId="6" fillId="2" borderId="19" xfId="10" applyFont="1" applyFill="1" applyBorder="1" applyAlignment="1">
      <alignment horizontal="left"/>
    </xf>
    <xf numFmtId="0" fontId="6" fillId="2" borderId="6" xfId="10" applyFont="1" applyFill="1" applyBorder="1" applyAlignment="1">
      <alignment horizontal="left"/>
    </xf>
    <xf numFmtId="0" fontId="6" fillId="2" borderId="29" xfId="10" applyFont="1" applyFill="1" applyBorder="1" applyAlignment="1" applyProtection="1">
      <alignment horizontal="center"/>
      <protection locked="0"/>
    </xf>
    <xf numFmtId="0" fontId="6" fillId="2" borderId="5" xfId="10" applyFont="1" applyFill="1" applyBorder="1" applyAlignment="1" applyProtection="1">
      <alignment horizontal="center"/>
      <protection locked="0"/>
    </xf>
    <xf numFmtId="0" fontId="6" fillId="2" borderId="18" xfId="10" applyFont="1" applyFill="1" applyBorder="1" applyAlignment="1" applyProtection="1">
      <alignment horizontal="center"/>
      <protection locked="0"/>
    </xf>
    <xf numFmtId="0" fontId="1" fillId="0" borderId="9" xfId="10" applyBorder="1" applyAlignment="1" applyProtection="1">
      <alignment horizontal="center"/>
      <protection locked="0"/>
    </xf>
    <xf numFmtId="0" fontId="1" fillId="0" borderId="11" xfId="10" applyBorder="1" applyAlignment="1" applyProtection="1">
      <alignment horizontal="center"/>
      <protection locked="0"/>
    </xf>
    <xf numFmtId="0" fontId="6" fillId="2" borderId="29" xfId="10" applyFont="1" applyFill="1" applyBorder="1" applyProtection="1">
      <protection locked="0"/>
    </xf>
    <xf numFmtId="0" fontId="6" fillId="11" borderId="5" xfId="10" applyFont="1" applyFill="1" applyBorder="1" applyProtection="1">
      <protection locked="0"/>
    </xf>
    <xf numFmtId="0" fontId="6" fillId="11" borderId="18" xfId="10" applyFont="1" applyFill="1" applyBorder="1" applyProtection="1">
      <protection locked="0"/>
    </xf>
    <xf numFmtId="0" fontId="6" fillId="2" borderId="28" xfId="10" applyFont="1" applyFill="1" applyBorder="1" applyProtection="1">
      <protection locked="0"/>
    </xf>
    <xf numFmtId="0" fontId="6" fillId="11" borderId="9" xfId="10" applyFont="1" applyFill="1" applyBorder="1" applyProtection="1">
      <protection locked="0"/>
    </xf>
    <xf numFmtId="0" fontId="6" fillId="11" borderId="11" xfId="10" applyFont="1" applyFill="1" applyBorder="1" applyProtection="1">
      <protection locked="0"/>
    </xf>
    <xf numFmtId="0" fontId="6" fillId="11" borderId="4" xfId="10" applyFont="1" applyFill="1" applyBorder="1"/>
    <xf numFmtId="0" fontId="6" fillId="11" borderId="0" xfId="10" applyFont="1" applyFill="1"/>
    <xf numFmtId="0" fontId="31" fillId="11" borderId="31" xfId="10" applyFont="1" applyFill="1" applyBorder="1" applyAlignment="1">
      <alignment horizontal="center" vertical="top" wrapText="1"/>
    </xf>
    <xf numFmtId="0" fontId="31" fillId="11" borderId="16" xfId="10" applyFont="1" applyFill="1" applyBorder="1" applyAlignment="1">
      <alignment horizontal="center" vertical="top" wrapText="1"/>
    </xf>
    <xf numFmtId="0" fontId="31" fillId="11" borderId="24" xfId="10" applyFont="1" applyFill="1" applyBorder="1" applyAlignment="1">
      <alignment horizontal="center" vertical="top" wrapText="1"/>
    </xf>
    <xf numFmtId="0" fontId="6" fillId="2" borderId="91" xfId="10" applyFont="1" applyFill="1" applyBorder="1" applyProtection="1">
      <protection locked="0"/>
    </xf>
    <xf numFmtId="0" fontId="6" fillId="2" borderId="32" xfId="10" applyFont="1" applyFill="1" applyBorder="1" applyProtection="1">
      <protection locked="0"/>
    </xf>
    <xf numFmtId="0" fontId="6" fillId="2" borderId="33" xfId="10" applyFont="1" applyFill="1" applyBorder="1" applyProtection="1">
      <protection locked="0"/>
    </xf>
    <xf numFmtId="0" fontId="6" fillId="11" borderId="5" xfId="2" applyFont="1" applyFill="1" applyBorder="1" applyAlignment="1" applyProtection="1">
      <alignment horizontal="center" vertical="center"/>
      <protection locked="0"/>
    </xf>
    <xf numFmtId="0" fontId="6" fillId="11" borderId="9" xfId="2" applyFont="1" applyFill="1" applyBorder="1" applyAlignment="1" applyProtection="1">
      <alignment horizontal="center" vertical="center"/>
      <protection locked="0"/>
    </xf>
    <xf numFmtId="0" fontId="6" fillId="11" borderId="13" xfId="2" applyFont="1" applyFill="1" applyBorder="1" applyAlignment="1">
      <alignment vertical="center"/>
    </xf>
    <xf numFmtId="0" fontId="6" fillId="11" borderId="0" xfId="2" applyFont="1" applyFill="1" applyAlignment="1">
      <alignment vertical="center"/>
    </xf>
    <xf numFmtId="0" fontId="33" fillId="10" borderId="54" xfId="2" applyFont="1" applyFill="1" applyBorder="1" applyAlignment="1">
      <alignment horizontal="center" vertical="center" wrapText="1"/>
    </xf>
    <xf numFmtId="0" fontId="33" fillId="10" borderId="14" xfId="2" applyFont="1" applyFill="1" applyBorder="1" applyAlignment="1">
      <alignment horizontal="center" vertical="center" wrapText="1"/>
    </xf>
    <xf numFmtId="0" fontId="33" fillId="10" borderId="26" xfId="2" applyFont="1" applyFill="1" applyBorder="1" applyAlignment="1">
      <alignment horizontal="center" vertical="center" wrapText="1"/>
    </xf>
    <xf numFmtId="0" fontId="33" fillId="10" borderId="31" xfId="2" applyFont="1" applyFill="1" applyBorder="1" applyAlignment="1">
      <alignment horizontal="center" vertical="center" wrapText="1"/>
    </xf>
    <xf numFmtId="0" fontId="33" fillId="10" borderId="16" xfId="2" applyFont="1" applyFill="1" applyBorder="1" applyAlignment="1">
      <alignment horizontal="center" vertical="center" wrapText="1"/>
    </xf>
    <xf numFmtId="0" fontId="33" fillId="10" borderId="24" xfId="2" applyFont="1" applyFill="1" applyBorder="1" applyAlignment="1">
      <alignment horizontal="center" vertical="center" wrapText="1"/>
    </xf>
    <xf numFmtId="0" fontId="4" fillId="2" borderId="10" xfId="2" applyFont="1" applyFill="1" applyBorder="1" applyAlignment="1" applyProtection="1">
      <alignment horizontal="center" vertical="center"/>
      <protection locked="0"/>
    </xf>
    <xf numFmtId="0" fontId="4" fillId="11" borderId="9" xfId="2" applyFont="1" applyFill="1" applyBorder="1" applyAlignment="1" applyProtection="1">
      <alignment horizontal="center" vertical="center"/>
      <protection locked="0"/>
    </xf>
    <xf numFmtId="0" fontId="4" fillId="11" borderId="10" xfId="2" applyFont="1" applyFill="1" applyBorder="1" applyAlignment="1" applyProtection="1">
      <alignment vertical="center"/>
      <protection locked="0"/>
    </xf>
    <xf numFmtId="0" fontId="1" fillId="0" borderId="9" xfId="2" applyBorder="1" applyAlignment="1" applyProtection="1">
      <alignment vertical="center"/>
      <protection locked="0"/>
    </xf>
    <xf numFmtId="0" fontId="33" fillId="2" borderId="20" xfId="2" applyFont="1" applyFill="1" applyBorder="1" applyAlignment="1">
      <alignment vertical="center"/>
    </xf>
    <xf numFmtId="0" fontId="33" fillId="2" borderId="19" xfId="2" applyFont="1" applyFill="1" applyBorder="1" applyAlignment="1">
      <alignment vertical="center"/>
    </xf>
    <xf numFmtId="0" fontId="1" fillId="0" borderId="19" xfId="2" applyBorder="1" applyAlignment="1">
      <alignment vertical="center"/>
    </xf>
    <xf numFmtId="0" fontId="11" fillId="2" borderId="1" xfId="2" applyFont="1" applyFill="1" applyBorder="1" applyAlignment="1" applyProtection="1">
      <alignment vertical="center"/>
      <protection locked="0"/>
    </xf>
    <xf numFmtId="0" fontId="1" fillId="0" borderId="1" xfId="2" applyBorder="1" applyAlignment="1" applyProtection="1">
      <alignment vertical="center"/>
      <protection locked="0"/>
    </xf>
    <xf numFmtId="0" fontId="1" fillId="0" borderId="10" xfId="2" applyBorder="1" applyAlignment="1" applyProtection="1">
      <alignment vertical="center"/>
      <protection locked="0"/>
    </xf>
    <xf numFmtId="0" fontId="33" fillId="2" borderId="10" xfId="2" applyFont="1" applyFill="1" applyBorder="1" applyAlignment="1">
      <alignment horizontal="left" vertical="center"/>
    </xf>
    <xf numFmtId="0" fontId="33" fillId="2" borderId="9" xfId="2" applyFont="1" applyFill="1" applyBorder="1" applyAlignment="1">
      <alignment horizontal="left" vertical="center"/>
    </xf>
    <xf numFmtId="0" fontId="33" fillId="2" borderId="9" xfId="2" applyFont="1" applyFill="1" applyBorder="1" applyAlignment="1" applyProtection="1">
      <alignment horizontal="center" vertical="center"/>
      <protection locked="0"/>
    </xf>
    <xf numFmtId="0" fontId="33" fillId="2" borderId="8" xfId="2" applyFont="1" applyFill="1" applyBorder="1" applyAlignment="1" applyProtection="1">
      <alignment vertical="center"/>
      <protection locked="0"/>
    </xf>
    <xf numFmtId="0" fontId="1" fillId="0" borderId="5" xfId="2" applyBorder="1" applyAlignment="1" applyProtection="1">
      <alignment vertical="center"/>
      <protection locked="0"/>
    </xf>
    <xf numFmtId="0" fontId="33" fillId="2" borderId="10" xfId="2" applyFont="1" applyFill="1" applyBorder="1" applyAlignment="1" applyProtection="1">
      <alignment vertical="center"/>
      <protection locked="0"/>
    </xf>
    <xf numFmtId="0" fontId="33" fillId="2" borderId="22" xfId="2" applyFont="1" applyFill="1" applyBorder="1" applyAlignment="1">
      <alignment horizontal="left" vertical="center"/>
    </xf>
    <xf numFmtId="0" fontId="33" fillId="2" borderId="35" xfId="2" applyFont="1" applyFill="1" applyBorder="1" applyAlignment="1" applyProtection="1">
      <alignment vertical="center"/>
      <protection locked="0"/>
    </xf>
    <xf numFmtId="0" fontId="1" fillId="0" borderId="35" xfId="2" applyBorder="1" applyAlignment="1" applyProtection="1">
      <alignment vertical="center"/>
      <protection locked="0"/>
    </xf>
    <xf numFmtId="0" fontId="1" fillId="0" borderId="20" xfId="2" applyBorder="1" applyAlignment="1" applyProtection="1">
      <alignment vertical="center"/>
      <protection locked="0"/>
    </xf>
    <xf numFmtId="0" fontId="33" fillId="2" borderId="11" xfId="2" applyFont="1" applyFill="1" applyBorder="1" applyAlignment="1" applyProtection="1">
      <alignment horizontal="center" vertical="center"/>
      <protection locked="0"/>
    </xf>
    <xf numFmtId="0" fontId="47" fillId="0" borderId="10" xfId="0" applyFont="1" applyBorder="1" applyAlignment="1">
      <alignment horizontal="center" vertical="center"/>
    </xf>
    <xf numFmtId="0" fontId="47" fillId="0" borderId="9" xfId="0" applyFont="1" applyBorder="1" applyAlignment="1">
      <alignment horizontal="center" vertical="center"/>
    </xf>
    <xf numFmtId="0" fontId="47" fillId="0" borderId="22" xfId="0" applyFont="1" applyBorder="1" applyAlignment="1">
      <alignment horizontal="center" vertical="center"/>
    </xf>
    <xf numFmtId="0" fontId="47" fillId="0" borderId="44" xfId="0" applyFont="1" applyBorder="1" applyAlignment="1">
      <alignment horizontal="center"/>
    </xf>
    <xf numFmtId="0" fontId="47" fillId="0" borderId="45" xfId="0" applyFont="1" applyBorder="1" applyAlignment="1">
      <alignment horizontal="center"/>
    </xf>
    <xf numFmtId="0" fontId="47" fillId="0" borderId="46" xfId="0" applyFont="1" applyBorder="1" applyAlignment="1">
      <alignment horizontal="center"/>
    </xf>
    <xf numFmtId="0" fontId="47" fillId="14" borderId="1" xfId="0" applyFont="1" applyFill="1" applyBorder="1" applyAlignment="1">
      <alignment horizontal="center" vertical="center"/>
    </xf>
  </cellXfs>
  <cellStyles count="12">
    <cellStyle name="Hipervínculo" xfId="1" builtinId="8"/>
    <cellStyle name="Normal" xfId="0" builtinId="0"/>
    <cellStyle name="Normal 10" xfId="2" xr:uid="{00000000-0005-0000-0000-00000200000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 7" xfId="8" xr:uid="{00000000-0005-0000-0000-000008000000}"/>
    <cellStyle name="Normal 8" xfId="9" xr:uid="{00000000-0005-0000-0000-000009000000}"/>
    <cellStyle name="Normal 9" xfId="10" xr:uid="{00000000-0005-0000-0000-00000A000000}"/>
    <cellStyle name="Normal_DIANITA FORMULARIO INFOGRAL (1)"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655320</xdr:colOff>
      <xdr:row>3</xdr:row>
      <xdr:rowOff>0</xdr:rowOff>
    </xdr:to>
    <xdr:pic>
      <xdr:nvPicPr>
        <xdr:cNvPr id="3506" name="1 Imagen">
          <a:extLst>
            <a:ext uri="{FF2B5EF4-FFF2-40B4-BE49-F238E27FC236}">
              <a16:creationId xmlns:a16="http://schemas.microsoft.com/office/drawing/2014/main" id="{00000000-0008-0000-0000-0000B20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0"/>
          <a:ext cx="124206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1</xdr:col>
      <xdr:colOff>624840</xdr:colOff>
      <xdr:row>3</xdr:row>
      <xdr:rowOff>7620</xdr:rowOff>
    </xdr:to>
    <xdr:pic>
      <xdr:nvPicPr>
        <xdr:cNvPr id="9650" name="1 Imagen">
          <a:extLst>
            <a:ext uri="{FF2B5EF4-FFF2-40B4-BE49-F238E27FC236}">
              <a16:creationId xmlns:a16="http://schemas.microsoft.com/office/drawing/2014/main" id="{00000000-0008-0000-0900-0000B2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0"/>
          <a:ext cx="12420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335280</xdr:colOff>
      <xdr:row>0</xdr:row>
      <xdr:rowOff>0</xdr:rowOff>
    </xdr:from>
    <xdr:to>
      <xdr:col>1</xdr:col>
      <xdr:colOff>777240</xdr:colOff>
      <xdr:row>2</xdr:row>
      <xdr:rowOff>45720</xdr:rowOff>
    </xdr:to>
    <xdr:pic>
      <xdr:nvPicPr>
        <xdr:cNvPr id="2484" name="1 Imagen">
          <a:extLst>
            <a:ext uri="{FF2B5EF4-FFF2-40B4-BE49-F238E27FC236}">
              <a16:creationId xmlns:a16="http://schemas.microsoft.com/office/drawing/2014/main" id="{00000000-0008-0000-0100-0000B4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 y="0"/>
          <a:ext cx="12344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1095375</xdr:colOff>
          <xdr:row>7</xdr:row>
          <xdr:rowOff>152400</xdr:rowOff>
        </xdr:from>
        <xdr:to>
          <xdr:col>2</xdr:col>
          <xdr:colOff>323850</xdr:colOff>
          <xdr:row>9</xdr:row>
          <xdr:rowOff>114300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274320</xdr:colOff>
      <xdr:row>0</xdr:row>
      <xdr:rowOff>137160</xdr:rowOff>
    </xdr:from>
    <xdr:to>
      <xdr:col>2</xdr:col>
      <xdr:colOff>251460</xdr:colOff>
      <xdr:row>2</xdr:row>
      <xdr:rowOff>114300</xdr:rowOff>
    </xdr:to>
    <xdr:pic>
      <xdr:nvPicPr>
        <xdr:cNvPr id="11390" name="Imagen 2">
          <a:extLst>
            <a:ext uri="{FF2B5EF4-FFF2-40B4-BE49-F238E27FC236}">
              <a16:creationId xmlns:a16="http://schemas.microsoft.com/office/drawing/2014/main" id="{00000000-0008-0000-0200-00007E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137160"/>
          <a:ext cx="8915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548640</xdr:colOff>
      <xdr:row>0</xdr:row>
      <xdr:rowOff>0</xdr:rowOff>
    </xdr:from>
    <xdr:to>
      <xdr:col>2</xdr:col>
      <xdr:colOff>640080</xdr:colOff>
      <xdr:row>2</xdr:row>
      <xdr:rowOff>99060</xdr:rowOff>
    </xdr:to>
    <xdr:pic>
      <xdr:nvPicPr>
        <xdr:cNvPr id="5580" name="1 Imagen">
          <a:extLst>
            <a:ext uri="{FF2B5EF4-FFF2-40B4-BE49-F238E27FC236}">
              <a16:creationId xmlns:a16="http://schemas.microsoft.com/office/drawing/2014/main" id="{00000000-0008-0000-0300-0000CC1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 y="0"/>
          <a:ext cx="122682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236220</xdr:colOff>
      <xdr:row>0</xdr:row>
      <xdr:rowOff>0</xdr:rowOff>
    </xdr:from>
    <xdr:to>
      <xdr:col>1</xdr:col>
      <xdr:colOff>472440</xdr:colOff>
      <xdr:row>2</xdr:row>
      <xdr:rowOff>15240</xdr:rowOff>
    </xdr:to>
    <xdr:pic>
      <xdr:nvPicPr>
        <xdr:cNvPr id="4571" name="1 Imagen">
          <a:extLst>
            <a:ext uri="{FF2B5EF4-FFF2-40B4-BE49-F238E27FC236}">
              <a16:creationId xmlns:a16="http://schemas.microsoft.com/office/drawing/2014/main" id="{00000000-0008-0000-0400-0000D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0"/>
          <a:ext cx="1226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238125</xdr:colOff>
          <xdr:row>27</xdr:row>
          <xdr:rowOff>28575</xdr:rowOff>
        </xdr:from>
        <xdr:to>
          <xdr:col>2</xdr:col>
          <xdr:colOff>466725</xdr:colOff>
          <xdr:row>27</xdr:row>
          <xdr:rowOff>333375</xdr:rowOff>
        </xdr:to>
        <xdr:sp macro="" textlink="">
          <xdr:nvSpPr>
            <xdr:cNvPr id="4504" name="Check Box 408" hidden="1">
              <a:extLst>
                <a:ext uri="{63B3BB69-23CF-44E3-9099-C40C66FF867C}">
                  <a14:compatExt spid="_x0000_s4504"/>
                </a:ext>
                <a:ext uri="{FF2B5EF4-FFF2-40B4-BE49-F238E27FC236}">
                  <a16:creationId xmlns:a16="http://schemas.microsoft.com/office/drawing/2014/main" id="{00000000-0008-0000-0400-00009811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27</xdr:row>
          <xdr:rowOff>38100</xdr:rowOff>
        </xdr:from>
        <xdr:to>
          <xdr:col>3</xdr:col>
          <xdr:colOff>1657350</xdr:colOff>
          <xdr:row>27</xdr:row>
          <xdr:rowOff>333375</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400-00009A11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0</xdr:row>
      <xdr:rowOff>0</xdr:rowOff>
    </xdr:from>
    <xdr:to>
      <xdr:col>2</xdr:col>
      <xdr:colOff>259080</xdr:colOff>
      <xdr:row>2</xdr:row>
      <xdr:rowOff>152400</xdr:rowOff>
    </xdr:to>
    <xdr:pic>
      <xdr:nvPicPr>
        <xdr:cNvPr id="1472" name="1 Imagen">
          <a:extLst>
            <a:ext uri="{FF2B5EF4-FFF2-40B4-BE49-F238E27FC236}">
              <a16:creationId xmlns:a16="http://schemas.microsoft.com/office/drawing/2014/main" id="{00000000-0008-0000-0500-0000C0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0"/>
          <a:ext cx="1356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655320</xdr:colOff>
      <xdr:row>3</xdr:row>
      <xdr:rowOff>0</xdr:rowOff>
    </xdr:to>
    <xdr:pic>
      <xdr:nvPicPr>
        <xdr:cNvPr id="6578" name="1 Imagen">
          <a:extLst>
            <a:ext uri="{FF2B5EF4-FFF2-40B4-BE49-F238E27FC236}">
              <a16:creationId xmlns:a16="http://schemas.microsoft.com/office/drawing/2014/main" id="{00000000-0008-0000-0600-0000B2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0"/>
          <a:ext cx="124206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1</xdr:col>
      <xdr:colOff>617220</xdr:colOff>
      <xdr:row>2</xdr:row>
      <xdr:rowOff>182880</xdr:rowOff>
    </xdr:to>
    <xdr:pic>
      <xdr:nvPicPr>
        <xdr:cNvPr id="7602" name="1 Imagen">
          <a:extLst>
            <a:ext uri="{FF2B5EF4-FFF2-40B4-BE49-F238E27FC236}">
              <a16:creationId xmlns:a16="http://schemas.microsoft.com/office/drawing/2014/main" id="{00000000-0008-0000-0700-0000B21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0"/>
          <a:ext cx="12420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175260</xdr:colOff>
      <xdr:row>0</xdr:row>
      <xdr:rowOff>7620</xdr:rowOff>
    </xdr:from>
    <xdr:to>
      <xdr:col>1</xdr:col>
      <xdr:colOff>624840</xdr:colOff>
      <xdr:row>3</xdr:row>
      <xdr:rowOff>15240</xdr:rowOff>
    </xdr:to>
    <xdr:pic>
      <xdr:nvPicPr>
        <xdr:cNvPr id="8626" name="1 Imagen">
          <a:extLst>
            <a:ext uri="{FF2B5EF4-FFF2-40B4-BE49-F238E27FC236}">
              <a16:creationId xmlns:a16="http://schemas.microsoft.com/office/drawing/2014/main" id="{00000000-0008-0000-0800-0000B22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7620"/>
          <a:ext cx="12420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lcid/Downloads/ASS-RSA-FM007%20nuevo%20ajustado%20d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nbelloa/AppData/Local/Microsoft/Windows/Temporary%20Internet%20Files/Content.Outlook/6REML6TO/ASS-RSA-FM007-formulario%20dispositivos%20original%20-%20cop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FORMACIÓN BÁSICA "/>
      <sheetName val="NOTIFICACIÓN ELECTRÓNICA"/>
      <sheetName val="(DM)DISPOSITIVOS MÉDICOS "/>
      <sheetName val="Hoja2"/>
      <sheetName val="(EB)EQUIPOS BIOMÉDICOS"/>
      <sheetName val="Hoja1"/>
      <sheetName val="MODIFICACIONES AUTOMATICAS"/>
      <sheetName val="(AUT)AGOTAMIENTO DE EXISTENCIAS"/>
      <sheetName val="(AUT) AUTORIZACIONES EB"/>
      <sheetName val="(AUT)P Y R(RS-PC) VUCE"/>
      <sheetName val="(CERT.) CON RS"/>
      <sheetName val="(CERT.) SIN RS"/>
      <sheetName val="DESG."/>
      <sheetName val="CPFE"/>
    </sheetNames>
    <sheetDataSet>
      <sheetData sheetId="0"/>
      <sheetData sheetId="1"/>
      <sheetData sheetId="2"/>
      <sheetData sheetId="3"/>
      <sheetData sheetId="4">
        <row r="3">
          <cell r="C3" t="str">
            <v xml:space="preserve"> NUEVO REGISTRO - RIESGO I</v>
          </cell>
        </row>
        <row r="4">
          <cell r="C4" t="str">
            <v xml:space="preserve"> NUEVO REGISTRO - RIESGO IIA</v>
          </cell>
        </row>
        <row r="5">
          <cell r="C5" t="str">
            <v xml:space="preserve"> NUEVO REGISTRO - RIESGO IIB</v>
          </cell>
        </row>
        <row r="6">
          <cell r="C6" t="str">
            <v xml:space="preserve"> NUEVO REGISTRO - RIESGO III</v>
          </cell>
        </row>
        <row r="7">
          <cell r="C7" t="str">
            <v xml:space="preserve"> RENOVACIÓN DE REGISTRO - RIESGO I</v>
          </cell>
        </row>
        <row r="8">
          <cell r="C8" t="str">
            <v xml:space="preserve"> RENOVACIÓN DE REGISTRO - RIESGO IIA</v>
          </cell>
        </row>
        <row r="9">
          <cell r="C9" t="str">
            <v xml:space="preserve"> RENOVACIÓN DE REGISTRO - RIESGO IIB</v>
          </cell>
        </row>
        <row r="10">
          <cell r="C10" t="str">
            <v xml:space="preserve"> RENOVACIÓN DE REGISTRO - RIESGO III</v>
          </cell>
        </row>
        <row r="28">
          <cell r="B28" t="str">
            <v>FABRICAR Y VENDER</v>
          </cell>
        </row>
        <row r="29">
          <cell r="B29" t="str">
            <v>IMPORTAR Y VENDER</v>
          </cell>
        </row>
        <row r="30">
          <cell r="B30" t="str">
            <v>IMPORTAR, EMPACAR Y VENDER</v>
          </cell>
        </row>
        <row r="31">
          <cell r="B31" t="str">
            <v>IMPORTAR , SEMIELABORAR Y VENDER</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FORMACIÓN BÁSICA "/>
      <sheetName val="NOTIFICACIÓN ELECTRÓNICA"/>
      <sheetName val="(DM)DISPOSITIVOS MÉDICOS"/>
      <sheetName val="(EB)EQUIPOS BIOMÉDICOS"/>
      <sheetName val="Hoja1"/>
      <sheetName val="MODIFICACIONES AUTOMATICAS"/>
      <sheetName val="(AUT)AGOTAMIENTO DE EXISTENCIAS"/>
      <sheetName val="(AUT) AUTORIZACIONES EB"/>
      <sheetName val="(AUT)P Y R(RS-PC) VUCE"/>
      <sheetName val="(CERT.) CON RS"/>
      <sheetName val="(CERT.) SIN RS"/>
      <sheetName val="DESG."/>
      <sheetName val="CPFE"/>
    </sheetNames>
    <sheetDataSet>
      <sheetData sheetId="0" refreshError="1"/>
      <sheetData sheetId="1" refreshError="1"/>
      <sheetData sheetId="2" refreshError="1"/>
      <sheetData sheetId="3" refreshError="1"/>
      <sheetData sheetId="4" refreshError="1"/>
      <sheetData sheetId="5">
        <row r="27">
          <cell r="D27" t="str">
            <v>MICROEMPRESAS Y ENTIDADES ASOCIATIVAS Y SOLIDARIAS SIN ÁNIMO DE LUCRO * - RIESGO I</v>
          </cell>
        </row>
        <row r="28">
          <cell r="D28" t="str">
            <v>MICROEMPRESAS Y ENTIDADES ASOCIATIVAS Y SOLIDARIAS SIN ÁNIMO DE LUCRO * - RIESGO IIA</v>
          </cell>
        </row>
        <row r="29">
          <cell r="D29" t="str">
            <v>MICROEMPRESAS Y ENTIDADES ASOCIATIVAS Y SOLIDARIAS SIN ÁNIMO DE LUCRO * - RIESGO IIB</v>
          </cell>
        </row>
        <row r="30">
          <cell r="D30" t="str">
            <v>MICROEMPRESAS Y ENTIDADES ASOCIATIVAS Y SOLIDARIAS SIN ÁNIMO DE LUCRO * - RIESGO III</v>
          </cell>
        </row>
        <row r="31">
          <cell r="D31" t="str">
            <v>MICROEMPRESA - RIESGO I</v>
          </cell>
        </row>
        <row r="32">
          <cell r="D32" t="str">
            <v>MICROEMPRESA - RIESGO IIA</v>
          </cell>
        </row>
        <row r="33">
          <cell r="D33" t="str">
            <v>MICROEMPRESA - RIESGO IIB</v>
          </cell>
        </row>
        <row r="34">
          <cell r="D34" t="str">
            <v>MICROEMPRESA - RIESGO III</v>
          </cell>
        </row>
        <row r="35">
          <cell r="D35" t="str">
            <v>PEQUEÑA EMPRESA - RIESGO I</v>
          </cell>
        </row>
        <row r="36">
          <cell r="D36" t="str">
            <v>PEQUEÑA EMPRESA - RIESGO IIA</v>
          </cell>
        </row>
        <row r="37">
          <cell r="D37" t="str">
            <v>PEQUEÑA EMPRESA - RIESGO IIB</v>
          </cell>
        </row>
        <row r="38">
          <cell r="D38" t="str">
            <v>PEQUEÑA EMPRESA - RIESGO III</v>
          </cell>
        </row>
        <row r="39">
          <cell r="D39" t="str">
            <v>EMPRESA GRANDE  - RIESGO I</v>
          </cell>
        </row>
        <row r="40">
          <cell r="D40" t="str">
            <v>EMPRESA GRANDE  - RIESGO IIA</v>
          </cell>
        </row>
        <row r="41">
          <cell r="D41" t="str">
            <v>EMPRESA GRANDE  - RIESGO IIB</v>
          </cell>
        </row>
        <row r="42">
          <cell r="D42" t="str">
            <v>EMPRESA GRANDE  - RIESGO III</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
  <sheetViews>
    <sheetView showGridLines="0" tabSelected="1" view="pageBreakPreview" zoomScaleNormal="100" zoomScaleSheetLayoutView="100" workbookViewId="0">
      <selection activeCell="A6" sqref="A6:J6"/>
    </sheetView>
  </sheetViews>
  <sheetFormatPr baseColWidth="10" defaultColWidth="10.85546875" defaultRowHeight="15" x14ac:dyDescent="0.25"/>
  <cols>
    <col min="10" max="10" width="12.5703125" customWidth="1"/>
    <col min="12" max="12" width="0" hidden="1" customWidth="1"/>
  </cols>
  <sheetData>
    <row r="1" spans="1:12" x14ac:dyDescent="0.25">
      <c r="A1" s="350"/>
      <c r="B1" s="351"/>
      <c r="C1" s="354" t="s">
        <v>183</v>
      </c>
      <c r="D1" s="354"/>
      <c r="E1" s="354"/>
      <c r="F1" s="354"/>
      <c r="G1" s="354" t="s">
        <v>182</v>
      </c>
      <c r="H1" s="354"/>
      <c r="I1" s="354"/>
      <c r="J1" s="354"/>
    </row>
    <row r="2" spans="1:12" x14ac:dyDescent="0.25">
      <c r="A2" s="350"/>
      <c r="B2" s="351"/>
      <c r="C2" s="355" t="s">
        <v>181</v>
      </c>
      <c r="D2" s="355"/>
      <c r="E2" s="355"/>
      <c r="F2" s="355"/>
      <c r="G2" s="355"/>
      <c r="H2" s="355"/>
      <c r="I2" s="355"/>
      <c r="J2" s="355"/>
    </row>
    <row r="3" spans="1:12" ht="15.75" customHeight="1" thickBot="1" x14ac:dyDescent="0.3">
      <c r="A3" s="352"/>
      <c r="B3" s="353"/>
      <c r="C3" s="356" t="s">
        <v>180</v>
      </c>
      <c r="D3" s="356"/>
      <c r="E3" s="356"/>
      <c r="F3" s="336" t="s">
        <v>553</v>
      </c>
      <c r="G3" s="337"/>
      <c r="H3" s="338" t="s">
        <v>589</v>
      </c>
      <c r="I3" s="339"/>
      <c r="J3" s="340"/>
    </row>
    <row r="4" spans="1:12" ht="16.5" thickTop="1" thickBot="1" x14ac:dyDescent="0.3">
      <c r="A4" s="31"/>
      <c r="B4" s="30"/>
      <c r="C4" s="301"/>
      <c r="D4" s="301"/>
      <c r="E4" s="301"/>
      <c r="F4" s="302"/>
      <c r="G4" s="301"/>
      <c r="H4" s="301"/>
      <c r="I4" s="301"/>
      <c r="J4" s="301"/>
      <c r="K4" s="29"/>
    </row>
    <row r="5" spans="1:12" ht="33" customHeight="1" thickBot="1" x14ac:dyDescent="0.3">
      <c r="A5" s="362" t="s">
        <v>588</v>
      </c>
      <c r="B5" s="363"/>
      <c r="C5" s="363"/>
      <c r="D5" s="363"/>
      <c r="E5" s="363"/>
      <c r="F5" s="363"/>
      <c r="G5" s="363"/>
      <c r="H5" s="363"/>
      <c r="I5" s="363"/>
      <c r="J5" s="364"/>
      <c r="K5" s="4"/>
      <c r="L5" s="1"/>
    </row>
    <row r="6" spans="1:12" ht="35.25" customHeight="1" x14ac:dyDescent="0.25">
      <c r="A6" s="334" t="s">
        <v>179</v>
      </c>
      <c r="B6" s="335"/>
      <c r="C6" s="335"/>
      <c r="D6" s="335"/>
      <c r="E6" s="335"/>
      <c r="F6" s="335"/>
      <c r="G6" s="335"/>
      <c r="H6" s="335"/>
      <c r="I6" s="335"/>
      <c r="J6" s="335"/>
      <c r="K6" s="4"/>
    </row>
    <row r="7" spans="1:12" x14ac:dyDescent="0.25">
      <c r="A7" s="348" t="s">
        <v>178</v>
      </c>
      <c r="B7" s="349"/>
      <c r="C7" s="349"/>
      <c r="D7" s="349"/>
      <c r="E7" s="349"/>
      <c r="F7" s="349"/>
      <c r="G7" s="349"/>
      <c r="H7" s="349"/>
      <c r="I7" s="349"/>
      <c r="J7" s="349"/>
      <c r="K7" s="4"/>
    </row>
    <row r="8" spans="1:12" x14ac:dyDescent="0.25">
      <c r="A8" s="357" t="s">
        <v>177</v>
      </c>
      <c r="B8" s="358"/>
      <c r="C8" s="358"/>
      <c r="D8" s="358"/>
      <c r="E8" s="358"/>
      <c r="F8" s="358"/>
      <c r="G8" s="358"/>
      <c r="H8" s="358"/>
      <c r="I8" s="358"/>
      <c r="J8" s="359"/>
    </row>
    <row r="9" spans="1:12" x14ac:dyDescent="0.25">
      <c r="A9" s="357" t="s">
        <v>176</v>
      </c>
      <c r="B9" s="358"/>
      <c r="C9" s="358"/>
      <c r="D9" s="358"/>
      <c r="E9" s="358"/>
      <c r="F9" s="358"/>
      <c r="G9" s="358"/>
      <c r="H9" s="358"/>
      <c r="I9" s="358"/>
      <c r="J9" s="358"/>
      <c r="K9" s="4"/>
    </row>
    <row r="10" spans="1:12" x14ac:dyDescent="0.25">
      <c r="A10" s="334" t="s">
        <v>175</v>
      </c>
      <c r="B10" s="335"/>
      <c r="C10" s="335"/>
      <c r="D10" s="335"/>
      <c r="E10" s="335"/>
      <c r="F10" s="335"/>
      <c r="G10" s="335"/>
      <c r="H10" s="335"/>
      <c r="I10" s="335"/>
      <c r="J10" s="335"/>
      <c r="K10" s="4"/>
    </row>
    <row r="11" spans="1:12" ht="15.75" customHeight="1" x14ac:dyDescent="0.25">
      <c r="A11" s="360" t="s">
        <v>174</v>
      </c>
      <c r="B11" s="361"/>
      <c r="C11" s="361"/>
      <c r="D11" s="361"/>
      <c r="E11" s="361"/>
      <c r="F11" s="361"/>
      <c r="G11" s="361"/>
      <c r="H11" s="361"/>
      <c r="I11" s="361"/>
      <c r="J11" s="365"/>
    </row>
    <row r="12" spans="1:12" ht="26.25" customHeight="1" x14ac:dyDescent="0.25">
      <c r="A12" s="360" t="s">
        <v>173</v>
      </c>
      <c r="B12" s="361"/>
      <c r="C12" s="361"/>
      <c r="D12" s="361"/>
      <c r="E12" s="361"/>
      <c r="F12" s="361"/>
      <c r="G12" s="361"/>
      <c r="H12" s="361"/>
      <c r="I12" s="361"/>
      <c r="J12" s="361"/>
      <c r="K12" s="4"/>
    </row>
    <row r="13" spans="1:12" ht="26.25" customHeight="1" x14ac:dyDescent="0.25">
      <c r="A13" s="334" t="s">
        <v>172</v>
      </c>
      <c r="B13" s="335"/>
      <c r="C13" s="335"/>
      <c r="D13" s="335"/>
      <c r="E13" s="335"/>
      <c r="F13" s="335"/>
      <c r="G13" s="335"/>
      <c r="H13" s="335"/>
      <c r="I13" s="335"/>
      <c r="J13" s="343"/>
    </row>
    <row r="14" spans="1:12" ht="43.5" customHeight="1" x14ac:dyDescent="0.25">
      <c r="A14" s="347" t="s">
        <v>171</v>
      </c>
      <c r="B14" s="335"/>
      <c r="C14" s="335"/>
      <c r="D14" s="335"/>
      <c r="E14" s="335"/>
      <c r="F14" s="335"/>
      <c r="G14" s="335"/>
      <c r="H14" s="335"/>
      <c r="I14" s="335"/>
      <c r="J14" s="335"/>
      <c r="K14" s="4"/>
    </row>
    <row r="15" spans="1:12" ht="44.25" customHeight="1" x14ac:dyDescent="0.25">
      <c r="A15" s="334" t="s">
        <v>170</v>
      </c>
      <c r="B15" s="335"/>
      <c r="C15" s="335"/>
      <c r="D15" s="335"/>
      <c r="E15" s="335"/>
      <c r="F15" s="335"/>
      <c r="G15" s="335"/>
      <c r="H15" s="335"/>
      <c r="I15" s="335"/>
      <c r="J15" s="335"/>
      <c r="K15" s="4"/>
    </row>
    <row r="16" spans="1:12" ht="27.75" customHeight="1" x14ac:dyDescent="0.25">
      <c r="A16" s="334" t="s">
        <v>169</v>
      </c>
      <c r="B16" s="335"/>
      <c r="C16" s="335"/>
      <c r="D16" s="335"/>
      <c r="E16" s="335"/>
      <c r="F16" s="335"/>
      <c r="G16" s="335"/>
      <c r="H16" s="335"/>
      <c r="I16" s="335"/>
      <c r="J16" s="335"/>
      <c r="K16" s="4"/>
    </row>
    <row r="17" spans="1:32" ht="29.25" customHeight="1" x14ac:dyDescent="0.25">
      <c r="A17" s="334" t="s">
        <v>168</v>
      </c>
      <c r="B17" s="335"/>
      <c r="C17" s="335"/>
      <c r="D17" s="335"/>
      <c r="E17" s="335"/>
      <c r="F17" s="335"/>
      <c r="G17" s="335"/>
      <c r="H17" s="335"/>
      <c r="I17" s="335"/>
      <c r="J17" s="343"/>
    </row>
    <row r="18" spans="1:32" ht="14.25" customHeight="1" x14ac:dyDescent="0.25">
      <c r="A18" s="334" t="s">
        <v>167</v>
      </c>
      <c r="B18" s="335"/>
      <c r="C18" s="335"/>
      <c r="D18" s="335"/>
      <c r="E18" s="335"/>
      <c r="F18" s="335"/>
      <c r="G18" s="335"/>
      <c r="H18" s="335"/>
      <c r="I18" s="335"/>
      <c r="J18" s="335"/>
      <c r="K18" s="4"/>
    </row>
    <row r="19" spans="1:32" ht="31.5" customHeight="1" x14ac:dyDescent="0.25">
      <c r="A19" s="334" t="s">
        <v>166</v>
      </c>
      <c r="B19" s="335"/>
      <c r="C19" s="335"/>
      <c r="D19" s="335"/>
      <c r="E19" s="335"/>
      <c r="F19" s="335"/>
      <c r="G19" s="335"/>
      <c r="H19" s="335"/>
      <c r="I19" s="335"/>
      <c r="J19" s="335"/>
      <c r="K19" s="4"/>
    </row>
    <row r="20" spans="1:32" ht="88.5" customHeight="1" x14ac:dyDescent="0.25">
      <c r="A20" s="344" t="s">
        <v>391</v>
      </c>
      <c r="B20" s="345"/>
      <c r="C20" s="345"/>
      <c r="D20" s="345"/>
      <c r="E20" s="345"/>
      <c r="F20" s="345"/>
      <c r="G20" s="345"/>
      <c r="H20" s="345"/>
      <c r="I20" s="345"/>
      <c r="J20" s="345"/>
      <c r="K20" s="4"/>
    </row>
    <row r="21" spans="1:32" ht="18.75" customHeight="1" x14ac:dyDescent="0.25">
      <c r="A21" s="334" t="s">
        <v>165</v>
      </c>
      <c r="B21" s="335"/>
      <c r="C21" s="335"/>
      <c r="D21" s="335"/>
      <c r="E21" s="335"/>
      <c r="F21" s="335"/>
      <c r="G21" s="335"/>
      <c r="H21" s="335"/>
      <c r="I21" s="335"/>
      <c r="J21" s="335"/>
      <c r="K21" s="4"/>
    </row>
    <row r="22" spans="1:32" ht="29.25" customHeight="1" x14ac:dyDescent="0.25">
      <c r="A22" s="346" t="s">
        <v>164</v>
      </c>
      <c r="B22" s="345"/>
      <c r="C22" s="345"/>
      <c r="D22" s="345"/>
      <c r="E22" s="345"/>
      <c r="F22" s="345"/>
      <c r="G22" s="345"/>
      <c r="H22" s="345"/>
      <c r="I22" s="345"/>
      <c r="J22" s="345"/>
      <c r="K22" s="4"/>
    </row>
    <row r="23" spans="1:32" ht="45.75" customHeight="1" x14ac:dyDescent="0.25">
      <c r="A23" s="346" t="s">
        <v>163</v>
      </c>
      <c r="B23" s="345"/>
      <c r="C23" s="345"/>
      <c r="D23" s="345"/>
      <c r="E23" s="345"/>
      <c r="F23" s="345"/>
      <c r="G23" s="345"/>
      <c r="H23" s="345"/>
      <c r="I23" s="345"/>
      <c r="J23" s="345"/>
      <c r="K23" s="4"/>
    </row>
    <row r="24" spans="1:32" ht="28.5" customHeight="1" x14ac:dyDescent="0.25">
      <c r="A24" s="345" t="s">
        <v>162</v>
      </c>
      <c r="B24" s="345"/>
      <c r="C24" s="345"/>
      <c r="D24" s="345"/>
      <c r="E24" s="345"/>
      <c r="F24" s="345"/>
      <c r="G24" s="345"/>
      <c r="H24" s="345"/>
      <c r="I24" s="345"/>
      <c r="J24" s="345"/>
      <c r="K24" s="4"/>
    </row>
    <row r="25" spans="1:32" ht="41.25" customHeight="1" thickBot="1" x14ac:dyDescent="0.3">
      <c r="A25" s="341" t="s">
        <v>371</v>
      </c>
      <c r="B25" s="341"/>
      <c r="C25" s="341"/>
      <c r="D25" s="341"/>
      <c r="E25" s="341"/>
      <c r="F25" s="341"/>
      <c r="G25" s="341"/>
      <c r="H25" s="341"/>
      <c r="I25" s="341"/>
      <c r="J25" s="342"/>
    </row>
    <row r="26" spans="1:32" s="145" customFormat="1" ht="15.75" customHeight="1" x14ac:dyDescent="0.25">
      <c r="A26"/>
      <c r="B26"/>
      <c r="C26"/>
      <c r="D26"/>
      <c r="E26"/>
      <c r="F26"/>
      <c r="G26"/>
      <c r="H26"/>
      <c r="I26"/>
      <c r="J26"/>
      <c r="K26"/>
      <c r="L26"/>
      <c r="M26"/>
      <c r="N26"/>
      <c r="O26"/>
      <c r="P26"/>
      <c r="Q26"/>
      <c r="R26"/>
      <c r="S26"/>
      <c r="T26"/>
      <c r="U26"/>
      <c r="V26"/>
      <c r="W26"/>
      <c r="X26"/>
      <c r="Y26"/>
      <c r="Z26"/>
      <c r="AA26"/>
      <c r="AB26"/>
      <c r="AC26"/>
      <c r="AD26"/>
      <c r="AE26"/>
      <c r="AF26"/>
    </row>
    <row r="27" spans="1:32" s="145" customFormat="1" ht="15.75" customHeight="1" x14ac:dyDescent="0.25">
      <c r="A27"/>
      <c r="B27"/>
      <c r="C27"/>
      <c r="D27"/>
      <c r="E27"/>
      <c r="F27"/>
      <c r="G27"/>
      <c r="H27"/>
      <c r="I27"/>
      <c r="J27"/>
      <c r="K27"/>
      <c r="L27"/>
      <c r="M27"/>
      <c r="N27"/>
      <c r="O27"/>
      <c r="P27"/>
      <c r="Q27"/>
      <c r="R27"/>
      <c r="S27"/>
      <c r="T27"/>
      <c r="U27"/>
      <c r="V27"/>
      <c r="W27"/>
      <c r="X27"/>
      <c r="Y27"/>
      <c r="Z27"/>
      <c r="AA27"/>
      <c r="AB27"/>
      <c r="AC27"/>
      <c r="AD27"/>
      <c r="AE27"/>
      <c r="AF27"/>
    </row>
    <row r="28" spans="1:32" s="145" customFormat="1" ht="15.75" customHeight="1" x14ac:dyDescent="0.25">
      <c r="A28"/>
      <c r="B28"/>
      <c r="C28"/>
      <c r="D28"/>
      <c r="E28"/>
      <c r="F28"/>
      <c r="G28"/>
      <c r="H28"/>
      <c r="I28"/>
      <c r="J28"/>
      <c r="K28"/>
      <c r="L28"/>
      <c r="M28"/>
      <c r="N28"/>
      <c r="O28"/>
      <c r="P28"/>
      <c r="Q28"/>
      <c r="R28"/>
      <c r="S28"/>
      <c r="T28"/>
      <c r="U28"/>
      <c r="V28"/>
      <c r="W28"/>
      <c r="X28"/>
      <c r="Y28"/>
      <c r="Z28"/>
      <c r="AA28"/>
      <c r="AB28"/>
      <c r="AC28"/>
      <c r="AD28"/>
      <c r="AE28"/>
      <c r="AF28"/>
    </row>
    <row r="29" spans="1:32" s="145" customFormat="1" ht="15.75" customHeight="1" x14ac:dyDescent="0.25">
      <c r="A29"/>
      <c r="B29"/>
      <c r="C29"/>
      <c r="D29"/>
      <c r="E29"/>
      <c r="F29"/>
      <c r="G29"/>
      <c r="H29"/>
      <c r="I29"/>
      <c r="J29"/>
      <c r="K29"/>
      <c r="L29"/>
      <c r="M29"/>
      <c r="N29"/>
      <c r="O29"/>
      <c r="P29"/>
      <c r="Q29"/>
      <c r="R29"/>
      <c r="S29"/>
      <c r="T29"/>
      <c r="U29"/>
      <c r="V29"/>
      <c r="W29"/>
      <c r="X29"/>
      <c r="Y29"/>
      <c r="Z29"/>
      <c r="AA29"/>
      <c r="AB29"/>
      <c r="AC29"/>
      <c r="AD29"/>
      <c r="AE29"/>
      <c r="AF29"/>
    </row>
    <row r="30" spans="1:32" s="145" customFormat="1" ht="15" customHeight="1" x14ac:dyDescent="0.25">
      <c r="A30"/>
      <c r="B30"/>
      <c r="C30"/>
      <c r="D30"/>
      <c r="E30"/>
      <c r="F30"/>
      <c r="G30"/>
      <c r="H30"/>
      <c r="I30"/>
      <c r="J30"/>
      <c r="K30"/>
      <c r="L30"/>
      <c r="M30"/>
      <c r="N30"/>
      <c r="O30"/>
      <c r="P30"/>
      <c r="Q30"/>
      <c r="R30"/>
      <c r="S30"/>
      <c r="T30"/>
      <c r="U30"/>
      <c r="V30"/>
      <c r="W30"/>
      <c r="X30"/>
      <c r="Y30"/>
      <c r="Z30"/>
      <c r="AA30"/>
      <c r="AB30"/>
      <c r="AC30"/>
      <c r="AD30"/>
      <c r="AE30"/>
      <c r="AF30"/>
    </row>
  </sheetData>
  <mergeCells count="28">
    <mergeCell ref="A1:B3"/>
    <mergeCell ref="C1:F1"/>
    <mergeCell ref="A13:J13"/>
    <mergeCell ref="G1:J1"/>
    <mergeCell ref="C2:J2"/>
    <mergeCell ref="C3:E3"/>
    <mergeCell ref="A8:J8"/>
    <mergeCell ref="A9:J9"/>
    <mergeCell ref="A10:J10"/>
    <mergeCell ref="A12:J12"/>
    <mergeCell ref="A5:J5"/>
    <mergeCell ref="A11:J11"/>
    <mergeCell ref="A15:J15"/>
    <mergeCell ref="F3:G3"/>
    <mergeCell ref="H3:J3"/>
    <mergeCell ref="A16:J16"/>
    <mergeCell ref="A25:J25"/>
    <mergeCell ref="A17:J17"/>
    <mergeCell ref="A18:J18"/>
    <mergeCell ref="A19:J19"/>
    <mergeCell ref="A20:J20"/>
    <mergeCell ref="A22:J22"/>
    <mergeCell ref="A23:J23"/>
    <mergeCell ref="A21:J21"/>
    <mergeCell ref="A24:J24"/>
    <mergeCell ref="A14:J14"/>
    <mergeCell ref="A6:J6"/>
    <mergeCell ref="A7:J7"/>
  </mergeCells>
  <hyperlinks>
    <hyperlink ref="A7" r:id="rId1" display="http://www.invima.gov.co/" xr:uid="{00000000-0004-0000-0000-000000000000}"/>
  </hyperlinks>
  <printOptions horizontalCentered="1"/>
  <pageMargins left="0.70866141732283472" right="0.70866141732283472" top="0.74803149606299213" bottom="0.74803149606299213" header="0.31496062992125984" footer="0.31496062992125984"/>
  <pageSetup paperSize="14" scale="74"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A34"/>
  <sheetViews>
    <sheetView showGridLines="0" view="pageBreakPreview" zoomScale="80" zoomScaleNormal="100" zoomScaleSheetLayoutView="80" workbookViewId="0">
      <selection sqref="A1:B3"/>
    </sheetView>
  </sheetViews>
  <sheetFormatPr baseColWidth="10" defaultColWidth="10.85546875" defaultRowHeight="15" x14ac:dyDescent="0.25"/>
  <sheetData>
    <row r="1" spans="1:235" ht="15" customHeight="1" x14ac:dyDescent="0.25">
      <c r="A1" s="1153"/>
      <c r="B1" s="1153"/>
      <c r="C1" s="1145" t="str">
        <f>INSTRUCTIVO!C1</f>
        <v>ASEGURAMIENTO SANITARIO</v>
      </c>
      <c r="D1" s="1145"/>
      <c r="E1" s="1145"/>
      <c r="F1" s="1145"/>
      <c r="G1" s="1145" t="str">
        <f>INSTRUCTIVO!G1</f>
        <v>REGISTROS SANITARIOS Y TRAMITES ASOCIADOS</v>
      </c>
      <c r="H1" s="1145"/>
      <c r="I1" s="1145"/>
      <c r="J1" s="1145"/>
      <c r="K1" s="1145"/>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c r="HO1" s="140"/>
      <c r="HP1" s="140"/>
      <c r="HQ1" s="140"/>
      <c r="HR1" s="140"/>
      <c r="HS1" s="140"/>
      <c r="HT1" s="140"/>
      <c r="HU1" s="140"/>
      <c r="HV1" s="140"/>
      <c r="HW1" s="140"/>
      <c r="HX1" s="140"/>
      <c r="HY1" s="140"/>
      <c r="HZ1" s="140"/>
      <c r="IA1" s="140"/>
    </row>
    <row r="2" spans="1:235" ht="15" customHeight="1" x14ac:dyDescent="0.25">
      <c r="A2" s="1153"/>
      <c r="B2" s="1153"/>
      <c r="C2" s="1155" t="str">
        <f>INSTRUCTIVO!C2</f>
        <v>FORMATO ÚNICO DE DILIGENCIAMIENTO DE REACTIVOS DE DIAGNÓSTICO IN VITRO</v>
      </c>
      <c r="D2" s="1155"/>
      <c r="E2" s="1155"/>
      <c r="F2" s="1155"/>
      <c r="G2" s="1155"/>
      <c r="H2" s="1155"/>
      <c r="I2" s="1155"/>
      <c r="J2" s="1155"/>
      <c r="K2" s="1155"/>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row>
    <row r="3" spans="1:235" ht="15" customHeight="1" thickBot="1" x14ac:dyDescent="0.3">
      <c r="A3" s="1154"/>
      <c r="B3" s="1154"/>
      <c r="C3" s="1156" t="str">
        <f>INSTRUCTIVO!C3</f>
        <v>Código: ASS-RSA-FM006</v>
      </c>
      <c r="D3" s="1156"/>
      <c r="E3" s="1156"/>
      <c r="F3" s="1157" t="str">
        <f>INSTRUCTIVO!F3</f>
        <v>Versión: 10</v>
      </c>
      <c r="G3" s="1157"/>
      <c r="H3" s="1157" t="str">
        <f>INSTRUCTIVO!H3</f>
        <v>Fecha de Emisión: 2023-07-28</v>
      </c>
      <c r="I3" s="1157"/>
      <c r="J3" s="1157"/>
      <c r="K3" s="1157"/>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row>
    <row r="4" spans="1:235" ht="16.5" thickTop="1" thickBot="1" x14ac:dyDescent="0.3">
      <c r="A4" s="144"/>
      <c r="B4" s="121"/>
      <c r="C4" s="121"/>
      <c r="D4" s="121"/>
      <c r="E4" s="121"/>
      <c r="F4" s="121"/>
      <c r="G4" s="121"/>
      <c r="H4" s="121"/>
      <c r="I4" s="121"/>
      <c r="J4" s="121"/>
      <c r="K4" s="121"/>
      <c r="L4" s="141"/>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row>
    <row r="5" spans="1:235" x14ac:dyDescent="0.25">
      <c r="A5" s="1190" t="s">
        <v>334</v>
      </c>
      <c r="B5" s="1191"/>
      <c r="C5" s="1191"/>
      <c r="D5" s="1191"/>
      <c r="E5" s="1191"/>
      <c r="F5" s="1191"/>
      <c r="G5" s="1191"/>
      <c r="H5" s="1191"/>
      <c r="I5" s="1191"/>
      <c r="J5" s="1191"/>
      <c r="K5" s="1192"/>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row>
    <row r="6" spans="1:235" ht="15.75" thickBot="1" x14ac:dyDescent="0.3">
      <c r="A6" s="1193"/>
      <c r="B6" s="1194"/>
      <c r="C6" s="1194"/>
      <c r="D6" s="1194"/>
      <c r="E6" s="1194"/>
      <c r="F6" s="1194"/>
      <c r="G6" s="1194"/>
      <c r="H6" s="1194"/>
      <c r="I6" s="1194"/>
      <c r="J6" s="1194"/>
      <c r="K6" s="1195"/>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row>
    <row r="7" spans="1:235" x14ac:dyDescent="0.25">
      <c r="A7" s="143"/>
      <c r="B7" s="142"/>
      <c r="C7" s="142"/>
      <c r="D7" s="142"/>
      <c r="E7" s="142"/>
      <c r="F7" s="142"/>
      <c r="G7" s="142"/>
      <c r="H7" s="142"/>
      <c r="I7" s="142"/>
      <c r="J7" s="142"/>
      <c r="K7" s="142"/>
      <c r="L7" s="141"/>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row>
    <row r="8" spans="1:235" x14ac:dyDescent="0.25">
      <c r="A8" s="1200" t="s">
        <v>333</v>
      </c>
      <c r="B8" s="1201"/>
      <c r="C8" s="1201"/>
      <c r="D8" s="1201"/>
      <c r="E8" s="1201"/>
      <c r="F8" s="1201"/>
      <c r="G8" s="1201"/>
      <c r="H8" s="1201"/>
      <c r="I8" s="1201"/>
      <c r="J8" s="1202"/>
      <c r="K8" s="1202"/>
      <c r="L8" s="139"/>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row>
    <row r="9" spans="1:235" x14ac:dyDescent="0.25">
      <c r="A9" s="1203"/>
      <c r="B9" s="1204"/>
      <c r="C9" s="1204"/>
      <c r="D9" s="1204"/>
      <c r="E9" s="1204"/>
      <c r="F9" s="1204"/>
      <c r="G9" s="1204"/>
      <c r="H9" s="1204"/>
      <c r="I9" s="1204"/>
      <c r="J9" s="1204"/>
      <c r="K9" s="1205"/>
      <c r="L9" s="137"/>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row>
    <row r="10" spans="1:235" x14ac:dyDescent="0.25">
      <c r="A10" s="1206" t="s">
        <v>328</v>
      </c>
      <c r="B10" s="1207"/>
      <c r="C10" s="1207"/>
      <c r="D10" s="1208"/>
      <c r="E10" s="1208"/>
      <c r="F10" s="1208"/>
      <c r="G10" s="1208"/>
      <c r="H10" s="1208"/>
      <c r="I10" s="1208"/>
      <c r="J10" s="1208"/>
      <c r="K10" s="1208"/>
      <c r="L10" s="137"/>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row>
    <row r="11" spans="1:235" x14ac:dyDescent="0.25">
      <c r="A11" s="1209"/>
      <c r="B11" s="1210"/>
      <c r="C11" s="1210"/>
      <c r="D11" s="1210"/>
      <c r="E11" s="1210"/>
      <c r="F11" s="1210"/>
      <c r="G11" s="1210"/>
      <c r="H11" s="1210"/>
      <c r="I11" s="1210"/>
      <c r="J11" s="1210"/>
      <c r="K11" s="1210"/>
      <c r="L11" s="137"/>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row>
    <row r="12" spans="1:235" x14ac:dyDescent="0.25">
      <c r="A12" s="299"/>
      <c r="B12" s="300"/>
      <c r="C12" s="300"/>
      <c r="D12" s="300"/>
      <c r="E12" s="300"/>
      <c r="F12" s="300"/>
      <c r="G12" s="300"/>
      <c r="H12" s="300"/>
      <c r="I12" s="300"/>
      <c r="J12" s="300"/>
      <c r="K12" s="300"/>
      <c r="L12" s="137"/>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row>
    <row r="13" spans="1:235" x14ac:dyDescent="0.25">
      <c r="A13" s="1211"/>
      <c r="B13" s="1199"/>
      <c r="C13" s="1199"/>
      <c r="D13" s="1199"/>
      <c r="E13" s="1199"/>
      <c r="F13" s="1199"/>
      <c r="G13" s="1199"/>
      <c r="H13" s="1199"/>
      <c r="I13" s="1199"/>
      <c r="J13" s="1199"/>
      <c r="K13" s="1199"/>
      <c r="L13" s="135"/>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row>
    <row r="14" spans="1:235" x14ac:dyDescent="0.25">
      <c r="A14" s="1206" t="s">
        <v>332</v>
      </c>
      <c r="B14" s="1207"/>
      <c r="C14" s="1212"/>
      <c r="D14" s="1213"/>
      <c r="E14" s="1214"/>
      <c r="F14" s="1214"/>
      <c r="G14" s="1214"/>
      <c r="H14" s="1214"/>
      <c r="I14" s="1214"/>
      <c r="J14" s="1214"/>
      <c r="K14" s="1215"/>
      <c r="L14" s="135"/>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row>
    <row r="15" spans="1:235" x14ac:dyDescent="0.25">
      <c r="A15" s="133" t="s">
        <v>325</v>
      </c>
      <c r="B15" s="1208"/>
      <c r="C15" s="1208"/>
      <c r="D15" s="1208"/>
      <c r="E15" s="1208"/>
      <c r="F15" s="1208"/>
      <c r="G15" s="1208"/>
      <c r="H15" s="1208"/>
      <c r="I15" s="1208"/>
      <c r="J15" s="1208"/>
      <c r="K15" s="1208"/>
      <c r="L15" s="135"/>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row>
    <row r="16" spans="1:235" x14ac:dyDescent="0.25">
      <c r="A16" s="133" t="s">
        <v>331</v>
      </c>
      <c r="B16" s="132"/>
      <c r="C16" s="1208"/>
      <c r="D16" s="1208"/>
      <c r="E16" s="1208"/>
      <c r="F16" s="1208"/>
      <c r="G16" s="1208"/>
      <c r="H16" s="1208"/>
      <c r="I16" s="1208"/>
      <c r="J16" s="1208"/>
      <c r="K16" s="1216"/>
    </row>
    <row r="17" spans="1:12" x14ac:dyDescent="0.25">
      <c r="A17" s="1196"/>
      <c r="B17" s="1197"/>
      <c r="C17" s="1197"/>
      <c r="D17" s="1197"/>
      <c r="E17" s="1197"/>
      <c r="F17" s="1197"/>
      <c r="G17" s="1197"/>
      <c r="H17" s="1197"/>
      <c r="I17" s="1197"/>
      <c r="J17" s="1197"/>
      <c r="K17" s="1197"/>
      <c r="L17" s="4"/>
    </row>
    <row r="18" spans="1:12" x14ac:dyDescent="0.25">
      <c r="A18" s="1196"/>
      <c r="B18" s="1197"/>
      <c r="C18" s="1197"/>
      <c r="D18" s="1197"/>
      <c r="E18" s="1197"/>
      <c r="F18" s="1197"/>
      <c r="G18" s="1197"/>
      <c r="H18" s="1197"/>
      <c r="I18" s="1197"/>
      <c r="J18" s="1197"/>
      <c r="K18" s="1197"/>
      <c r="L18" s="4"/>
    </row>
    <row r="19" spans="1:12" x14ac:dyDescent="0.25">
      <c r="A19" s="1198"/>
      <c r="B19" s="1199"/>
      <c r="C19" s="1199"/>
      <c r="D19" s="1199"/>
      <c r="E19" s="1199"/>
      <c r="F19" s="1199"/>
      <c r="G19" s="1199"/>
      <c r="H19" s="1199"/>
      <c r="I19" s="1199"/>
      <c r="J19" s="1199"/>
      <c r="K19" s="1199"/>
      <c r="L19" s="4"/>
    </row>
    <row r="20" spans="1:12" x14ac:dyDescent="0.25">
      <c r="A20" s="1198"/>
      <c r="B20" s="1199"/>
      <c r="C20" s="1199"/>
      <c r="D20" s="1199"/>
      <c r="E20" s="1199"/>
      <c r="F20" s="1199"/>
      <c r="G20" s="1199"/>
      <c r="H20" s="1199"/>
      <c r="I20" s="1199"/>
      <c r="J20" s="1199"/>
      <c r="K20" s="1199"/>
      <c r="L20" s="4"/>
    </row>
    <row r="21" spans="1:12" x14ac:dyDescent="0.25">
      <c r="A21" s="1198"/>
      <c r="B21" s="1199"/>
      <c r="C21" s="1199"/>
      <c r="D21" s="1199"/>
      <c r="E21" s="1199"/>
      <c r="F21" s="1199"/>
      <c r="G21" s="1199"/>
      <c r="H21" s="1199"/>
      <c r="I21" s="1199"/>
      <c r="J21" s="1199"/>
      <c r="K21" s="1199"/>
      <c r="L21" s="4"/>
    </row>
    <row r="22" spans="1:12" x14ac:dyDescent="0.25">
      <c r="A22" s="1198"/>
      <c r="B22" s="1199"/>
      <c r="C22" s="1199"/>
      <c r="D22" s="1199"/>
      <c r="E22" s="1199"/>
      <c r="F22" s="1199"/>
      <c r="G22" s="1199"/>
      <c r="H22" s="1199"/>
      <c r="I22" s="1199"/>
      <c r="J22" s="1199"/>
      <c r="K22" s="1199"/>
      <c r="L22" s="4"/>
    </row>
    <row r="23" spans="1:12" x14ac:dyDescent="0.25">
      <c r="A23" s="1198"/>
      <c r="B23" s="1199"/>
      <c r="C23" s="1199"/>
      <c r="D23" s="1199"/>
      <c r="E23" s="1199"/>
      <c r="F23" s="1199"/>
      <c r="G23" s="1199"/>
      <c r="H23" s="1199"/>
      <c r="I23" s="1199"/>
      <c r="J23" s="1199"/>
      <c r="K23" s="1199"/>
      <c r="L23" s="4"/>
    </row>
    <row r="24" spans="1:12" x14ac:dyDescent="0.25">
      <c r="A24" s="131"/>
      <c r="B24" s="130"/>
      <c r="C24" s="130"/>
      <c r="D24" s="130"/>
      <c r="E24" s="130"/>
      <c r="F24" s="130"/>
      <c r="G24" s="130"/>
      <c r="H24" s="130"/>
      <c r="I24" s="130"/>
      <c r="J24" s="130"/>
      <c r="K24" s="130"/>
      <c r="L24" s="4"/>
    </row>
    <row r="25" spans="1:12" x14ac:dyDescent="0.25">
      <c r="A25" s="131"/>
      <c r="B25" s="130"/>
      <c r="C25" s="130"/>
      <c r="D25" s="130"/>
      <c r="E25" s="130"/>
      <c r="F25" s="130"/>
      <c r="G25" s="130"/>
      <c r="H25" s="130"/>
      <c r="I25" s="130"/>
      <c r="J25" s="130"/>
      <c r="K25" s="130"/>
      <c r="L25" s="4"/>
    </row>
    <row r="26" spans="1:12" x14ac:dyDescent="0.25">
      <c r="A26" s="124"/>
      <c r="B26" s="121"/>
      <c r="C26" s="121"/>
      <c r="D26" s="121"/>
      <c r="E26" s="121"/>
      <c r="F26" s="121"/>
      <c r="G26" s="121"/>
      <c r="H26" s="121"/>
      <c r="I26" s="121"/>
      <c r="J26" s="121"/>
      <c r="K26" s="129"/>
    </row>
    <row r="27" spans="1:12" x14ac:dyDescent="0.25">
      <c r="A27" s="128" t="s">
        <v>318</v>
      </c>
      <c r="B27" s="1186"/>
      <c r="C27" s="1186"/>
      <c r="D27" s="1186"/>
      <c r="E27" s="125"/>
      <c r="F27" s="125"/>
      <c r="G27" s="125"/>
      <c r="H27" s="125"/>
      <c r="I27" s="125"/>
      <c r="J27" s="125"/>
      <c r="K27" s="125"/>
      <c r="L27" s="4"/>
    </row>
    <row r="28" spans="1:12" x14ac:dyDescent="0.25">
      <c r="A28" s="127" t="s">
        <v>317</v>
      </c>
      <c r="B28" s="1187"/>
      <c r="C28" s="1187"/>
      <c r="D28" s="1187"/>
      <c r="E28" s="125"/>
      <c r="F28" s="125"/>
      <c r="G28" s="125"/>
      <c r="H28" s="125"/>
      <c r="I28" s="125"/>
      <c r="J28" s="125"/>
      <c r="K28" s="125"/>
      <c r="L28" s="4"/>
    </row>
    <row r="29" spans="1:12" x14ac:dyDescent="0.25">
      <c r="A29" s="127"/>
      <c r="B29" s="125"/>
      <c r="C29" s="125"/>
      <c r="D29" s="125"/>
      <c r="E29" s="125"/>
      <c r="F29" s="125"/>
      <c r="G29" s="125"/>
      <c r="H29" s="125"/>
      <c r="I29" s="125"/>
      <c r="J29" s="125"/>
      <c r="K29" s="125"/>
      <c r="L29" s="4"/>
    </row>
    <row r="30" spans="1:12" x14ac:dyDescent="0.25">
      <c r="A30" s="124"/>
      <c r="B30" s="121"/>
      <c r="C30" s="121"/>
      <c r="D30" s="121"/>
      <c r="E30" s="121"/>
      <c r="F30" s="121"/>
      <c r="G30" s="121"/>
      <c r="H30" s="121"/>
      <c r="I30" s="121"/>
      <c r="J30" s="121"/>
      <c r="K30" s="121"/>
      <c r="L30" s="4"/>
    </row>
    <row r="31" spans="1:12" x14ac:dyDescent="0.25">
      <c r="A31" s="1188" t="s">
        <v>310</v>
      </c>
      <c r="B31" s="1189"/>
      <c r="C31" s="126"/>
      <c r="D31" s="125" t="s">
        <v>187</v>
      </c>
      <c r="E31" s="126"/>
      <c r="F31" s="125" t="s">
        <v>186</v>
      </c>
      <c r="G31" s="1186"/>
      <c r="H31" s="1186"/>
      <c r="I31" s="125"/>
      <c r="J31" s="121"/>
      <c r="K31" s="121"/>
      <c r="L31" s="4"/>
    </row>
    <row r="32" spans="1:12" x14ac:dyDescent="0.25">
      <c r="A32" s="124"/>
      <c r="B32" s="121"/>
      <c r="C32" s="121"/>
      <c r="D32" s="121"/>
      <c r="E32" s="121"/>
      <c r="F32" s="121"/>
      <c r="G32" s="121"/>
      <c r="H32" s="121"/>
      <c r="I32" s="121"/>
      <c r="J32" s="121"/>
      <c r="K32" s="121"/>
      <c r="L32" s="4"/>
    </row>
    <row r="33" spans="1:12" ht="15.75" thickBot="1" x14ac:dyDescent="0.3">
      <c r="A33" s="123"/>
      <c r="B33" s="122"/>
      <c r="C33" s="121"/>
      <c r="D33" s="121"/>
      <c r="E33" s="121"/>
      <c r="F33" s="121"/>
      <c r="G33" s="121"/>
      <c r="H33" s="121"/>
      <c r="I33" s="122"/>
      <c r="J33" s="122"/>
      <c r="K33" s="121"/>
      <c r="L33" s="4"/>
    </row>
    <row r="34" spans="1:12" x14ac:dyDescent="0.25">
      <c r="C34" s="32"/>
      <c r="D34" s="32"/>
      <c r="E34" s="32"/>
      <c r="F34" s="32"/>
      <c r="G34" s="32"/>
      <c r="H34" s="32"/>
      <c r="K34" s="32"/>
    </row>
  </sheetData>
  <mergeCells count="29">
    <mergeCell ref="A23:K23"/>
    <mergeCell ref="C16:K16"/>
    <mergeCell ref="A20:K20"/>
    <mergeCell ref="B15:K15"/>
    <mergeCell ref="A22:K22"/>
    <mergeCell ref="D14:K14"/>
    <mergeCell ref="F3:G3"/>
    <mergeCell ref="H3:K3"/>
    <mergeCell ref="A1:B3"/>
    <mergeCell ref="C1:F1"/>
    <mergeCell ref="G1:K1"/>
    <mergeCell ref="C2:K2"/>
    <mergeCell ref="C3:E3"/>
    <mergeCell ref="B27:D27"/>
    <mergeCell ref="B28:D28"/>
    <mergeCell ref="A31:B31"/>
    <mergeCell ref="G31:H31"/>
    <mergeCell ref="A5:K6"/>
    <mergeCell ref="A17:K17"/>
    <mergeCell ref="A18:K18"/>
    <mergeCell ref="A19:K19"/>
    <mergeCell ref="A21:K21"/>
    <mergeCell ref="A8:K8"/>
    <mergeCell ref="A9:K9"/>
    <mergeCell ref="A10:C10"/>
    <mergeCell ref="D10:K10"/>
    <mergeCell ref="A11:K11"/>
    <mergeCell ref="A13:K13"/>
    <mergeCell ref="A14:C14"/>
  </mergeCells>
  <pageMargins left="0.70866141732283472" right="0.70866141732283472" top="0.74803149606299213" bottom="0.74803149606299213" header="0.31496062992125984" footer="0.31496062992125984"/>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247"/>
  <sheetViews>
    <sheetView topLeftCell="N1" workbookViewId="0">
      <selection activeCell="X6" sqref="X6"/>
    </sheetView>
  </sheetViews>
  <sheetFormatPr baseColWidth="10" defaultColWidth="11.42578125" defaultRowHeight="15" x14ac:dyDescent="0.25"/>
  <cols>
    <col min="1" max="1" width="33" customWidth="1"/>
    <col min="2" max="2" width="61" customWidth="1"/>
    <col min="3" max="3" width="15" bestFit="1" customWidth="1"/>
    <col min="4" max="4" width="16" customWidth="1"/>
    <col min="7" max="7" width="14" customWidth="1"/>
    <col min="21" max="21" width="22.5703125" customWidth="1"/>
  </cols>
  <sheetData>
    <row r="2" spans="1:26" x14ac:dyDescent="0.25">
      <c r="B2" s="1217" t="s">
        <v>469</v>
      </c>
      <c r="C2" s="1218"/>
      <c r="D2" s="1218"/>
      <c r="E2" s="1218"/>
      <c r="F2" s="1219"/>
    </row>
    <row r="3" spans="1:26" x14ac:dyDescent="0.25">
      <c r="K3" s="311">
        <v>3040</v>
      </c>
      <c r="L3">
        <v>90049</v>
      </c>
      <c r="M3" s="307">
        <v>91030</v>
      </c>
      <c r="N3">
        <v>91131</v>
      </c>
      <c r="O3" s="292">
        <v>91132</v>
      </c>
      <c r="P3" s="292">
        <v>92130</v>
      </c>
      <c r="Q3" s="292">
        <v>92131</v>
      </c>
      <c r="R3" s="309">
        <v>92132</v>
      </c>
    </row>
    <row r="4" spans="1:26" x14ac:dyDescent="0.25">
      <c r="A4" s="222" t="s">
        <v>501</v>
      </c>
      <c r="B4" s="222" t="s">
        <v>485</v>
      </c>
      <c r="C4" s="329" t="s">
        <v>524</v>
      </c>
      <c r="D4" s="329" t="s">
        <v>535</v>
      </c>
      <c r="E4" s="329" t="s">
        <v>538</v>
      </c>
      <c r="F4" s="330" t="s">
        <v>539</v>
      </c>
      <c r="G4" s="330" t="s">
        <v>540</v>
      </c>
      <c r="H4" s="329" t="s">
        <v>541</v>
      </c>
      <c r="I4" s="329" t="s">
        <v>542</v>
      </c>
      <c r="J4" s="330" t="s">
        <v>543</v>
      </c>
      <c r="K4" s="293" t="s">
        <v>537</v>
      </c>
      <c r="L4" s="1" t="s">
        <v>537</v>
      </c>
      <c r="M4" s="1" t="s">
        <v>537</v>
      </c>
      <c r="N4" s="1" t="s">
        <v>537</v>
      </c>
      <c r="O4" s="1" t="s">
        <v>537</v>
      </c>
      <c r="P4" s="1" t="s">
        <v>537</v>
      </c>
      <c r="Q4" s="1" t="s">
        <v>537</v>
      </c>
      <c r="R4" s="1" t="s">
        <v>537</v>
      </c>
    </row>
    <row r="5" spans="1:26" x14ac:dyDescent="0.25">
      <c r="A5" s="333" t="s">
        <v>536</v>
      </c>
      <c r="B5" s="222" t="s">
        <v>587</v>
      </c>
      <c r="C5" s="329"/>
      <c r="D5" s="329"/>
      <c r="E5" s="329"/>
      <c r="F5" s="330"/>
      <c r="G5" s="330"/>
      <c r="H5" s="329"/>
      <c r="I5" s="329"/>
      <c r="J5" s="330"/>
      <c r="K5" s="293"/>
      <c r="L5" s="1"/>
      <c r="M5" s="1"/>
      <c r="N5" s="1"/>
      <c r="O5" s="1"/>
      <c r="P5" s="1"/>
      <c r="Q5" s="1"/>
      <c r="R5" s="1"/>
      <c r="U5" t="s">
        <v>544</v>
      </c>
      <c r="V5" s="222" t="s">
        <v>501</v>
      </c>
      <c r="W5" s="222" t="s">
        <v>485</v>
      </c>
      <c r="X5" s="292" t="s">
        <v>524</v>
      </c>
      <c r="Y5" s="310" t="s">
        <v>537</v>
      </c>
      <c r="Z5" t="s">
        <v>567</v>
      </c>
    </row>
    <row r="6" spans="1:26" x14ac:dyDescent="0.25">
      <c r="A6" t="s">
        <v>499</v>
      </c>
      <c r="B6" s="1">
        <v>1</v>
      </c>
      <c r="C6" s="331">
        <v>3040</v>
      </c>
      <c r="D6" s="331">
        <v>90049</v>
      </c>
      <c r="E6" s="332">
        <v>91030</v>
      </c>
      <c r="F6" s="1">
        <v>91131</v>
      </c>
      <c r="G6" s="329">
        <v>91132</v>
      </c>
      <c r="H6" s="329">
        <v>92130</v>
      </c>
      <c r="I6" s="329">
        <v>92131</v>
      </c>
      <c r="J6" s="329">
        <v>92132</v>
      </c>
      <c r="K6" s="329">
        <f>50.05+0</f>
        <v>50.05</v>
      </c>
      <c r="L6" s="329">
        <v>0</v>
      </c>
      <c r="M6" s="329">
        <v>20.03</v>
      </c>
      <c r="N6" s="329">
        <v>25.03</v>
      </c>
      <c r="O6" s="329">
        <v>30.04</v>
      </c>
      <c r="P6" s="329">
        <v>35.04</v>
      </c>
      <c r="Q6" s="329">
        <v>40.04</v>
      </c>
      <c r="R6" s="329">
        <v>45.05</v>
      </c>
      <c r="T6" t="str">
        <f>X6&amp;W6</f>
        <v>SELECCIONE TIPO DE TRAMITE1</v>
      </c>
      <c r="U6" t="str">
        <f>V6&amp;W6</f>
        <v xml:space="preserve"> 1</v>
      </c>
      <c r="V6" t="s">
        <v>536</v>
      </c>
      <c r="W6">
        <v>1</v>
      </c>
      <c r="X6" t="s">
        <v>586</v>
      </c>
      <c r="Y6" t="s">
        <v>586</v>
      </c>
    </row>
    <row r="7" spans="1:26" x14ac:dyDescent="0.25">
      <c r="A7" t="s">
        <v>500</v>
      </c>
      <c r="B7" s="1">
        <v>2</v>
      </c>
      <c r="C7" s="331">
        <v>3040</v>
      </c>
      <c r="D7" s="331">
        <v>90049</v>
      </c>
      <c r="E7" s="332">
        <v>91030</v>
      </c>
      <c r="F7" s="1">
        <v>91131</v>
      </c>
      <c r="G7" s="329">
        <v>91132</v>
      </c>
      <c r="H7" s="329">
        <v>92130</v>
      </c>
      <c r="I7" s="329">
        <v>92131</v>
      </c>
      <c r="J7" s="329">
        <v>92132</v>
      </c>
      <c r="K7" s="329">
        <f>50.05+(20.01*1)</f>
        <v>70.06</v>
      </c>
      <c r="L7" s="329">
        <v>0</v>
      </c>
      <c r="M7" s="329">
        <f>20.03+(8*1)</f>
        <v>28.03</v>
      </c>
      <c r="N7" s="329">
        <f>25.03+(10*1)</f>
        <v>35.03</v>
      </c>
      <c r="O7" s="329">
        <f>30.04+(12*1)</f>
        <v>42.04</v>
      </c>
      <c r="P7" s="329">
        <f>35.04+(14*1)</f>
        <v>49.04</v>
      </c>
      <c r="Q7" s="329">
        <f>40.04+(16.01*1)</f>
        <v>56.05</v>
      </c>
      <c r="R7" s="329">
        <f>45.05+(18.01*1)</f>
        <v>63.06</v>
      </c>
      <c r="T7" t="str">
        <f>X7&amp;W7</f>
        <v>30401</v>
      </c>
      <c r="U7" t="str">
        <f>V7&amp;W7</f>
        <v>REGISTRO SANITARIO NUEVO1</v>
      </c>
      <c r="V7" t="s">
        <v>499</v>
      </c>
      <c r="W7" s="1">
        <v>1</v>
      </c>
      <c r="X7" s="308">
        <v>3040</v>
      </c>
      <c r="Y7" s="309">
        <f>50.05+0</f>
        <v>50.05</v>
      </c>
      <c r="Z7" t="s">
        <v>585</v>
      </c>
    </row>
    <row r="8" spans="1:26" x14ac:dyDescent="0.25">
      <c r="A8" t="s">
        <v>526</v>
      </c>
      <c r="B8" s="1">
        <v>3</v>
      </c>
      <c r="C8" s="331">
        <v>3040</v>
      </c>
      <c r="D8" s="331">
        <v>90049</v>
      </c>
      <c r="E8" s="332">
        <v>91030</v>
      </c>
      <c r="F8" s="1">
        <v>91131</v>
      </c>
      <c r="G8" s="329">
        <v>91132</v>
      </c>
      <c r="H8" s="329">
        <v>92130</v>
      </c>
      <c r="I8" s="329">
        <v>92131</v>
      </c>
      <c r="J8" s="329">
        <v>92132</v>
      </c>
      <c r="K8" s="329">
        <f>50.05+(20.01*2)</f>
        <v>90.07</v>
      </c>
      <c r="L8" s="329">
        <v>0</v>
      </c>
      <c r="M8" s="329">
        <f>20.03+(8*2)</f>
        <v>36.03</v>
      </c>
      <c r="N8" s="329">
        <f>25.03+(10*2)</f>
        <v>45.03</v>
      </c>
      <c r="O8" s="329">
        <f>30.04+(12*2)</f>
        <v>54.04</v>
      </c>
      <c r="P8" s="329">
        <f>35.04+(14*2)</f>
        <v>63.04</v>
      </c>
      <c r="Q8" s="329">
        <f>40.04+(16.01*2)</f>
        <v>72.06</v>
      </c>
      <c r="R8" s="329">
        <f>45.05+(18.01*2)</f>
        <v>81.069999999999993</v>
      </c>
      <c r="T8" t="str">
        <f t="shared" ref="T8:T72" si="0">X8&amp;W8</f>
        <v>30402</v>
      </c>
      <c r="U8" t="str">
        <f t="shared" ref="U8:U72" si="1">V8&amp;W8</f>
        <v>REGISTRO SANITARIO NUEVO2</v>
      </c>
      <c r="V8" t="s">
        <v>499</v>
      </c>
      <c r="W8" s="1">
        <v>2</v>
      </c>
      <c r="X8" s="308">
        <v>3040</v>
      </c>
      <c r="Y8" s="309">
        <f>50.05+(20.01*1)</f>
        <v>70.06</v>
      </c>
      <c r="Z8" t="s">
        <v>585</v>
      </c>
    </row>
    <row r="9" spans="1:26" x14ac:dyDescent="0.25">
      <c r="A9" t="s">
        <v>527</v>
      </c>
      <c r="B9" s="1">
        <v>4</v>
      </c>
      <c r="C9" s="331">
        <v>3040</v>
      </c>
      <c r="D9" s="331">
        <v>90049</v>
      </c>
      <c r="E9" s="332">
        <v>91030</v>
      </c>
      <c r="F9" s="1">
        <v>91131</v>
      </c>
      <c r="G9" s="329">
        <v>91132</v>
      </c>
      <c r="H9" s="329">
        <v>92130</v>
      </c>
      <c r="I9" s="329">
        <v>92131</v>
      </c>
      <c r="J9" s="329">
        <v>92132</v>
      </c>
      <c r="K9" s="329">
        <f>50.05+(20.01*3)</f>
        <v>110.08</v>
      </c>
      <c r="L9" s="329">
        <v>0</v>
      </c>
      <c r="M9" s="329">
        <f>20.03+(8*3)</f>
        <v>44.03</v>
      </c>
      <c r="N9" s="329">
        <f>25.03+(10*3)</f>
        <v>55.03</v>
      </c>
      <c r="O9" s="329">
        <f>30.04+(12*3)</f>
        <v>66.039999999999992</v>
      </c>
      <c r="P9" s="329">
        <f>35.04+(14*3)</f>
        <v>77.039999999999992</v>
      </c>
      <c r="Q9" s="329">
        <f>40.04+(16.01*3)</f>
        <v>88.07</v>
      </c>
      <c r="R9" s="329">
        <f>45.05+(18.01*3)</f>
        <v>99.08</v>
      </c>
      <c r="T9" t="str">
        <f t="shared" si="0"/>
        <v>30403</v>
      </c>
      <c r="U9" t="str">
        <f t="shared" si="1"/>
        <v>REGISTRO SANITARIO NUEVO3</v>
      </c>
      <c r="V9" t="s">
        <v>499</v>
      </c>
      <c r="W9" s="1">
        <v>3</v>
      </c>
      <c r="X9" s="308">
        <v>3040</v>
      </c>
      <c r="Y9" s="309">
        <f>50.05+(20.01*2)</f>
        <v>90.07</v>
      </c>
      <c r="Z9" t="s">
        <v>585</v>
      </c>
    </row>
    <row r="10" spans="1:26" x14ac:dyDescent="0.25">
      <c r="A10" s="312" t="s">
        <v>578</v>
      </c>
      <c r="B10" s="1">
        <v>5</v>
      </c>
      <c r="C10" s="331">
        <v>3040</v>
      </c>
      <c r="D10" s="331">
        <v>90049</v>
      </c>
      <c r="E10" s="332">
        <v>91030</v>
      </c>
      <c r="F10" s="1">
        <v>91131</v>
      </c>
      <c r="G10" s="329">
        <v>91132</v>
      </c>
      <c r="H10" s="329">
        <v>92130</v>
      </c>
      <c r="I10" s="329">
        <v>92131</v>
      </c>
      <c r="J10" s="329">
        <v>92132</v>
      </c>
      <c r="K10" s="329">
        <f>50.05+(20.01*4)</f>
        <v>130.09</v>
      </c>
      <c r="L10" s="329">
        <v>0</v>
      </c>
      <c r="M10" s="329">
        <f>20.03+(8*4)</f>
        <v>52.03</v>
      </c>
      <c r="N10" s="329">
        <f>25.03+(10*4)</f>
        <v>65.03</v>
      </c>
      <c r="O10" s="329">
        <f>30.04+(12*4)</f>
        <v>78.039999999999992</v>
      </c>
      <c r="P10" s="329">
        <f>35.04+(14*4)</f>
        <v>91.039999999999992</v>
      </c>
      <c r="Q10" s="329">
        <f>40.04+(16.01*4)</f>
        <v>104.08000000000001</v>
      </c>
      <c r="R10" s="329">
        <f>45.05+(18.01*4)</f>
        <v>117.09</v>
      </c>
      <c r="T10" t="str">
        <f t="shared" si="0"/>
        <v>30404</v>
      </c>
      <c r="U10" t="str">
        <f t="shared" si="1"/>
        <v>REGISTRO SANITARIO NUEVO4</v>
      </c>
      <c r="V10" t="s">
        <v>499</v>
      </c>
      <c r="W10" s="1">
        <v>4</v>
      </c>
      <c r="X10" s="308">
        <v>3040</v>
      </c>
      <c r="Y10" s="309">
        <f>50.05+(20.01*3)</f>
        <v>110.08</v>
      </c>
      <c r="Z10" t="s">
        <v>585</v>
      </c>
    </row>
    <row r="11" spans="1:26" x14ac:dyDescent="0.25">
      <c r="A11" s="313" t="s">
        <v>580</v>
      </c>
      <c r="B11" s="1">
        <v>6</v>
      </c>
      <c r="C11" s="331">
        <v>3040</v>
      </c>
      <c r="D11" s="331">
        <v>90049</v>
      </c>
      <c r="E11" s="332">
        <v>91030</v>
      </c>
      <c r="F11" s="1">
        <v>91131</v>
      </c>
      <c r="G11" s="329">
        <v>91132</v>
      </c>
      <c r="H11" s="329">
        <v>92130</v>
      </c>
      <c r="I11" s="329">
        <v>92131</v>
      </c>
      <c r="J11" s="329">
        <v>92132</v>
      </c>
      <c r="K11" s="329">
        <f>50.05+(20.01*5)</f>
        <v>150.10000000000002</v>
      </c>
      <c r="L11" s="329">
        <v>0</v>
      </c>
      <c r="M11" s="329">
        <f>20.03+(8*5)</f>
        <v>60.03</v>
      </c>
      <c r="N11" s="329">
        <f>25.03+(10*5)</f>
        <v>75.03</v>
      </c>
      <c r="O11" s="329">
        <f>30.04+(12*5)</f>
        <v>90.039999999999992</v>
      </c>
      <c r="P11" s="329">
        <f>35.04+(14*5)</f>
        <v>105.03999999999999</v>
      </c>
      <c r="Q11" s="329">
        <f>40.04+(16.01*5)</f>
        <v>120.09</v>
      </c>
      <c r="R11" s="329">
        <f>45.05+(18.01*5)</f>
        <v>135.10000000000002</v>
      </c>
      <c r="T11" t="str">
        <f t="shared" si="0"/>
        <v>30405</v>
      </c>
      <c r="U11" t="str">
        <f t="shared" si="1"/>
        <v>REGISTRO SANITARIO NUEVO5</v>
      </c>
      <c r="V11" t="s">
        <v>499</v>
      </c>
      <c r="W11" s="1">
        <v>5</v>
      </c>
      <c r="X11" s="308">
        <v>3040</v>
      </c>
      <c r="Y11" s="309">
        <f>50.05+(20.01*4)</f>
        <v>130.09</v>
      </c>
      <c r="Z11" t="s">
        <v>585</v>
      </c>
    </row>
    <row r="12" spans="1:26" x14ac:dyDescent="0.25">
      <c r="A12" s="314" t="s">
        <v>581</v>
      </c>
      <c r="B12" s="1">
        <v>7</v>
      </c>
      <c r="C12" s="331">
        <v>3040</v>
      </c>
      <c r="D12" s="331">
        <v>90049</v>
      </c>
      <c r="E12" s="332">
        <v>91030</v>
      </c>
      <c r="F12" s="1">
        <v>91131</v>
      </c>
      <c r="G12" s="329">
        <v>91132</v>
      </c>
      <c r="H12" s="329">
        <v>92130</v>
      </c>
      <c r="I12" s="329">
        <v>92131</v>
      </c>
      <c r="J12" s="329">
        <v>92132</v>
      </c>
      <c r="K12" s="329">
        <f>50.05+(20.01*6)</f>
        <v>170.11</v>
      </c>
      <c r="L12" s="329">
        <v>0</v>
      </c>
      <c r="M12" s="329">
        <f>20.03+(8*6)</f>
        <v>68.03</v>
      </c>
      <c r="N12" s="329">
        <f>25.03+(10*6)</f>
        <v>85.03</v>
      </c>
      <c r="O12" s="329">
        <f>30.04+(12*6)</f>
        <v>102.03999999999999</v>
      </c>
      <c r="P12" s="329">
        <f>35.04+(14*6)</f>
        <v>119.03999999999999</v>
      </c>
      <c r="Q12" s="329">
        <f>40.04+(16.01*6)</f>
        <v>136.1</v>
      </c>
      <c r="R12" s="329">
        <f>45.05+(18.01*6)</f>
        <v>153.11000000000001</v>
      </c>
      <c r="T12" t="str">
        <f t="shared" si="0"/>
        <v>30406</v>
      </c>
      <c r="U12" t="str">
        <f t="shared" si="1"/>
        <v>REGISTRO SANITARIO NUEVO6</v>
      </c>
      <c r="V12" t="s">
        <v>499</v>
      </c>
      <c r="W12" s="1">
        <v>6</v>
      </c>
      <c r="X12" s="308">
        <v>3040</v>
      </c>
      <c r="Y12" s="309">
        <f>50.05+(20.01*5)</f>
        <v>150.10000000000002</v>
      </c>
      <c r="Z12" t="s">
        <v>585</v>
      </c>
    </row>
    <row r="13" spans="1:26" x14ac:dyDescent="0.25">
      <c r="A13" s="315" t="s">
        <v>582</v>
      </c>
      <c r="B13" s="1">
        <v>8</v>
      </c>
      <c r="C13" s="331">
        <v>3040</v>
      </c>
      <c r="D13" s="331">
        <v>90049</v>
      </c>
      <c r="E13" s="1">
        <v>91030</v>
      </c>
      <c r="F13" s="1">
        <v>91131</v>
      </c>
      <c r="G13" s="329">
        <v>91132</v>
      </c>
      <c r="H13" s="329">
        <v>92130</v>
      </c>
      <c r="I13" s="329">
        <v>92131</v>
      </c>
      <c r="J13" s="329">
        <v>92132</v>
      </c>
      <c r="K13" s="329">
        <f>50.05+(20.01*7)</f>
        <v>190.12</v>
      </c>
      <c r="L13" s="329">
        <v>0</v>
      </c>
      <c r="M13" s="329">
        <f>20.03+(8*7)</f>
        <v>76.03</v>
      </c>
      <c r="N13" s="329">
        <f>25.03+(10*7)</f>
        <v>95.03</v>
      </c>
      <c r="O13" s="329">
        <f>30.04+(12*7)</f>
        <v>114.03999999999999</v>
      </c>
      <c r="P13" s="329">
        <f>35.04+(14*7)</f>
        <v>133.04</v>
      </c>
      <c r="Q13" s="329">
        <f>40.04+(16.01*7)</f>
        <v>152.11000000000001</v>
      </c>
      <c r="R13" s="329">
        <f>45.05+(18.01*7)</f>
        <v>171.12</v>
      </c>
      <c r="T13" t="str">
        <f t="shared" si="0"/>
        <v>30407</v>
      </c>
      <c r="U13" t="str">
        <f t="shared" si="1"/>
        <v>REGISTRO SANITARIO NUEVO7</v>
      </c>
      <c r="V13" t="s">
        <v>499</v>
      </c>
      <c r="W13" s="1">
        <v>7</v>
      </c>
      <c r="X13" s="308">
        <v>3040</v>
      </c>
      <c r="Y13" s="309">
        <f>50.05+(20.01*6)</f>
        <v>170.11</v>
      </c>
      <c r="Z13" t="s">
        <v>585</v>
      </c>
    </row>
    <row r="14" spans="1:26" x14ac:dyDescent="0.25">
      <c r="A14" s="316" t="s">
        <v>583</v>
      </c>
      <c r="B14" s="1">
        <v>9</v>
      </c>
      <c r="C14" s="331">
        <v>3040</v>
      </c>
      <c r="D14" s="331">
        <v>90049</v>
      </c>
      <c r="E14" s="1">
        <v>91030</v>
      </c>
      <c r="F14" s="1">
        <v>91131</v>
      </c>
      <c r="G14" s="329">
        <v>91132</v>
      </c>
      <c r="H14" s="329">
        <v>92130</v>
      </c>
      <c r="I14" s="329">
        <v>92131</v>
      </c>
      <c r="J14" s="329">
        <v>92132</v>
      </c>
      <c r="K14" s="329">
        <f>50.05+(20.01*8)</f>
        <v>210.13</v>
      </c>
      <c r="L14" s="329">
        <v>0</v>
      </c>
      <c r="M14" s="329">
        <f>20.03+(8*8)</f>
        <v>84.03</v>
      </c>
      <c r="N14" s="329">
        <f>25.03+(10*8)</f>
        <v>105.03</v>
      </c>
      <c r="O14" s="329">
        <f>30.04+(12*8)</f>
        <v>126.03999999999999</v>
      </c>
      <c r="P14" s="329">
        <f>35.04+(14*8)</f>
        <v>147.04</v>
      </c>
      <c r="Q14" s="329">
        <f>40.04+(16.01*8)</f>
        <v>168.12</v>
      </c>
      <c r="R14" s="329">
        <f>45.05+(18.01*8)</f>
        <v>189.13</v>
      </c>
      <c r="T14" t="str">
        <f t="shared" si="0"/>
        <v>30408</v>
      </c>
      <c r="U14" t="str">
        <f t="shared" si="1"/>
        <v>REGISTRO SANITARIO NUEVO8</v>
      </c>
      <c r="V14" t="s">
        <v>499</v>
      </c>
      <c r="W14" s="1">
        <v>8</v>
      </c>
      <c r="X14" s="308">
        <v>3040</v>
      </c>
      <c r="Y14" s="309">
        <f>50.05+(20.01*7)</f>
        <v>190.12</v>
      </c>
      <c r="Z14" t="s">
        <v>585</v>
      </c>
    </row>
    <row r="15" spans="1:26" x14ac:dyDescent="0.25">
      <c r="A15" s="317" t="s">
        <v>584</v>
      </c>
      <c r="B15" s="1">
        <v>10</v>
      </c>
      <c r="C15" s="331">
        <v>3040</v>
      </c>
      <c r="D15" s="331">
        <v>90049</v>
      </c>
      <c r="E15" s="1">
        <v>91030</v>
      </c>
      <c r="F15" s="1">
        <v>91131</v>
      </c>
      <c r="G15" s="329">
        <v>91132</v>
      </c>
      <c r="H15" s="329">
        <v>92130</v>
      </c>
      <c r="I15" s="329">
        <v>92131</v>
      </c>
      <c r="J15" s="329">
        <v>92132</v>
      </c>
      <c r="K15" s="329">
        <f>50.05+(20.01*9)</f>
        <v>230.14</v>
      </c>
      <c r="L15" s="329">
        <v>0</v>
      </c>
      <c r="M15" s="329">
        <f>20.03+(8*9)</f>
        <v>92.03</v>
      </c>
      <c r="N15" s="329">
        <f>25.03+(10*9)</f>
        <v>115.03</v>
      </c>
      <c r="O15" s="329">
        <f>30.04+(12*9)</f>
        <v>138.04</v>
      </c>
      <c r="P15" s="329">
        <f>35.04+(14*9)</f>
        <v>161.04</v>
      </c>
      <c r="Q15" s="329">
        <f>40.04+(16.01*9)</f>
        <v>184.13</v>
      </c>
      <c r="R15" s="329">
        <f>45.05+(18.01*9)</f>
        <v>207.14</v>
      </c>
      <c r="T15" t="str">
        <f t="shared" si="0"/>
        <v>30409</v>
      </c>
      <c r="U15" t="str">
        <f t="shared" si="1"/>
        <v>REGISTRO SANITARIO NUEVO9</v>
      </c>
      <c r="V15" t="s">
        <v>499</v>
      </c>
      <c r="W15" s="1">
        <v>9</v>
      </c>
      <c r="X15" s="308">
        <v>3040</v>
      </c>
      <c r="Y15" s="309">
        <f>50.05+(20.01*8)</f>
        <v>210.13</v>
      </c>
      <c r="Z15" t="s">
        <v>585</v>
      </c>
    </row>
    <row r="16" spans="1:26" x14ac:dyDescent="0.25">
      <c r="B16" s="1">
        <v>11</v>
      </c>
      <c r="C16" s="331">
        <v>3040</v>
      </c>
      <c r="D16" s="331">
        <v>90049</v>
      </c>
      <c r="E16" s="1">
        <v>91030</v>
      </c>
      <c r="F16" s="1">
        <v>91131</v>
      </c>
      <c r="G16" s="329">
        <v>91132</v>
      </c>
      <c r="H16" s="329">
        <v>92130</v>
      </c>
      <c r="I16" s="329">
        <v>92131</v>
      </c>
      <c r="J16" s="329">
        <v>92132</v>
      </c>
      <c r="K16" s="329">
        <f>50.05+(20.01*10)</f>
        <v>250.15000000000003</v>
      </c>
      <c r="L16" s="329">
        <v>0</v>
      </c>
      <c r="M16" s="329">
        <f>20.03+(8*10)</f>
        <v>100.03</v>
      </c>
      <c r="N16" s="329">
        <f>25.03+(10*10)</f>
        <v>125.03</v>
      </c>
      <c r="O16" s="329">
        <f>30.04+(12*10)</f>
        <v>150.04</v>
      </c>
      <c r="P16" s="329">
        <f>35.04+(14*10)</f>
        <v>175.04</v>
      </c>
      <c r="Q16" s="329">
        <f>40.04+(16.01*10)</f>
        <v>200.14000000000001</v>
      </c>
      <c r="R16" s="329">
        <f>45.05+(18.01*10)</f>
        <v>225.15000000000003</v>
      </c>
      <c r="T16" t="str">
        <f t="shared" si="0"/>
        <v>304010</v>
      </c>
      <c r="U16" t="str">
        <f t="shared" si="1"/>
        <v>REGISTRO SANITARIO NUEVO10</v>
      </c>
      <c r="V16" t="s">
        <v>499</v>
      </c>
      <c r="W16" s="1">
        <v>10</v>
      </c>
      <c r="X16" s="308">
        <v>3040</v>
      </c>
      <c r="Y16" s="309">
        <f>50.05+(20.01*9)</f>
        <v>230.14</v>
      </c>
      <c r="Z16" t="s">
        <v>585</v>
      </c>
    </row>
    <row r="17" spans="1:26" x14ac:dyDescent="0.25">
      <c r="A17" s="315"/>
      <c r="B17" s="1">
        <v>12</v>
      </c>
      <c r="C17" s="331">
        <v>3040</v>
      </c>
      <c r="D17" s="331">
        <v>90049</v>
      </c>
      <c r="E17" s="1">
        <v>91030</v>
      </c>
      <c r="F17" s="1">
        <v>91131</v>
      </c>
      <c r="G17" s="329">
        <v>91132</v>
      </c>
      <c r="H17" s="329">
        <v>92130</v>
      </c>
      <c r="I17" s="329">
        <v>92131</v>
      </c>
      <c r="J17" s="329">
        <v>92132</v>
      </c>
      <c r="K17" s="329">
        <f>50.05+(20.01*11)</f>
        <v>270.16000000000003</v>
      </c>
      <c r="L17" s="329">
        <v>0</v>
      </c>
      <c r="M17" s="329">
        <f>20.03+(8*11)</f>
        <v>108.03</v>
      </c>
      <c r="N17" s="329">
        <f>25.03+(10*11)</f>
        <v>135.03</v>
      </c>
      <c r="O17" s="329">
        <f>30.04+(12*11)</f>
        <v>162.04</v>
      </c>
      <c r="P17" s="329">
        <f>35.04+(14*11)</f>
        <v>189.04</v>
      </c>
      <c r="Q17" s="329">
        <f>40.04+(16.01*11)</f>
        <v>216.15</v>
      </c>
      <c r="R17" s="329">
        <f>45.05+(18.01*11)</f>
        <v>243.16000000000003</v>
      </c>
      <c r="T17" t="str">
        <f t="shared" si="0"/>
        <v>304011</v>
      </c>
      <c r="U17" t="str">
        <f t="shared" si="1"/>
        <v>REGISTRO SANITARIO NUEVO11</v>
      </c>
      <c r="V17" t="s">
        <v>499</v>
      </c>
      <c r="W17" s="1">
        <v>11</v>
      </c>
      <c r="X17" s="308">
        <v>3040</v>
      </c>
      <c r="Y17" s="309">
        <f>50.05+(20.01*10)</f>
        <v>250.15000000000003</v>
      </c>
      <c r="Z17" t="s">
        <v>585</v>
      </c>
    </row>
    <row r="18" spans="1:26" x14ac:dyDescent="0.25">
      <c r="B18" s="1">
        <v>13</v>
      </c>
      <c r="C18" s="331">
        <v>3040</v>
      </c>
      <c r="D18" s="331">
        <v>90049</v>
      </c>
      <c r="E18" s="1">
        <v>91030</v>
      </c>
      <c r="F18" s="1">
        <v>91131</v>
      </c>
      <c r="G18" s="329">
        <v>91132</v>
      </c>
      <c r="H18" s="329">
        <v>92130</v>
      </c>
      <c r="I18" s="329">
        <v>92131</v>
      </c>
      <c r="J18" s="329">
        <v>92132</v>
      </c>
      <c r="K18" s="329">
        <f>50.05+(20.01*12)</f>
        <v>290.17</v>
      </c>
      <c r="L18" s="329">
        <v>0</v>
      </c>
      <c r="M18" s="329">
        <f>20.03+(8*12)</f>
        <v>116.03</v>
      </c>
      <c r="N18" s="329">
        <f>25.03+(10*12)</f>
        <v>145.03</v>
      </c>
      <c r="O18" s="329">
        <f>30.04+(12*12)</f>
        <v>174.04</v>
      </c>
      <c r="P18" s="329">
        <f>35.04+(14*12)</f>
        <v>203.04</v>
      </c>
      <c r="Q18" s="329">
        <f>40.04+(16.01*12)</f>
        <v>232.16</v>
      </c>
      <c r="R18" s="329">
        <f>45.05+(18.01*12)</f>
        <v>261.17</v>
      </c>
      <c r="T18" t="str">
        <f t="shared" si="0"/>
        <v>304012</v>
      </c>
      <c r="U18" t="str">
        <f t="shared" si="1"/>
        <v>REGISTRO SANITARIO NUEVO12</v>
      </c>
      <c r="V18" t="s">
        <v>499</v>
      </c>
      <c r="W18" s="1">
        <v>12</v>
      </c>
      <c r="X18" s="308">
        <v>3040</v>
      </c>
      <c r="Y18" s="309">
        <f>50.05+(20.01*11)</f>
        <v>270.16000000000003</v>
      </c>
      <c r="Z18" t="s">
        <v>585</v>
      </c>
    </row>
    <row r="19" spans="1:26" x14ac:dyDescent="0.25">
      <c r="A19" s="316"/>
      <c r="B19" s="1">
        <v>14</v>
      </c>
      <c r="C19" s="331">
        <v>3040</v>
      </c>
      <c r="D19" s="331">
        <v>90049</v>
      </c>
      <c r="E19" s="1">
        <v>91030</v>
      </c>
      <c r="F19" s="1">
        <v>91131</v>
      </c>
      <c r="G19" s="329">
        <v>91132</v>
      </c>
      <c r="H19" s="329">
        <v>92130</v>
      </c>
      <c r="I19" s="329">
        <v>92131</v>
      </c>
      <c r="J19" s="329">
        <v>92132</v>
      </c>
      <c r="K19" s="329">
        <f>50.05+(20.01*13)</f>
        <v>310.18</v>
      </c>
      <c r="L19" s="329">
        <v>0</v>
      </c>
      <c r="M19" s="329">
        <f>20.03+(8*13)</f>
        <v>124.03</v>
      </c>
      <c r="N19" s="329">
        <f>25.03+(10*13)</f>
        <v>155.03</v>
      </c>
      <c r="O19" s="329">
        <f>30.04+(12*13)</f>
        <v>186.04</v>
      </c>
      <c r="P19" s="329">
        <f>35.04+(14*13)</f>
        <v>217.04</v>
      </c>
      <c r="Q19" s="329">
        <f>40.04+(16.01*13)</f>
        <v>248.17000000000002</v>
      </c>
      <c r="R19" s="329">
        <f>45.05+(18.01*13)</f>
        <v>279.18</v>
      </c>
      <c r="T19" t="str">
        <f t="shared" si="0"/>
        <v>304013</v>
      </c>
      <c r="U19" t="str">
        <f t="shared" si="1"/>
        <v>REGISTRO SANITARIO NUEVO13</v>
      </c>
      <c r="V19" t="s">
        <v>499</v>
      </c>
      <c r="W19" s="1">
        <v>13</v>
      </c>
      <c r="X19" s="308">
        <v>3040</v>
      </c>
      <c r="Y19" s="309">
        <f>50.05+(20.01*12)</f>
        <v>290.17</v>
      </c>
      <c r="Z19" t="s">
        <v>585</v>
      </c>
    </row>
    <row r="20" spans="1:26" x14ac:dyDescent="0.25">
      <c r="B20" s="1">
        <v>15</v>
      </c>
      <c r="C20" s="331">
        <v>3040</v>
      </c>
      <c r="D20" s="331">
        <v>90049</v>
      </c>
      <c r="E20" s="1">
        <v>91030</v>
      </c>
      <c r="F20" s="1">
        <v>91131</v>
      </c>
      <c r="G20" s="329">
        <v>91132</v>
      </c>
      <c r="H20" s="329">
        <v>92130</v>
      </c>
      <c r="I20" s="329">
        <v>92131</v>
      </c>
      <c r="J20" s="329">
        <v>92132</v>
      </c>
      <c r="K20" s="329">
        <f>50.05+(20.01*14)</f>
        <v>330.19000000000005</v>
      </c>
      <c r="L20" s="329">
        <v>0</v>
      </c>
      <c r="M20" s="329">
        <f>20.03+(8*14)</f>
        <v>132.03</v>
      </c>
      <c r="N20" s="329">
        <f>25.03+(10*14)</f>
        <v>165.03</v>
      </c>
      <c r="O20" s="329">
        <f>30.04+(12*14)</f>
        <v>198.04</v>
      </c>
      <c r="P20" s="329">
        <f>35.04+(14*14)</f>
        <v>231.04</v>
      </c>
      <c r="Q20" s="329">
        <f>40.04+(16.01*14)</f>
        <v>264.18</v>
      </c>
      <c r="R20" s="329">
        <f>45.05+(18.01*14)</f>
        <v>297.19</v>
      </c>
      <c r="T20" t="str">
        <f t="shared" si="0"/>
        <v>304014</v>
      </c>
      <c r="U20" t="str">
        <f t="shared" si="1"/>
        <v>REGISTRO SANITARIO NUEVO14</v>
      </c>
      <c r="V20" t="s">
        <v>499</v>
      </c>
      <c r="W20" s="1">
        <v>14</v>
      </c>
      <c r="X20" s="308">
        <v>3040</v>
      </c>
      <c r="Y20" s="309">
        <f>50.05+(20.01*13)</f>
        <v>310.18</v>
      </c>
      <c r="Z20" t="s">
        <v>585</v>
      </c>
    </row>
    <row r="21" spans="1:26" ht="15.75" thickBot="1" x14ac:dyDescent="0.3">
      <c r="A21" s="317"/>
      <c r="B21" s="318" t="s">
        <v>536</v>
      </c>
      <c r="T21" t="str">
        <f t="shared" si="0"/>
        <v>304015</v>
      </c>
      <c r="U21" t="str">
        <f>V21&amp;W21</f>
        <v>REGISTRO SANITARIO NUEVO15</v>
      </c>
      <c r="V21" t="s">
        <v>499</v>
      </c>
      <c r="W21" s="1">
        <v>15</v>
      </c>
      <c r="X21" s="308">
        <v>3040</v>
      </c>
      <c r="Y21" s="309">
        <f>50.05+(20.01*14)</f>
        <v>330.19000000000005</v>
      </c>
      <c r="Z21" t="s">
        <v>585</v>
      </c>
    </row>
    <row r="22" spans="1:26" ht="15.75" thickBot="1" x14ac:dyDescent="0.3">
      <c r="B22" s="1220" t="s">
        <v>486</v>
      </c>
      <c r="C22" s="1221"/>
      <c r="D22" s="1222"/>
      <c r="T22" t="str">
        <f t="shared" si="0"/>
        <v>30401</v>
      </c>
      <c r="U22" t="str">
        <f t="shared" si="1"/>
        <v>RENOVACION 1</v>
      </c>
      <c r="V22" t="s">
        <v>500</v>
      </c>
      <c r="W22" s="1">
        <v>1</v>
      </c>
      <c r="X22" s="308">
        <v>3040</v>
      </c>
      <c r="Y22" s="309">
        <f>50.05+0</f>
        <v>50.05</v>
      </c>
      <c r="Z22" t="s">
        <v>585</v>
      </c>
    </row>
    <row r="23" spans="1:26" x14ac:dyDescent="0.25">
      <c r="B23" s="222" t="s">
        <v>485</v>
      </c>
      <c r="C23" s="292" t="s">
        <v>525</v>
      </c>
      <c r="D23" t="s">
        <v>567</v>
      </c>
      <c r="K23">
        <v>50.05</v>
      </c>
      <c r="T23" t="str">
        <f t="shared" si="0"/>
        <v>30402</v>
      </c>
      <c r="U23" t="str">
        <f t="shared" si="1"/>
        <v>RENOVACION 2</v>
      </c>
      <c r="V23" t="s">
        <v>500</v>
      </c>
      <c r="W23" s="1">
        <v>2</v>
      </c>
      <c r="X23" s="308">
        <v>3040</v>
      </c>
      <c r="Y23" s="309">
        <f>50.05+(20.01*1)</f>
        <v>70.06</v>
      </c>
      <c r="Z23" t="s">
        <v>585</v>
      </c>
    </row>
    <row r="24" spans="1:26" x14ac:dyDescent="0.25">
      <c r="B24" s="333" t="s">
        <v>536</v>
      </c>
      <c r="C24" s="292" t="s">
        <v>586</v>
      </c>
      <c r="D24" s="292" t="s">
        <v>586</v>
      </c>
      <c r="K24">
        <v>70.06</v>
      </c>
      <c r="W24" s="1"/>
      <c r="X24" s="308"/>
      <c r="Y24" s="309"/>
    </row>
    <row r="25" spans="1:26" x14ac:dyDescent="0.25">
      <c r="B25" t="s">
        <v>499</v>
      </c>
      <c r="C25" s="293">
        <v>3055</v>
      </c>
      <c r="D25" t="s">
        <v>524</v>
      </c>
      <c r="K25">
        <v>90.070000000000007</v>
      </c>
      <c r="T25" t="str">
        <f t="shared" si="0"/>
        <v>30403</v>
      </c>
      <c r="U25" t="str">
        <f t="shared" si="1"/>
        <v>RENOVACION 3</v>
      </c>
      <c r="V25" t="s">
        <v>500</v>
      </c>
      <c r="W25" s="1">
        <v>3</v>
      </c>
      <c r="X25" s="308">
        <v>3040</v>
      </c>
      <c r="Y25" s="309">
        <f>50.05+(20.01*2)</f>
        <v>90.07</v>
      </c>
      <c r="Z25" t="s">
        <v>585</v>
      </c>
    </row>
    <row r="26" spans="1:26" x14ac:dyDescent="0.25">
      <c r="B26" t="s">
        <v>500</v>
      </c>
      <c r="C26" s="293">
        <v>3055</v>
      </c>
      <c r="D26" t="s">
        <v>524</v>
      </c>
      <c r="K26">
        <v>110.08000000000001</v>
      </c>
      <c r="T26" t="str">
        <f t="shared" si="0"/>
        <v>30404</v>
      </c>
      <c r="U26" t="str">
        <f t="shared" si="1"/>
        <v>RENOVACION 4</v>
      </c>
      <c r="V26" t="s">
        <v>500</v>
      </c>
      <c r="W26" s="1">
        <v>4</v>
      </c>
      <c r="X26" s="308">
        <v>3040</v>
      </c>
      <c r="Y26" s="309">
        <f>50.05+(20.01*3)</f>
        <v>110.08</v>
      </c>
      <c r="Z26" t="s">
        <v>585</v>
      </c>
    </row>
    <row r="27" spans="1:26" x14ac:dyDescent="0.25">
      <c r="B27" t="s">
        <v>526</v>
      </c>
      <c r="C27" s="293">
        <v>90064</v>
      </c>
      <c r="D27" t="s">
        <v>555</v>
      </c>
      <c r="K27">
        <v>130.09</v>
      </c>
      <c r="T27" t="str">
        <f t="shared" si="0"/>
        <v>30405</v>
      </c>
      <c r="U27" t="str">
        <f t="shared" si="1"/>
        <v>RENOVACION 5</v>
      </c>
      <c r="V27" t="s">
        <v>500</v>
      </c>
      <c r="W27" s="1">
        <v>5</v>
      </c>
      <c r="X27" s="308">
        <v>3040</v>
      </c>
      <c r="Y27" s="309">
        <f>50.05+(20.01*4)</f>
        <v>130.09</v>
      </c>
      <c r="Z27" t="s">
        <v>585</v>
      </c>
    </row>
    <row r="28" spans="1:26" x14ac:dyDescent="0.25">
      <c r="B28" t="s">
        <v>527</v>
      </c>
      <c r="C28" s="293">
        <v>90064</v>
      </c>
      <c r="D28" t="s">
        <v>555</v>
      </c>
      <c r="K28">
        <v>150.1</v>
      </c>
      <c r="T28" t="str">
        <f t="shared" si="0"/>
        <v>30406</v>
      </c>
      <c r="U28" t="str">
        <f t="shared" si="1"/>
        <v>RENOVACION 6</v>
      </c>
      <c r="V28" t="s">
        <v>500</v>
      </c>
      <c r="W28" s="1">
        <v>6</v>
      </c>
      <c r="X28" s="308">
        <v>3040</v>
      </c>
      <c r="Y28" s="309">
        <f>50.05+(20.01*5)</f>
        <v>150.10000000000002</v>
      </c>
      <c r="Z28" t="s">
        <v>585</v>
      </c>
    </row>
    <row r="29" spans="1:26" x14ac:dyDescent="0.25">
      <c r="B29" s="326" t="s">
        <v>554</v>
      </c>
      <c r="C29" s="324">
        <v>91175</v>
      </c>
      <c r="D29" t="s">
        <v>556</v>
      </c>
      <c r="E29" s="307"/>
      <c r="K29">
        <v>170.10999999999999</v>
      </c>
      <c r="T29" t="str">
        <f t="shared" si="0"/>
        <v>30407</v>
      </c>
      <c r="U29" t="str">
        <f t="shared" si="1"/>
        <v>RENOVACION 7</v>
      </c>
      <c r="V29" t="s">
        <v>500</v>
      </c>
      <c r="W29" s="1">
        <v>7</v>
      </c>
      <c r="X29" s="308">
        <v>3040</v>
      </c>
      <c r="Y29" s="309">
        <f>50.05+(20.01*6)</f>
        <v>170.11</v>
      </c>
      <c r="Z29" t="s">
        <v>585</v>
      </c>
    </row>
    <row r="30" spans="1:26" x14ac:dyDescent="0.25">
      <c r="B30" s="313" t="s">
        <v>558</v>
      </c>
      <c r="C30" s="324">
        <v>91176</v>
      </c>
      <c r="D30" t="s">
        <v>557</v>
      </c>
      <c r="E30" s="307"/>
      <c r="K30">
        <v>190.11999999999998</v>
      </c>
      <c r="T30" t="str">
        <f t="shared" si="0"/>
        <v>30408</v>
      </c>
      <c r="U30" t="str">
        <f t="shared" si="1"/>
        <v>RENOVACION 8</v>
      </c>
      <c r="V30" t="s">
        <v>500</v>
      </c>
      <c r="W30" s="1">
        <v>8</v>
      </c>
      <c r="X30" s="308">
        <v>3040</v>
      </c>
      <c r="Y30" s="309">
        <f>50.05+(20.01*7)</f>
        <v>190.12</v>
      </c>
      <c r="Z30" t="s">
        <v>585</v>
      </c>
    </row>
    <row r="31" spans="1:26" x14ac:dyDescent="0.25">
      <c r="B31" s="314" t="s">
        <v>566</v>
      </c>
      <c r="C31" s="324">
        <v>91177</v>
      </c>
      <c r="D31" t="s">
        <v>559</v>
      </c>
      <c r="E31" s="328" t="s">
        <v>536</v>
      </c>
      <c r="K31">
        <v>210.12999999999997</v>
      </c>
      <c r="T31" t="str">
        <f t="shared" si="0"/>
        <v>30409</v>
      </c>
      <c r="U31" t="str">
        <f t="shared" si="1"/>
        <v>RENOVACION 9</v>
      </c>
      <c r="V31" t="s">
        <v>500</v>
      </c>
      <c r="W31" s="1">
        <v>9</v>
      </c>
      <c r="X31" s="308">
        <v>3040</v>
      </c>
      <c r="Y31" s="309">
        <f>50.05+(20.01*8)</f>
        <v>210.13</v>
      </c>
      <c r="Z31" t="s">
        <v>585</v>
      </c>
    </row>
    <row r="32" spans="1:26" x14ac:dyDescent="0.25">
      <c r="B32" s="315" t="s">
        <v>565</v>
      </c>
      <c r="C32" s="325">
        <v>92175</v>
      </c>
      <c r="D32" t="s">
        <v>560</v>
      </c>
      <c r="E32" s="328" t="s">
        <v>536</v>
      </c>
      <c r="K32">
        <v>230.13999999999996</v>
      </c>
      <c r="T32" t="str">
        <f t="shared" si="0"/>
        <v>304010</v>
      </c>
      <c r="U32" t="str">
        <f t="shared" si="1"/>
        <v>RENOVACION 10</v>
      </c>
      <c r="V32" t="s">
        <v>500</v>
      </c>
      <c r="W32" s="1">
        <v>10</v>
      </c>
      <c r="X32" s="308">
        <v>3040</v>
      </c>
      <c r="Y32" s="309">
        <f>50.05+(20.01*9)</f>
        <v>230.14</v>
      </c>
      <c r="Z32" t="s">
        <v>585</v>
      </c>
    </row>
    <row r="33" spans="2:26" x14ac:dyDescent="0.25">
      <c r="B33" s="316" t="s">
        <v>564</v>
      </c>
      <c r="C33" s="325">
        <v>92176</v>
      </c>
      <c r="D33" t="s">
        <v>561</v>
      </c>
      <c r="E33" s="328" t="s">
        <v>536</v>
      </c>
      <c r="K33">
        <v>250.14999999999995</v>
      </c>
      <c r="T33" t="str">
        <f t="shared" si="0"/>
        <v>304011</v>
      </c>
      <c r="U33" t="str">
        <f t="shared" si="1"/>
        <v>RENOVACION 11</v>
      </c>
      <c r="V33" t="s">
        <v>500</v>
      </c>
      <c r="W33" s="1">
        <v>11</v>
      </c>
      <c r="X33" s="308">
        <v>3040</v>
      </c>
      <c r="Y33" s="309">
        <f>50.05+(20.01*10)</f>
        <v>250.15000000000003</v>
      </c>
      <c r="Z33" t="s">
        <v>585</v>
      </c>
    </row>
    <row r="34" spans="2:26" x14ac:dyDescent="0.25">
      <c r="B34" s="317" t="s">
        <v>563</v>
      </c>
      <c r="C34" s="325">
        <v>92177</v>
      </c>
      <c r="D34" t="s">
        <v>562</v>
      </c>
      <c r="E34" s="328" t="s">
        <v>536</v>
      </c>
      <c r="K34">
        <v>270.15999999999997</v>
      </c>
      <c r="T34" t="str">
        <f t="shared" si="0"/>
        <v>304012</v>
      </c>
      <c r="U34" t="str">
        <f t="shared" si="1"/>
        <v>RENOVACION 12</v>
      </c>
      <c r="V34" t="s">
        <v>500</v>
      </c>
      <c r="W34" s="1">
        <v>12</v>
      </c>
      <c r="X34" s="308">
        <v>3040</v>
      </c>
      <c r="Y34" s="309">
        <f>50.05+(20.01*11)</f>
        <v>270.16000000000003</v>
      </c>
      <c r="Z34" t="s">
        <v>585</v>
      </c>
    </row>
    <row r="35" spans="2:26" x14ac:dyDescent="0.25">
      <c r="K35">
        <v>290.16999999999996</v>
      </c>
      <c r="T35" t="str">
        <f t="shared" si="0"/>
        <v>304013</v>
      </c>
      <c r="U35" t="str">
        <f t="shared" si="1"/>
        <v>RENOVACION 13</v>
      </c>
      <c r="V35" t="s">
        <v>500</v>
      </c>
      <c r="W35" s="1">
        <v>13</v>
      </c>
      <c r="X35" s="308">
        <v>3040</v>
      </c>
      <c r="Y35" s="309">
        <f>50.05+(20.01*12)</f>
        <v>290.17</v>
      </c>
      <c r="Z35" t="s">
        <v>585</v>
      </c>
    </row>
    <row r="36" spans="2:26" x14ac:dyDescent="0.25">
      <c r="K36">
        <v>310.17999999999995</v>
      </c>
      <c r="T36" t="str">
        <f t="shared" si="0"/>
        <v>304014</v>
      </c>
      <c r="U36" t="str">
        <f t="shared" si="1"/>
        <v>RENOVACION 14</v>
      </c>
      <c r="V36" t="s">
        <v>500</v>
      </c>
      <c r="W36" s="1">
        <v>14</v>
      </c>
      <c r="X36" s="308">
        <v>3040</v>
      </c>
      <c r="Y36" s="309">
        <f>50.05+(20.01*13)</f>
        <v>310.18</v>
      </c>
      <c r="Z36" t="s">
        <v>585</v>
      </c>
    </row>
    <row r="37" spans="2:26" x14ac:dyDescent="0.25">
      <c r="K37">
        <v>330.18999999999994</v>
      </c>
      <c r="T37" t="str">
        <f t="shared" si="0"/>
        <v>304015</v>
      </c>
      <c r="U37" t="str">
        <f t="shared" si="1"/>
        <v>RENOVACION 15</v>
      </c>
      <c r="V37" t="s">
        <v>500</v>
      </c>
      <c r="W37" s="1">
        <v>15</v>
      </c>
      <c r="X37" s="308">
        <v>3040</v>
      </c>
      <c r="Y37" s="309">
        <f>50.05+(20.01*14)</f>
        <v>330.19000000000005</v>
      </c>
      <c r="Z37" t="s">
        <v>585</v>
      </c>
    </row>
    <row r="38" spans="2:26" x14ac:dyDescent="0.25">
      <c r="T38" t="str">
        <f t="shared" si="0"/>
        <v>900491</v>
      </c>
      <c r="U38" t="str">
        <f t="shared" si="1"/>
        <v>REGISTRO SANITARIO NUEVO - Excepción de pago de tarifa
Paragrafo 2. Art.2 de la Ley 2069 de 20201</v>
      </c>
      <c r="V38" t="s">
        <v>526</v>
      </c>
      <c r="W38" s="1">
        <v>1</v>
      </c>
      <c r="X38" s="308">
        <v>90049</v>
      </c>
      <c r="Y38" s="309">
        <v>0</v>
      </c>
      <c r="Z38" t="s">
        <v>568</v>
      </c>
    </row>
    <row r="39" spans="2:26" x14ac:dyDescent="0.25">
      <c r="S39" t="s">
        <v>528</v>
      </c>
      <c r="T39" t="str">
        <f t="shared" si="0"/>
        <v>900492</v>
      </c>
      <c r="U39" t="str">
        <f t="shared" si="1"/>
        <v>REGISTRO SANITARIO NUEVO - Excepción de pago de tarifa
Paragrafo 2. Art.2 de la Ley 2069 de 20202</v>
      </c>
      <c r="V39" t="s">
        <v>526</v>
      </c>
      <c r="W39" s="1">
        <v>2</v>
      </c>
      <c r="X39" s="308">
        <v>90049</v>
      </c>
      <c r="Y39" s="309">
        <v>0</v>
      </c>
      <c r="Z39" t="s">
        <v>568</v>
      </c>
    </row>
    <row r="40" spans="2:26" ht="15" customHeight="1" x14ac:dyDescent="0.25">
      <c r="S40" t="s">
        <v>527</v>
      </c>
      <c r="T40" t="str">
        <f t="shared" si="0"/>
        <v>900493</v>
      </c>
      <c r="U40" t="str">
        <f t="shared" si="1"/>
        <v>REGISTRO SANITARIO NUEVO - Excepción de pago de tarifa
Paragrafo 2. Art.2 de la Ley 2069 de 20203</v>
      </c>
      <c r="V40" t="s">
        <v>526</v>
      </c>
      <c r="W40" s="1">
        <v>3</v>
      </c>
      <c r="X40" s="308">
        <v>90049</v>
      </c>
      <c r="Y40" s="309">
        <v>0</v>
      </c>
      <c r="Z40" t="s">
        <v>568</v>
      </c>
    </row>
    <row r="41" spans="2:26" x14ac:dyDescent="0.25">
      <c r="T41" t="str">
        <f t="shared" si="0"/>
        <v>900494</v>
      </c>
      <c r="U41" t="str">
        <f t="shared" si="1"/>
        <v>REGISTRO SANITARIO NUEVO - Excepción de pago de tarifa
Paragrafo 2. Art.2 de la Ley 2069 de 20204</v>
      </c>
      <c r="V41" t="s">
        <v>526</v>
      </c>
      <c r="W41" s="1">
        <v>4</v>
      </c>
      <c r="X41" s="308">
        <v>90049</v>
      </c>
      <c r="Y41" s="309">
        <v>0</v>
      </c>
      <c r="Z41" t="s">
        <v>568</v>
      </c>
    </row>
    <row r="42" spans="2:26" ht="15" customHeight="1" x14ac:dyDescent="0.25">
      <c r="T42" t="str">
        <f t="shared" si="0"/>
        <v>900495</v>
      </c>
      <c r="U42" t="str">
        <f t="shared" si="1"/>
        <v>REGISTRO SANITARIO NUEVO - Excepción de pago de tarifa
Paragrafo 2. Art.2 de la Ley 2069 de 20205</v>
      </c>
      <c r="V42" t="s">
        <v>526</v>
      </c>
      <c r="W42" s="1">
        <v>5</v>
      </c>
      <c r="X42" s="308">
        <v>90049</v>
      </c>
      <c r="Y42" s="309">
        <v>0</v>
      </c>
      <c r="Z42" t="s">
        <v>568</v>
      </c>
    </row>
    <row r="43" spans="2:26" x14ac:dyDescent="0.25">
      <c r="T43" t="str">
        <f t="shared" si="0"/>
        <v>900496</v>
      </c>
      <c r="U43" t="str">
        <f t="shared" si="1"/>
        <v>REGISTRO SANITARIO NUEVO - Excepción de pago de tarifa
Paragrafo 2. Art.2 de la Ley 2069 de 20206</v>
      </c>
      <c r="V43" t="s">
        <v>526</v>
      </c>
      <c r="W43" s="1">
        <v>6</v>
      </c>
      <c r="X43" s="308">
        <v>90049</v>
      </c>
      <c r="Y43" s="309">
        <v>0</v>
      </c>
      <c r="Z43" t="s">
        <v>568</v>
      </c>
    </row>
    <row r="44" spans="2:26" x14ac:dyDescent="0.25">
      <c r="T44" t="str">
        <f t="shared" si="0"/>
        <v>900497</v>
      </c>
      <c r="U44" t="str">
        <f t="shared" si="1"/>
        <v>REGISTRO SANITARIO NUEVO - Excepción de pago de tarifa
Paragrafo 2. Art.2 de la Ley 2069 de 20207</v>
      </c>
      <c r="V44" t="s">
        <v>526</v>
      </c>
      <c r="W44" s="1">
        <v>7</v>
      </c>
      <c r="X44" s="308">
        <v>90049</v>
      </c>
      <c r="Y44" s="309">
        <v>0</v>
      </c>
      <c r="Z44" t="s">
        <v>568</v>
      </c>
    </row>
    <row r="45" spans="2:26" x14ac:dyDescent="0.25">
      <c r="T45" t="str">
        <f t="shared" si="0"/>
        <v>900498</v>
      </c>
      <c r="U45" t="str">
        <f t="shared" si="1"/>
        <v>REGISTRO SANITARIO NUEVO - Excepción de pago de tarifa
Paragrafo 2. Art.2 de la Ley 2069 de 20208</v>
      </c>
      <c r="V45" t="s">
        <v>526</v>
      </c>
      <c r="W45" s="1">
        <v>8</v>
      </c>
      <c r="X45" s="308">
        <v>90049</v>
      </c>
      <c r="Y45" s="309">
        <v>0</v>
      </c>
      <c r="Z45" t="s">
        <v>568</v>
      </c>
    </row>
    <row r="46" spans="2:26" x14ac:dyDescent="0.25">
      <c r="B46" s="1223" t="s">
        <v>504</v>
      </c>
      <c r="C46" s="1223"/>
      <c r="T46" t="str">
        <f t="shared" si="0"/>
        <v>900499</v>
      </c>
      <c r="U46" t="str">
        <f t="shared" si="1"/>
        <v>REGISTRO SANITARIO NUEVO - Excepción de pago de tarifa
Paragrafo 2. Art.2 de la Ley 2069 de 20209</v>
      </c>
      <c r="V46" t="s">
        <v>526</v>
      </c>
      <c r="W46" s="1">
        <v>9</v>
      </c>
      <c r="X46" s="308">
        <v>90049</v>
      </c>
      <c r="Y46" s="309">
        <v>0</v>
      </c>
      <c r="Z46" t="s">
        <v>568</v>
      </c>
    </row>
    <row r="47" spans="2:26" x14ac:dyDescent="0.25">
      <c r="B47" s="1223"/>
      <c r="C47" s="1223"/>
      <c r="T47" t="str">
        <f t="shared" si="0"/>
        <v>9004910</v>
      </c>
      <c r="U47" t="str">
        <f t="shared" si="1"/>
        <v>REGISTRO SANITARIO NUEVO - Excepción de pago de tarifa
Paragrafo 2. Art.2 de la Ley 2069 de 202010</v>
      </c>
      <c r="V47" t="s">
        <v>526</v>
      </c>
      <c r="W47" s="1">
        <v>10</v>
      </c>
      <c r="X47" s="308">
        <v>90049</v>
      </c>
      <c r="Y47" s="309">
        <v>0</v>
      </c>
      <c r="Z47" t="s">
        <v>568</v>
      </c>
    </row>
    <row r="48" spans="2:26" x14ac:dyDescent="0.25">
      <c r="B48" s="273" t="s">
        <v>505</v>
      </c>
      <c r="C48" s="274"/>
      <c r="T48" t="str">
        <f t="shared" si="0"/>
        <v>9004911</v>
      </c>
      <c r="U48" t="str">
        <f t="shared" si="1"/>
        <v>REGISTRO SANITARIO NUEVO - Excepción de pago de tarifa
Paragrafo 2. Art.2 de la Ley 2069 de 202011</v>
      </c>
      <c r="V48" t="s">
        <v>526</v>
      </c>
      <c r="W48" s="1">
        <v>11</v>
      </c>
      <c r="X48" s="308">
        <v>90049</v>
      </c>
      <c r="Y48" s="309">
        <v>0</v>
      </c>
      <c r="Z48" t="s">
        <v>568</v>
      </c>
    </row>
    <row r="49" spans="2:26" x14ac:dyDescent="0.25">
      <c r="B49" s="273" t="s">
        <v>506</v>
      </c>
      <c r="C49" s="274"/>
      <c r="T49" t="str">
        <f t="shared" si="0"/>
        <v>9004912</v>
      </c>
      <c r="U49" t="str">
        <f t="shared" si="1"/>
        <v>REGISTRO SANITARIO NUEVO - Excepción de pago de tarifa
Paragrafo 2. Art.2 de la Ley 2069 de 202012</v>
      </c>
      <c r="V49" t="s">
        <v>526</v>
      </c>
      <c r="W49" s="1">
        <v>12</v>
      </c>
      <c r="X49" s="308">
        <v>90049</v>
      </c>
      <c r="Y49" s="309">
        <v>0</v>
      </c>
      <c r="Z49" t="s">
        <v>568</v>
      </c>
    </row>
    <row r="50" spans="2:26" x14ac:dyDescent="0.25">
      <c r="B50" s="273" t="s">
        <v>507</v>
      </c>
      <c r="C50" s="274"/>
      <c r="T50" t="str">
        <f t="shared" si="0"/>
        <v>9004913</v>
      </c>
      <c r="U50" t="str">
        <f t="shared" si="1"/>
        <v>REGISTRO SANITARIO NUEVO - Excepción de pago de tarifa
Paragrafo 2. Art.2 de la Ley 2069 de 202013</v>
      </c>
      <c r="V50" t="s">
        <v>526</v>
      </c>
      <c r="W50" s="1">
        <v>13</v>
      </c>
      <c r="X50" s="308">
        <v>90049</v>
      </c>
      <c r="Y50" s="309">
        <v>0</v>
      </c>
      <c r="Z50" t="s">
        <v>568</v>
      </c>
    </row>
    <row r="51" spans="2:26" x14ac:dyDescent="0.25">
      <c r="B51" s="273" t="s">
        <v>508</v>
      </c>
      <c r="C51" s="274"/>
      <c r="T51" t="str">
        <f t="shared" si="0"/>
        <v>9004914</v>
      </c>
      <c r="U51" t="str">
        <f t="shared" si="1"/>
        <v>REGISTRO SANITARIO NUEVO - Excepción de pago de tarifa
Paragrafo 2. Art.2 de la Ley 2069 de 202014</v>
      </c>
      <c r="V51" t="s">
        <v>526</v>
      </c>
      <c r="W51" s="1">
        <v>14</v>
      </c>
      <c r="X51" s="308">
        <v>90049</v>
      </c>
      <c r="Y51" s="309">
        <v>0</v>
      </c>
      <c r="Z51" t="s">
        <v>568</v>
      </c>
    </row>
    <row r="52" spans="2:26" x14ac:dyDescent="0.25">
      <c r="B52" s="273" t="s">
        <v>509</v>
      </c>
      <c r="C52" s="274"/>
      <c r="T52" t="str">
        <f t="shared" si="0"/>
        <v>9004915</v>
      </c>
      <c r="U52" t="str">
        <f t="shared" si="1"/>
        <v>REGISTRO SANITARIO NUEVO - Excepción de pago de tarifa
Paragrafo 2. Art.2 de la Ley 2069 de 202015</v>
      </c>
      <c r="V52" t="s">
        <v>526</v>
      </c>
      <c r="W52" s="1">
        <v>15</v>
      </c>
      <c r="X52" s="308">
        <v>90049</v>
      </c>
      <c r="Y52" s="309">
        <v>0</v>
      </c>
      <c r="Z52" t="s">
        <v>568</v>
      </c>
    </row>
    <row r="53" spans="2:26" x14ac:dyDescent="0.25">
      <c r="T53" t="str">
        <f t="shared" si="0"/>
        <v>900491</v>
      </c>
      <c r="U53" t="str">
        <f t="shared" si="1"/>
        <v>RENOVACION  - Excepción de pago de tarifa
Paragrafo 2. Art.2 de la Ley 2069 de 20201</v>
      </c>
      <c r="V53" t="s">
        <v>527</v>
      </c>
      <c r="W53" s="1">
        <v>1</v>
      </c>
      <c r="X53" s="308">
        <v>90049</v>
      </c>
      <c r="Y53" s="309">
        <v>0</v>
      </c>
      <c r="Z53" t="s">
        <v>568</v>
      </c>
    </row>
    <row r="54" spans="2:26" x14ac:dyDescent="0.25">
      <c r="B54" s="295" t="s">
        <v>512</v>
      </c>
      <c r="T54" t="str">
        <f t="shared" si="0"/>
        <v>900492</v>
      </c>
      <c r="U54" t="str">
        <f t="shared" si="1"/>
        <v>RENOVACION  - Excepción de pago de tarifa
Paragrafo 2. Art.2 de la Ley 2069 de 20202</v>
      </c>
      <c r="V54" t="s">
        <v>527</v>
      </c>
      <c r="W54" s="1">
        <v>2</v>
      </c>
      <c r="X54" s="308">
        <v>90049</v>
      </c>
      <c r="Y54" s="309">
        <v>0</v>
      </c>
      <c r="Z54" t="s">
        <v>568</v>
      </c>
    </row>
    <row r="55" spans="2:26" x14ac:dyDescent="0.25">
      <c r="B55" s="296" t="s">
        <v>274</v>
      </c>
      <c r="T55" t="str">
        <f t="shared" si="0"/>
        <v>900493</v>
      </c>
      <c r="U55" t="str">
        <f t="shared" si="1"/>
        <v>RENOVACION  - Excepción de pago de tarifa
Paragrafo 2. Art.2 de la Ley 2069 de 20203</v>
      </c>
      <c r="V55" t="s">
        <v>527</v>
      </c>
      <c r="W55" s="1">
        <v>3</v>
      </c>
      <c r="X55" s="308">
        <v>90049</v>
      </c>
      <c r="Y55" s="309">
        <v>0</v>
      </c>
      <c r="Z55" t="s">
        <v>568</v>
      </c>
    </row>
    <row r="56" spans="2:26" x14ac:dyDescent="0.25">
      <c r="B56" s="296" t="s">
        <v>513</v>
      </c>
      <c r="T56" t="str">
        <f t="shared" si="0"/>
        <v>900494</v>
      </c>
      <c r="U56" t="str">
        <f t="shared" si="1"/>
        <v>RENOVACION  - Excepción de pago de tarifa
Paragrafo 2. Art.2 de la Ley 2069 de 20204</v>
      </c>
      <c r="V56" t="s">
        <v>527</v>
      </c>
      <c r="W56" s="1">
        <v>4</v>
      </c>
      <c r="X56" s="308">
        <v>90049</v>
      </c>
      <c r="Y56" s="309">
        <v>0</v>
      </c>
      <c r="Z56" t="s">
        <v>568</v>
      </c>
    </row>
    <row r="57" spans="2:26" x14ac:dyDescent="0.25">
      <c r="B57" s="297" t="s">
        <v>514</v>
      </c>
      <c r="T57" t="str">
        <f t="shared" si="0"/>
        <v>900495</v>
      </c>
      <c r="U57" t="str">
        <f t="shared" si="1"/>
        <v>RENOVACION  - Excepción de pago de tarifa
Paragrafo 2. Art.2 de la Ley 2069 de 20205</v>
      </c>
      <c r="V57" t="s">
        <v>527</v>
      </c>
      <c r="W57" s="1">
        <v>5</v>
      </c>
      <c r="X57" s="308">
        <v>90049</v>
      </c>
      <c r="Y57" s="309">
        <v>0</v>
      </c>
      <c r="Z57" t="s">
        <v>568</v>
      </c>
    </row>
    <row r="58" spans="2:26" x14ac:dyDescent="0.25">
      <c r="T58" t="str">
        <f t="shared" si="0"/>
        <v>900496</v>
      </c>
      <c r="U58" t="str">
        <f t="shared" si="1"/>
        <v>RENOVACION  - Excepción de pago de tarifa
Paragrafo 2. Art.2 de la Ley 2069 de 20206</v>
      </c>
      <c r="V58" t="s">
        <v>527</v>
      </c>
      <c r="W58" s="1">
        <v>6</v>
      </c>
      <c r="X58" s="308">
        <v>90049</v>
      </c>
      <c r="Y58" s="309">
        <v>0</v>
      </c>
      <c r="Z58" t="s">
        <v>568</v>
      </c>
    </row>
    <row r="59" spans="2:26" x14ac:dyDescent="0.25">
      <c r="T59" t="str">
        <f t="shared" si="0"/>
        <v>900497</v>
      </c>
      <c r="U59" t="str">
        <f t="shared" si="1"/>
        <v>RENOVACION  - Excepción de pago de tarifa
Paragrafo 2. Art.2 de la Ley 2069 de 20207</v>
      </c>
      <c r="V59" t="s">
        <v>527</v>
      </c>
      <c r="W59" s="1">
        <v>7</v>
      </c>
      <c r="X59" s="308">
        <v>90049</v>
      </c>
      <c r="Y59" s="309">
        <v>0</v>
      </c>
      <c r="Z59" t="s">
        <v>568</v>
      </c>
    </row>
    <row r="60" spans="2:26" x14ac:dyDescent="0.25">
      <c r="T60" t="str">
        <f t="shared" si="0"/>
        <v>900498</v>
      </c>
      <c r="U60" t="str">
        <f t="shared" si="1"/>
        <v>RENOVACION  - Excepción de pago de tarifa
Paragrafo 2. Art.2 de la Ley 2069 de 20208</v>
      </c>
      <c r="V60" t="s">
        <v>527</v>
      </c>
      <c r="W60" s="1">
        <v>8</v>
      </c>
      <c r="X60" s="308">
        <v>90049</v>
      </c>
      <c r="Y60" s="309">
        <v>0</v>
      </c>
      <c r="Z60" t="s">
        <v>568</v>
      </c>
    </row>
    <row r="61" spans="2:26" x14ac:dyDescent="0.25">
      <c r="T61" t="str">
        <f t="shared" si="0"/>
        <v>900499</v>
      </c>
      <c r="U61" t="str">
        <f t="shared" si="1"/>
        <v>RENOVACION  - Excepción de pago de tarifa
Paragrafo 2. Art.2 de la Ley 2069 de 20209</v>
      </c>
      <c r="V61" t="s">
        <v>527</v>
      </c>
      <c r="W61" s="1">
        <v>9</v>
      </c>
      <c r="X61" s="308">
        <v>90049</v>
      </c>
      <c r="Y61" s="309">
        <v>0</v>
      </c>
      <c r="Z61" t="s">
        <v>568</v>
      </c>
    </row>
    <row r="62" spans="2:26" x14ac:dyDescent="0.25">
      <c r="T62" t="str">
        <f t="shared" si="0"/>
        <v>9004910</v>
      </c>
      <c r="U62" t="str">
        <f t="shared" si="1"/>
        <v>RENOVACION  - Excepción de pago de tarifa
Paragrafo 2. Art.2 de la Ley 2069 de 202010</v>
      </c>
      <c r="V62" t="s">
        <v>527</v>
      </c>
      <c r="W62" s="1">
        <v>10</v>
      </c>
      <c r="X62" s="308">
        <v>90049</v>
      </c>
      <c r="Y62" s="309">
        <v>0</v>
      </c>
      <c r="Z62" t="s">
        <v>568</v>
      </c>
    </row>
    <row r="63" spans="2:26" x14ac:dyDescent="0.25">
      <c r="T63" t="str">
        <f t="shared" si="0"/>
        <v>9004911</v>
      </c>
      <c r="U63" t="str">
        <f t="shared" si="1"/>
        <v>RENOVACION  - Excepción de pago de tarifa
Paragrafo 2. Art.2 de la Ley 2069 de 202011</v>
      </c>
      <c r="V63" t="s">
        <v>527</v>
      </c>
      <c r="W63" s="1">
        <v>11</v>
      </c>
      <c r="X63" s="308">
        <v>90049</v>
      </c>
      <c r="Y63" s="309">
        <v>0</v>
      </c>
      <c r="Z63" t="s">
        <v>568</v>
      </c>
    </row>
    <row r="64" spans="2:26" x14ac:dyDescent="0.25">
      <c r="T64" t="str">
        <f t="shared" si="0"/>
        <v>9004912</v>
      </c>
      <c r="U64" t="str">
        <f t="shared" si="1"/>
        <v>RENOVACION  - Excepción de pago de tarifa
Paragrafo 2. Art.2 de la Ley 2069 de 202012</v>
      </c>
      <c r="V64" t="s">
        <v>527</v>
      </c>
      <c r="W64" s="1">
        <v>12</v>
      </c>
      <c r="X64" s="308">
        <v>90049</v>
      </c>
      <c r="Y64" s="309">
        <v>0</v>
      </c>
      <c r="Z64" t="s">
        <v>568</v>
      </c>
    </row>
    <row r="65" spans="15:27" x14ac:dyDescent="0.25">
      <c r="T65" t="str">
        <f t="shared" si="0"/>
        <v>9004913</v>
      </c>
      <c r="U65" t="str">
        <f t="shared" si="1"/>
        <v>RENOVACION  - Excepción de pago de tarifa
Paragrafo 2. Art.2 de la Ley 2069 de 202013</v>
      </c>
      <c r="V65" t="s">
        <v>527</v>
      </c>
      <c r="W65" s="1">
        <v>13</v>
      </c>
      <c r="X65" s="308">
        <v>90049</v>
      </c>
      <c r="Y65" s="309">
        <v>0</v>
      </c>
      <c r="Z65" t="s">
        <v>568</v>
      </c>
    </row>
    <row r="66" spans="15:27" x14ac:dyDescent="0.25">
      <c r="T66" t="str">
        <f t="shared" si="0"/>
        <v>9004914</v>
      </c>
      <c r="U66" t="str">
        <f t="shared" si="1"/>
        <v>RENOVACION  - Excepción de pago de tarifa
Paragrafo 2. Art.2 de la Ley 2069 de 202014</v>
      </c>
      <c r="V66" t="s">
        <v>527</v>
      </c>
      <c r="W66" s="1">
        <v>14</v>
      </c>
      <c r="X66" s="308">
        <v>90049</v>
      </c>
      <c r="Y66" s="309">
        <v>0</v>
      </c>
      <c r="Z66" t="s">
        <v>568</v>
      </c>
    </row>
    <row r="67" spans="15:27" x14ac:dyDescent="0.25">
      <c r="T67" t="str">
        <f t="shared" si="0"/>
        <v>9004915</v>
      </c>
      <c r="U67" t="str">
        <f t="shared" si="1"/>
        <v>RENOVACION  - Excepción de pago de tarifa
Paragrafo 2. Art.2 de la Ley 2069 de 202015</v>
      </c>
      <c r="V67" t="s">
        <v>527</v>
      </c>
      <c r="W67" s="1">
        <v>15</v>
      </c>
      <c r="X67" s="308">
        <v>90049</v>
      </c>
      <c r="Y67" s="309">
        <v>0</v>
      </c>
      <c r="Z67" t="s">
        <v>568</v>
      </c>
    </row>
    <row r="68" spans="15:27" x14ac:dyDescent="0.25">
      <c r="T68" t="str">
        <f t="shared" si="0"/>
        <v>911301</v>
      </c>
      <c r="U68" t="str">
        <f>V68&amp;W68</f>
        <v>Registro sanitario nuevo automático  categoría I-II -1 Producto Tarifa Diferenciada del 40% - PEQUEÑA EMPRESA 1</v>
      </c>
      <c r="V68" s="312" t="s">
        <v>578</v>
      </c>
      <c r="W68" s="1">
        <v>1</v>
      </c>
      <c r="X68" s="307">
        <v>91130</v>
      </c>
      <c r="Y68" s="309">
        <v>20.03</v>
      </c>
      <c r="Z68" t="s">
        <v>579</v>
      </c>
      <c r="AA68" t="s">
        <v>569</v>
      </c>
    </row>
    <row r="69" spans="15:27" x14ac:dyDescent="0.25">
      <c r="T69" t="str">
        <f t="shared" si="0"/>
        <v>911302</v>
      </c>
      <c r="U69" t="str">
        <f>V69&amp;W69</f>
        <v>Registro sanitario nuevo automático  categoría I-II -1 Producto Tarifa Diferenciada del 40% - PEQUEÑA EMPRESA 2</v>
      </c>
      <c r="V69" s="312" t="s">
        <v>578</v>
      </c>
      <c r="W69" s="1">
        <v>2</v>
      </c>
      <c r="X69" s="307">
        <v>91130</v>
      </c>
      <c r="Y69" s="309">
        <f>20.03+(8*1)</f>
        <v>28.03</v>
      </c>
      <c r="Z69" t="s">
        <v>579</v>
      </c>
    </row>
    <row r="70" spans="15:27" x14ac:dyDescent="0.25">
      <c r="T70" t="str">
        <f t="shared" si="0"/>
        <v>911303</v>
      </c>
      <c r="U70" t="str">
        <f t="shared" si="1"/>
        <v>Registro sanitario nuevo automático  categoría I-II -1 Producto Tarifa Diferenciada del 40% - PEQUEÑA EMPRESA 3</v>
      </c>
      <c r="V70" s="312" t="s">
        <v>578</v>
      </c>
      <c r="W70" s="1">
        <v>3</v>
      </c>
      <c r="X70" s="307">
        <v>91130</v>
      </c>
      <c r="Y70" s="309">
        <f>20.03+(8*2)</f>
        <v>36.03</v>
      </c>
      <c r="Z70" t="s">
        <v>579</v>
      </c>
    </row>
    <row r="71" spans="15:27" x14ac:dyDescent="0.25">
      <c r="T71" t="str">
        <f t="shared" si="0"/>
        <v>911304</v>
      </c>
      <c r="U71" t="str">
        <f t="shared" si="1"/>
        <v>Registro sanitario nuevo automático  categoría I-II -1 Producto Tarifa Diferenciada del 40% - PEQUEÑA EMPRESA 4</v>
      </c>
      <c r="V71" s="312" t="s">
        <v>578</v>
      </c>
      <c r="W71" s="1">
        <v>4</v>
      </c>
      <c r="X71" s="307">
        <v>91130</v>
      </c>
      <c r="Y71" s="309">
        <f>20.03+(8*3)</f>
        <v>44.03</v>
      </c>
      <c r="Z71" t="s">
        <v>579</v>
      </c>
    </row>
    <row r="72" spans="15:27" x14ac:dyDescent="0.25">
      <c r="O72" t="s">
        <v>545</v>
      </c>
      <c r="T72" t="str">
        <f t="shared" si="0"/>
        <v>911305</v>
      </c>
      <c r="U72" t="str">
        <f t="shared" si="1"/>
        <v>Registro sanitario nuevo automático  categoría I-II -1 Producto Tarifa Diferenciada del 40% - PEQUEÑA EMPRESA 5</v>
      </c>
      <c r="V72" s="312" t="s">
        <v>578</v>
      </c>
      <c r="W72" s="1">
        <v>5</v>
      </c>
      <c r="X72" s="307">
        <v>91130</v>
      </c>
      <c r="Y72" s="309">
        <f>20.03+(8*4)</f>
        <v>52.03</v>
      </c>
      <c r="Z72" t="s">
        <v>579</v>
      </c>
    </row>
    <row r="73" spans="15:27" x14ac:dyDescent="0.25">
      <c r="R73" s="307"/>
      <c r="T73" t="str">
        <f t="shared" ref="T73:T136" si="2">X73&amp;W73</f>
        <v>911306</v>
      </c>
      <c r="U73" t="str">
        <f t="shared" ref="U73:U136" si="3">V73&amp;W73</f>
        <v>Registro sanitario nuevo automático  categoría I-II -1 Producto Tarifa Diferenciada del 40% - PEQUEÑA EMPRESA 6</v>
      </c>
      <c r="V73" s="312" t="s">
        <v>578</v>
      </c>
      <c r="W73" s="1">
        <v>6</v>
      </c>
      <c r="X73" s="307">
        <v>91130</v>
      </c>
      <c r="Y73" s="309">
        <f>20.03+(8*5)</f>
        <v>60.03</v>
      </c>
      <c r="Z73" t="s">
        <v>579</v>
      </c>
    </row>
    <row r="74" spans="15:27" x14ac:dyDescent="0.25">
      <c r="R74" s="307"/>
      <c r="T74" t="str">
        <f t="shared" si="2"/>
        <v>911307</v>
      </c>
      <c r="U74" t="str">
        <f t="shared" si="3"/>
        <v>Registro sanitario nuevo automático  categoría I-II -1 Producto Tarifa Diferenciada del 40% - PEQUEÑA EMPRESA 7</v>
      </c>
      <c r="V74" s="312" t="s">
        <v>578</v>
      </c>
      <c r="W74" s="1">
        <v>7</v>
      </c>
      <c r="X74" s="307">
        <v>91130</v>
      </c>
      <c r="Y74" s="309">
        <f>20.03+(8*6)</f>
        <v>68.03</v>
      </c>
      <c r="Z74" t="s">
        <v>579</v>
      </c>
    </row>
    <row r="75" spans="15:27" x14ac:dyDescent="0.25">
      <c r="T75" t="str">
        <f t="shared" si="2"/>
        <v>911308</v>
      </c>
      <c r="U75" t="str">
        <f t="shared" si="3"/>
        <v>Registro sanitario nuevo automático  categoría I-II -1 Producto Tarifa Diferenciada del 40% - PEQUEÑA EMPRESA 8</v>
      </c>
      <c r="V75" s="312" t="s">
        <v>578</v>
      </c>
      <c r="W75" s="1">
        <v>8</v>
      </c>
      <c r="X75" s="307">
        <v>91130</v>
      </c>
      <c r="Y75" s="309">
        <f>20.03+(8*7)</f>
        <v>76.03</v>
      </c>
      <c r="Z75" t="s">
        <v>579</v>
      </c>
    </row>
    <row r="76" spans="15:27" x14ac:dyDescent="0.25">
      <c r="T76" t="str">
        <f t="shared" si="2"/>
        <v>911309</v>
      </c>
      <c r="U76" t="str">
        <f t="shared" si="3"/>
        <v>Registro sanitario nuevo automático  categoría I-II -1 Producto Tarifa Diferenciada del 40% - PEQUEÑA EMPRESA 9</v>
      </c>
      <c r="V76" s="312" t="s">
        <v>578</v>
      </c>
      <c r="W76" s="1">
        <v>9</v>
      </c>
      <c r="X76" s="307">
        <v>91130</v>
      </c>
      <c r="Y76" s="309">
        <f>20.03+(8*8)</f>
        <v>84.03</v>
      </c>
      <c r="Z76" t="s">
        <v>579</v>
      </c>
    </row>
    <row r="77" spans="15:27" x14ac:dyDescent="0.25">
      <c r="T77" t="str">
        <f t="shared" si="2"/>
        <v>9113010</v>
      </c>
      <c r="U77" t="str">
        <f t="shared" si="3"/>
        <v>Registro sanitario nuevo automático  categoría I-II -1 Producto Tarifa Diferenciada del 40% - PEQUEÑA EMPRESA 10</v>
      </c>
      <c r="V77" s="312" t="s">
        <v>578</v>
      </c>
      <c r="W77" s="1">
        <v>10</v>
      </c>
      <c r="X77" s="307">
        <v>91130</v>
      </c>
      <c r="Y77" s="309">
        <f>20.03+(8*9)</f>
        <v>92.03</v>
      </c>
      <c r="Z77" t="s">
        <v>579</v>
      </c>
    </row>
    <row r="78" spans="15:27" x14ac:dyDescent="0.25">
      <c r="T78" t="str">
        <f t="shared" si="2"/>
        <v>9113011</v>
      </c>
      <c r="U78" t="str">
        <f t="shared" si="3"/>
        <v>Registro sanitario nuevo automático  categoría I-II -1 Producto Tarifa Diferenciada del 40% - PEQUEÑA EMPRESA 11</v>
      </c>
      <c r="V78" s="312" t="s">
        <v>578</v>
      </c>
      <c r="W78" s="1">
        <v>11</v>
      </c>
      <c r="X78" s="307">
        <v>91130</v>
      </c>
      <c r="Y78" s="309">
        <f>20.03+(8*10)</f>
        <v>100.03</v>
      </c>
      <c r="Z78" t="s">
        <v>579</v>
      </c>
    </row>
    <row r="79" spans="15:27" x14ac:dyDescent="0.25">
      <c r="T79" t="str">
        <f t="shared" si="2"/>
        <v>9113012</v>
      </c>
      <c r="U79" t="str">
        <f t="shared" si="3"/>
        <v>Registro sanitario nuevo automático  categoría I-II -1 Producto Tarifa Diferenciada del 40% - PEQUEÑA EMPRESA 12</v>
      </c>
      <c r="V79" s="312" t="s">
        <v>578</v>
      </c>
      <c r="W79" s="1">
        <v>12</v>
      </c>
      <c r="X79" s="307">
        <v>91130</v>
      </c>
      <c r="Y79" s="309">
        <f>20.03+(8*11)</f>
        <v>108.03</v>
      </c>
      <c r="Z79" t="s">
        <v>579</v>
      </c>
    </row>
    <row r="80" spans="15:27" x14ac:dyDescent="0.25">
      <c r="T80" t="str">
        <f t="shared" si="2"/>
        <v>9113013</v>
      </c>
      <c r="U80" t="str">
        <f t="shared" si="3"/>
        <v>Registro sanitario nuevo automático  categoría I-II -1 Producto Tarifa Diferenciada del 40% - PEQUEÑA EMPRESA 13</v>
      </c>
      <c r="V80" s="312" t="s">
        <v>578</v>
      </c>
      <c r="W80" s="1">
        <v>13</v>
      </c>
      <c r="X80" s="307">
        <v>91130</v>
      </c>
      <c r="Y80" s="309">
        <f>20.03+(8*12)</f>
        <v>116.03</v>
      </c>
      <c r="Z80" t="s">
        <v>579</v>
      </c>
    </row>
    <row r="81" spans="20:26" x14ac:dyDescent="0.25">
      <c r="T81" t="str">
        <f t="shared" si="2"/>
        <v>9113014</v>
      </c>
      <c r="U81" t="str">
        <f t="shared" si="3"/>
        <v>Registro sanitario nuevo automático  categoría I-II -1 Producto Tarifa Diferenciada del 40% - PEQUEÑA EMPRESA 14</v>
      </c>
      <c r="V81" s="312" t="s">
        <v>578</v>
      </c>
      <c r="W81" s="1">
        <v>14</v>
      </c>
      <c r="X81" s="307">
        <v>91130</v>
      </c>
      <c r="Y81" s="309">
        <f>20.03+(8*13)</f>
        <v>124.03</v>
      </c>
      <c r="Z81" t="s">
        <v>579</v>
      </c>
    </row>
    <row r="82" spans="20:26" x14ac:dyDescent="0.25">
      <c r="T82" t="str">
        <f t="shared" si="2"/>
        <v>9113015</v>
      </c>
      <c r="U82" t="str">
        <f t="shared" si="3"/>
        <v>Registro sanitario nuevo automático  categoría I-II -1 Producto Tarifa Diferenciada del 40% - PEQUEÑA EMPRESA 15</v>
      </c>
      <c r="V82" s="312" t="s">
        <v>578</v>
      </c>
      <c r="W82" s="1">
        <v>15</v>
      </c>
      <c r="X82" s="307">
        <v>91130</v>
      </c>
      <c r="Y82" s="309">
        <f>20.03+(8*14)</f>
        <v>132.03</v>
      </c>
      <c r="Z82" t="s">
        <v>579</v>
      </c>
    </row>
    <row r="83" spans="20:26" x14ac:dyDescent="0.25">
      <c r="T83" t="str">
        <f t="shared" si="2"/>
        <v>911301</v>
      </c>
      <c r="U83" t="str">
        <f t="shared" ref="U83:U97" si="4">V83&amp;W83</f>
        <v>Renovación automática - Tarifa Diferenciada del 40% en el marco del parágrafo 1 del Art. 2 de la Ley 2069 de 2020 y del artículo 5 del Decreto 1889 de 2021. Aplicable a PEQUEÑA EMPRESA 1</v>
      </c>
      <c r="V83" s="312" t="s">
        <v>547</v>
      </c>
      <c r="W83" s="1">
        <v>1</v>
      </c>
      <c r="X83" s="307">
        <v>91130</v>
      </c>
      <c r="Y83" s="309">
        <v>20.03</v>
      </c>
      <c r="Z83" t="s">
        <v>579</v>
      </c>
    </row>
    <row r="84" spans="20:26" x14ac:dyDescent="0.25">
      <c r="T84" t="str">
        <f t="shared" si="2"/>
        <v>911302</v>
      </c>
      <c r="U84" t="str">
        <f t="shared" si="4"/>
        <v>Renovación automática - Tarifa Diferenciada del 40% en el marco del parágrafo 1 del Art. 2 de la Ley 2069 de 2020 y del artículo 5 del Decreto 1889 de 2021. Aplicable a PEQUEÑA EMPRESA 2</v>
      </c>
      <c r="V84" s="312" t="s">
        <v>547</v>
      </c>
      <c r="W84" s="1">
        <v>2</v>
      </c>
      <c r="X84" s="307">
        <v>91130</v>
      </c>
      <c r="Y84" s="309">
        <f>20.03+(8*1)</f>
        <v>28.03</v>
      </c>
      <c r="Z84" t="s">
        <v>579</v>
      </c>
    </row>
    <row r="85" spans="20:26" x14ac:dyDescent="0.25">
      <c r="T85" t="str">
        <f t="shared" si="2"/>
        <v>911303</v>
      </c>
      <c r="U85" t="str">
        <f t="shared" si="4"/>
        <v>Renovación automática - Tarifa Diferenciada del 40% en el marco del parágrafo 1 del Art. 2 de la Ley 2069 de 2020 y del artículo 5 del Decreto 1889 de 2021. Aplicable a PEQUEÑA EMPRESA 3</v>
      </c>
      <c r="V85" s="312" t="s">
        <v>547</v>
      </c>
      <c r="W85" s="1">
        <v>3</v>
      </c>
      <c r="X85" s="307">
        <v>91130</v>
      </c>
      <c r="Y85" s="309">
        <f>20.03+(8*2)</f>
        <v>36.03</v>
      </c>
      <c r="Z85" t="s">
        <v>579</v>
      </c>
    </row>
    <row r="86" spans="20:26" x14ac:dyDescent="0.25">
      <c r="T86" t="str">
        <f t="shared" si="2"/>
        <v>911304</v>
      </c>
      <c r="U86" t="str">
        <f t="shared" si="4"/>
        <v>Renovación automática - Tarifa Diferenciada del 40% en el marco del parágrafo 1 del Art. 2 de la Ley 2069 de 2020 y del artículo 5 del Decreto 1889 de 2021. Aplicable a PEQUEÑA EMPRESA 4</v>
      </c>
      <c r="V86" s="312" t="s">
        <v>547</v>
      </c>
      <c r="W86" s="1">
        <v>4</v>
      </c>
      <c r="X86" s="307">
        <v>91130</v>
      </c>
      <c r="Y86" s="309">
        <f>20.03+(8*3)</f>
        <v>44.03</v>
      </c>
      <c r="Z86" t="s">
        <v>579</v>
      </c>
    </row>
    <row r="87" spans="20:26" x14ac:dyDescent="0.25">
      <c r="T87" t="str">
        <f t="shared" si="2"/>
        <v>911305</v>
      </c>
      <c r="U87" t="str">
        <f t="shared" si="4"/>
        <v>Renovación automática - Tarifa Diferenciada del 40% en el marco del parágrafo 1 del Art. 2 de la Ley 2069 de 2020 y del artículo 5 del Decreto 1889 de 2021. Aplicable a PEQUEÑA EMPRESA 5</v>
      </c>
      <c r="V87" s="312" t="s">
        <v>547</v>
      </c>
      <c r="W87" s="1">
        <v>5</v>
      </c>
      <c r="X87" s="307">
        <v>91130</v>
      </c>
      <c r="Y87" s="309">
        <f>20.03+(8*4)</f>
        <v>52.03</v>
      </c>
      <c r="Z87" t="s">
        <v>579</v>
      </c>
    </row>
    <row r="88" spans="20:26" x14ac:dyDescent="0.25">
      <c r="T88" t="str">
        <f t="shared" si="2"/>
        <v>911306</v>
      </c>
      <c r="U88" t="str">
        <f t="shared" si="4"/>
        <v>Renovación automática - Tarifa Diferenciada del 40% en el marco del parágrafo 1 del Art. 2 de la Ley 2069 de 2020 y del artículo 5 del Decreto 1889 de 2021. Aplicable a PEQUEÑA EMPRESA 6</v>
      </c>
      <c r="V88" s="312" t="s">
        <v>547</v>
      </c>
      <c r="W88" s="1">
        <v>6</v>
      </c>
      <c r="X88" s="307">
        <v>91130</v>
      </c>
      <c r="Y88" s="309">
        <f>20.03+(8*5)</f>
        <v>60.03</v>
      </c>
      <c r="Z88" t="s">
        <v>579</v>
      </c>
    </row>
    <row r="89" spans="20:26" x14ac:dyDescent="0.25">
      <c r="T89" t="str">
        <f t="shared" si="2"/>
        <v>911307</v>
      </c>
      <c r="U89" t="str">
        <f t="shared" si="4"/>
        <v>Renovación automática - Tarifa Diferenciada del 40% en el marco del parágrafo 1 del Art. 2 de la Ley 2069 de 2020 y del artículo 5 del Decreto 1889 de 2021. Aplicable a PEQUEÑA EMPRESA 7</v>
      </c>
      <c r="V89" s="312" t="s">
        <v>547</v>
      </c>
      <c r="W89" s="1">
        <v>7</v>
      </c>
      <c r="X89" s="307">
        <v>91130</v>
      </c>
      <c r="Y89" s="309">
        <f>20.03+(8*6)</f>
        <v>68.03</v>
      </c>
      <c r="Z89" t="s">
        <v>579</v>
      </c>
    </row>
    <row r="90" spans="20:26" x14ac:dyDescent="0.25">
      <c r="T90" t="str">
        <f t="shared" si="2"/>
        <v>911308</v>
      </c>
      <c r="U90" t="str">
        <f t="shared" si="4"/>
        <v>Renovación automática - Tarifa Diferenciada del 40% en el marco del parágrafo 1 del Art. 2 de la Ley 2069 de 2020 y del artículo 5 del Decreto 1889 de 2021. Aplicable a PEQUEÑA EMPRESA 8</v>
      </c>
      <c r="V90" s="312" t="s">
        <v>547</v>
      </c>
      <c r="W90" s="1">
        <v>8</v>
      </c>
      <c r="X90" s="307">
        <v>91130</v>
      </c>
      <c r="Y90" s="309">
        <f>20.03+(8*7)</f>
        <v>76.03</v>
      </c>
      <c r="Z90" t="s">
        <v>579</v>
      </c>
    </row>
    <row r="91" spans="20:26" x14ac:dyDescent="0.25">
      <c r="T91" t="str">
        <f t="shared" si="2"/>
        <v>911309</v>
      </c>
      <c r="U91" t="str">
        <f t="shared" si="4"/>
        <v>Renovación automática - Tarifa Diferenciada del 40% en el marco del parágrafo 1 del Art. 2 de la Ley 2069 de 2020 y del artículo 5 del Decreto 1889 de 2021. Aplicable a PEQUEÑA EMPRESA 9</v>
      </c>
      <c r="V91" s="312" t="s">
        <v>547</v>
      </c>
      <c r="W91" s="1">
        <v>9</v>
      </c>
      <c r="X91" s="307">
        <v>91130</v>
      </c>
      <c r="Y91" s="309">
        <f>20.03+(8*8)</f>
        <v>84.03</v>
      </c>
      <c r="Z91" t="s">
        <v>579</v>
      </c>
    </row>
    <row r="92" spans="20:26" x14ac:dyDescent="0.25">
      <c r="T92" t="str">
        <f t="shared" si="2"/>
        <v>9113010</v>
      </c>
      <c r="U92" t="str">
        <f t="shared" si="4"/>
        <v>Renovación automática - Tarifa Diferenciada del 40% en el marco del parágrafo 1 del Art. 2 de la Ley 2069 de 2020 y del artículo 5 del Decreto 1889 de 2021. Aplicable a PEQUEÑA EMPRESA 10</v>
      </c>
      <c r="V92" s="312" t="s">
        <v>547</v>
      </c>
      <c r="W92" s="1">
        <v>10</v>
      </c>
      <c r="X92" s="307">
        <v>91130</v>
      </c>
      <c r="Y92" s="309">
        <f>20.03+(8*9)</f>
        <v>92.03</v>
      </c>
      <c r="Z92" t="s">
        <v>579</v>
      </c>
    </row>
    <row r="93" spans="20:26" x14ac:dyDescent="0.25">
      <c r="T93" t="str">
        <f t="shared" si="2"/>
        <v>9113011</v>
      </c>
      <c r="U93" t="str">
        <f t="shared" si="4"/>
        <v>Renovación automática - Tarifa Diferenciada del 40% en el marco del parágrafo 1 del Art. 2 de la Ley 2069 de 2020 y del artículo 5 del Decreto 1889 de 2021. Aplicable a PEQUEÑA EMPRESA 11</v>
      </c>
      <c r="V93" s="312" t="s">
        <v>547</v>
      </c>
      <c r="W93" s="1">
        <v>11</v>
      </c>
      <c r="X93" s="307">
        <v>91130</v>
      </c>
      <c r="Y93" s="309">
        <f>20.03+(8*10)</f>
        <v>100.03</v>
      </c>
      <c r="Z93" t="s">
        <v>579</v>
      </c>
    </row>
    <row r="94" spans="20:26" x14ac:dyDescent="0.25">
      <c r="T94" t="str">
        <f t="shared" si="2"/>
        <v>9113012</v>
      </c>
      <c r="U94" t="str">
        <f t="shared" si="4"/>
        <v>Renovación automática - Tarifa Diferenciada del 40% en el marco del parágrafo 1 del Art. 2 de la Ley 2069 de 2020 y del artículo 5 del Decreto 1889 de 2021. Aplicable a PEQUEÑA EMPRESA 12</v>
      </c>
      <c r="V94" s="312" t="s">
        <v>547</v>
      </c>
      <c r="W94" s="1">
        <v>12</v>
      </c>
      <c r="X94" s="307">
        <v>91130</v>
      </c>
      <c r="Y94" s="309">
        <f>20.03+(8*11)</f>
        <v>108.03</v>
      </c>
      <c r="Z94" t="s">
        <v>579</v>
      </c>
    </row>
    <row r="95" spans="20:26" x14ac:dyDescent="0.25">
      <c r="T95" t="str">
        <f t="shared" si="2"/>
        <v>9113013</v>
      </c>
      <c r="U95" t="str">
        <f t="shared" si="4"/>
        <v>Renovación automática - Tarifa Diferenciada del 40% en el marco del parágrafo 1 del Art. 2 de la Ley 2069 de 2020 y del artículo 5 del Decreto 1889 de 2021. Aplicable a PEQUEÑA EMPRESA 13</v>
      </c>
      <c r="V95" s="312" t="s">
        <v>547</v>
      </c>
      <c r="W95" s="1">
        <v>13</v>
      </c>
      <c r="X95" s="307">
        <v>91130</v>
      </c>
      <c r="Y95" s="309">
        <f>20.03+(8*12)</f>
        <v>116.03</v>
      </c>
      <c r="Z95" t="s">
        <v>579</v>
      </c>
    </row>
    <row r="96" spans="20:26" x14ac:dyDescent="0.25">
      <c r="T96" t="str">
        <f t="shared" si="2"/>
        <v>9113014</v>
      </c>
      <c r="U96" t="str">
        <f t="shared" si="4"/>
        <v>Renovación automática - Tarifa Diferenciada del 40% en el marco del parágrafo 1 del Art. 2 de la Ley 2069 de 2020 y del artículo 5 del Decreto 1889 de 2021. Aplicable a PEQUEÑA EMPRESA 14</v>
      </c>
      <c r="V96" s="312" t="s">
        <v>547</v>
      </c>
      <c r="W96" s="1">
        <v>14</v>
      </c>
      <c r="X96" s="307">
        <v>91130</v>
      </c>
      <c r="Y96" s="309">
        <f>20.03+(8*13)</f>
        <v>124.03</v>
      </c>
      <c r="Z96" t="s">
        <v>579</v>
      </c>
    </row>
    <row r="97" spans="20:27" x14ac:dyDescent="0.25">
      <c r="T97" t="str">
        <f t="shared" si="2"/>
        <v>9113015</v>
      </c>
      <c r="U97" t="str">
        <f t="shared" si="4"/>
        <v>Renovación automática - Tarifa Diferenciada del 40% en el marco del parágrafo 1 del Art. 2 de la Ley 2069 de 2020 y del artículo 5 del Decreto 1889 de 2021. Aplicable a PEQUEÑA EMPRESA 15</v>
      </c>
      <c r="V97" s="312" t="s">
        <v>547</v>
      </c>
      <c r="W97" s="1">
        <v>15</v>
      </c>
      <c r="X97" s="307">
        <v>91130</v>
      </c>
      <c r="Y97" s="309">
        <f>20.03+(8*14)</f>
        <v>132.03</v>
      </c>
      <c r="Z97" t="s">
        <v>579</v>
      </c>
    </row>
    <row r="98" spans="20:27" x14ac:dyDescent="0.25">
      <c r="T98" t="str">
        <f t="shared" si="2"/>
        <v>911311</v>
      </c>
      <c r="U98" t="str">
        <f t="shared" si="3"/>
        <v>Registro sanitario nuevo automático categoría I-II. 1 Producto sume 10.00 UVT por producto adicional.Tarifa Diferenciada del 50%-PEQUEÑA EMPRESA1</v>
      </c>
      <c r="V98" s="313" t="s">
        <v>580</v>
      </c>
      <c r="W98" s="1">
        <v>1</v>
      </c>
      <c r="X98" s="292">
        <v>91131</v>
      </c>
      <c r="Y98" s="309">
        <v>25.03</v>
      </c>
      <c r="Z98" t="s">
        <v>570</v>
      </c>
      <c r="AA98" s="307"/>
    </row>
    <row r="99" spans="20:27" x14ac:dyDescent="0.25">
      <c r="T99" t="str">
        <f t="shared" si="2"/>
        <v>911312</v>
      </c>
      <c r="U99" t="str">
        <f t="shared" si="3"/>
        <v>Registro sanitario nuevo automático categoría I-II. 1 Producto sume 10.00 UVT por producto adicional.Tarifa Diferenciada del 50%-PEQUEÑA EMPRESA2</v>
      </c>
      <c r="V99" s="313" t="s">
        <v>580</v>
      </c>
      <c r="W99" s="1">
        <v>2</v>
      </c>
      <c r="X99" s="292">
        <v>91131</v>
      </c>
      <c r="Y99" s="309">
        <f>25.03+(10*1)</f>
        <v>35.03</v>
      </c>
      <c r="Z99" t="s">
        <v>570</v>
      </c>
    </row>
    <row r="100" spans="20:27" x14ac:dyDescent="0.25">
      <c r="T100" t="str">
        <f t="shared" si="2"/>
        <v>911313</v>
      </c>
      <c r="U100" t="str">
        <f t="shared" si="3"/>
        <v>Registro sanitario nuevo automático categoría I-II. 1 Producto sume 10.00 UVT por producto adicional.Tarifa Diferenciada del 50%-PEQUEÑA EMPRESA3</v>
      </c>
      <c r="V100" s="313" t="s">
        <v>580</v>
      </c>
      <c r="W100" s="1">
        <v>3</v>
      </c>
      <c r="X100" s="292">
        <v>91131</v>
      </c>
      <c r="Y100" s="309">
        <f>25.03+(10*2)</f>
        <v>45.03</v>
      </c>
      <c r="Z100" t="s">
        <v>570</v>
      </c>
    </row>
    <row r="101" spans="20:27" x14ac:dyDescent="0.25">
      <c r="T101" t="str">
        <f t="shared" si="2"/>
        <v>911314</v>
      </c>
      <c r="U101" t="str">
        <f t="shared" si="3"/>
        <v>Registro sanitario nuevo automático categoría I-II. 1 Producto sume 10.00 UVT por producto adicional.Tarifa Diferenciada del 50%-PEQUEÑA EMPRESA4</v>
      </c>
      <c r="V101" s="313" t="s">
        <v>580</v>
      </c>
      <c r="W101" s="1">
        <v>4</v>
      </c>
      <c r="X101" s="292">
        <v>91131</v>
      </c>
      <c r="Y101" s="309">
        <f>25.03+(10*3)</f>
        <v>55.03</v>
      </c>
      <c r="Z101" t="s">
        <v>570</v>
      </c>
    </row>
    <row r="102" spans="20:27" x14ac:dyDescent="0.25">
      <c r="T102" t="str">
        <f t="shared" si="2"/>
        <v>911315</v>
      </c>
      <c r="U102" t="str">
        <f t="shared" si="3"/>
        <v>Registro sanitario nuevo automático categoría I-II. 1 Producto sume 10.00 UVT por producto adicional.Tarifa Diferenciada del 50%-PEQUEÑA EMPRESA5</v>
      </c>
      <c r="V102" s="313" t="s">
        <v>580</v>
      </c>
      <c r="W102" s="1">
        <v>5</v>
      </c>
      <c r="X102" s="292">
        <v>91131</v>
      </c>
      <c r="Y102" s="309">
        <f>25.03+(10*4)</f>
        <v>65.03</v>
      </c>
      <c r="Z102" t="s">
        <v>570</v>
      </c>
    </row>
    <row r="103" spans="20:27" x14ac:dyDescent="0.25">
      <c r="T103" t="str">
        <f t="shared" si="2"/>
        <v>911316</v>
      </c>
      <c r="U103" t="str">
        <f t="shared" si="3"/>
        <v>Registro sanitario nuevo automático categoría I-II. 1 Producto sume 10.00 UVT por producto adicional.Tarifa Diferenciada del 50%-PEQUEÑA EMPRESA6</v>
      </c>
      <c r="V103" s="313" t="s">
        <v>580</v>
      </c>
      <c r="W103" s="1">
        <v>6</v>
      </c>
      <c r="X103" s="292">
        <v>91131</v>
      </c>
      <c r="Y103" s="309">
        <f>25.03+(10*5)</f>
        <v>75.03</v>
      </c>
      <c r="Z103" t="s">
        <v>570</v>
      </c>
    </row>
    <row r="104" spans="20:27" x14ac:dyDescent="0.25">
      <c r="T104" t="str">
        <f t="shared" si="2"/>
        <v>911317</v>
      </c>
      <c r="U104" t="str">
        <f t="shared" si="3"/>
        <v>Registro sanitario nuevo automático categoría I-II. 1 Producto sume 10.00 UVT por producto adicional.Tarifa Diferenciada del 50%-PEQUEÑA EMPRESA7</v>
      </c>
      <c r="V104" s="313" t="s">
        <v>580</v>
      </c>
      <c r="W104" s="1">
        <v>7</v>
      </c>
      <c r="X104" s="292">
        <v>91131</v>
      </c>
      <c r="Y104" s="309">
        <f>25.03+(10*6)</f>
        <v>85.03</v>
      </c>
      <c r="Z104" t="s">
        <v>570</v>
      </c>
    </row>
    <row r="105" spans="20:27" x14ac:dyDescent="0.25">
      <c r="T105" t="str">
        <f t="shared" si="2"/>
        <v>911318</v>
      </c>
      <c r="U105" t="str">
        <f t="shared" si="3"/>
        <v>Registro sanitario nuevo automático categoría I-II. 1 Producto sume 10.00 UVT por producto adicional.Tarifa Diferenciada del 50%-PEQUEÑA EMPRESA8</v>
      </c>
      <c r="V105" s="313" t="s">
        <v>580</v>
      </c>
      <c r="W105" s="1">
        <v>8</v>
      </c>
      <c r="X105" s="292">
        <v>91131</v>
      </c>
      <c r="Y105" s="309">
        <f>25.03+(10*7)</f>
        <v>95.03</v>
      </c>
      <c r="Z105" t="s">
        <v>570</v>
      </c>
    </row>
    <row r="106" spans="20:27" x14ac:dyDescent="0.25">
      <c r="T106" t="str">
        <f t="shared" si="2"/>
        <v>911319</v>
      </c>
      <c r="U106" t="str">
        <f t="shared" si="3"/>
        <v>Registro sanitario nuevo automático categoría I-II. 1 Producto sume 10.00 UVT por producto adicional.Tarifa Diferenciada del 50%-PEQUEÑA EMPRESA9</v>
      </c>
      <c r="V106" s="313" t="s">
        <v>580</v>
      </c>
      <c r="W106" s="1">
        <v>9</v>
      </c>
      <c r="X106" s="292">
        <v>91131</v>
      </c>
      <c r="Y106" s="309">
        <f>25.03+(10*8)</f>
        <v>105.03</v>
      </c>
      <c r="Z106" t="s">
        <v>570</v>
      </c>
    </row>
    <row r="107" spans="20:27" x14ac:dyDescent="0.25">
      <c r="T107" t="str">
        <f t="shared" si="2"/>
        <v>9113110</v>
      </c>
      <c r="U107" t="str">
        <f t="shared" si="3"/>
        <v>Registro sanitario nuevo automático categoría I-II. 1 Producto sume 10.00 UVT por producto adicional.Tarifa Diferenciada del 50%-PEQUEÑA EMPRESA10</v>
      </c>
      <c r="V107" s="313" t="s">
        <v>580</v>
      </c>
      <c r="W107" s="1">
        <v>10</v>
      </c>
      <c r="X107" s="292">
        <v>91131</v>
      </c>
      <c r="Y107" s="309">
        <f>25.03+(10*9)</f>
        <v>115.03</v>
      </c>
      <c r="Z107" t="s">
        <v>570</v>
      </c>
    </row>
    <row r="108" spans="20:27" x14ac:dyDescent="0.25">
      <c r="T108" t="str">
        <f t="shared" si="2"/>
        <v>9113111</v>
      </c>
      <c r="U108" t="str">
        <f t="shared" si="3"/>
        <v>Registro sanitario nuevo automático categoría I-II. 1 Producto sume 10.00 UVT por producto adicional.Tarifa Diferenciada del 50%-PEQUEÑA EMPRESA11</v>
      </c>
      <c r="V108" s="313" t="s">
        <v>580</v>
      </c>
      <c r="W108" s="1">
        <v>11</v>
      </c>
      <c r="X108" s="292">
        <v>91131</v>
      </c>
      <c r="Y108" s="309">
        <f>25.03+(10*10)</f>
        <v>125.03</v>
      </c>
      <c r="Z108" t="s">
        <v>570</v>
      </c>
    </row>
    <row r="109" spans="20:27" x14ac:dyDescent="0.25">
      <c r="T109" t="str">
        <f t="shared" si="2"/>
        <v>9113112</v>
      </c>
      <c r="U109" t="str">
        <f t="shared" si="3"/>
        <v>Registro sanitario nuevo automático categoría I-II. 1 Producto sume 10.00 UVT por producto adicional.Tarifa Diferenciada del 50%-PEQUEÑA EMPRESA12</v>
      </c>
      <c r="V109" s="313" t="s">
        <v>580</v>
      </c>
      <c r="W109" s="1">
        <v>12</v>
      </c>
      <c r="X109" s="292">
        <v>91131</v>
      </c>
      <c r="Y109" s="309">
        <f>25.03+(10*11)</f>
        <v>135.03</v>
      </c>
      <c r="Z109" t="s">
        <v>570</v>
      </c>
    </row>
    <row r="110" spans="20:27" x14ac:dyDescent="0.25">
      <c r="T110" t="str">
        <f t="shared" si="2"/>
        <v>9113113</v>
      </c>
      <c r="U110" t="str">
        <f t="shared" si="3"/>
        <v>Registro sanitario nuevo automático categoría I-II. 1 Producto sume 10.00 UVT por producto adicional.Tarifa Diferenciada del 50%-PEQUEÑA EMPRESA13</v>
      </c>
      <c r="V110" s="313" t="s">
        <v>580</v>
      </c>
      <c r="W110" s="1">
        <v>13</v>
      </c>
      <c r="X110" s="292">
        <v>91131</v>
      </c>
      <c r="Y110" s="309">
        <f>25.03+(10*12)</f>
        <v>145.03</v>
      </c>
      <c r="Z110" t="s">
        <v>570</v>
      </c>
    </row>
    <row r="111" spans="20:27" x14ac:dyDescent="0.25">
      <c r="T111" t="str">
        <f t="shared" si="2"/>
        <v>9113114</v>
      </c>
      <c r="U111" t="str">
        <f t="shared" si="3"/>
        <v>Registro sanitario nuevo automático categoría I-II. 1 Producto sume 10.00 UVT por producto adicional.Tarifa Diferenciada del 50%-PEQUEÑA EMPRESA14</v>
      </c>
      <c r="V111" s="313" t="s">
        <v>580</v>
      </c>
      <c r="W111" s="1">
        <v>14</v>
      </c>
      <c r="X111" s="292">
        <v>91131</v>
      </c>
      <c r="Y111" s="309">
        <f>25.03+(10*13)</f>
        <v>155.03</v>
      </c>
      <c r="Z111" t="s">
        <v>570</v>
      </c>
    </row>
    <row r="112" spans="20:27" x14ac:dyDescent="0.25">
      <c r="T112" t="str">
        <f t="shared" si="2"/>
        <v>9113115</v>
      </c>
      <c r="U112" t="str">
        <f t="shared" si="3"/>
        <v>Registro sanitario nuevo automático categoría I-II. 1 Producto sume 10.00 UVT por producto adicional.Tarifa Diferenciada del 50%-PEQUEÑA EMPRESA15</v>
      </c>
      <c r="V112" s="313" t="s">
        <v>580</v>
      </c>
      <c r="W112" s="1">
        <v>15</v>
      </c>
      <c r="X112" s="292">
        <v>91131</v>
      </c>
      <c r="Y112" s="309">
        <f>25.03+(10*14)</f>
        <v>165.03</v>
      </c>
      <c r="Z112" t="s">
        <v>570</v>
      </c>
    </row>
    <row r="113" spans="20:27" x14ac:dyDescent="0.25">
      <c r="T113" t="str">
        <f t="shared" si="2"/>
        <v>911311 (un) producto.</v>
      </c>
      <c r="U113" t="str">
        <f t="shared" si="3"/>
        <v>Renovacion automática - Tarifa Diferenciada del 50% en el marco del parágrafo 1 del Art. 2 de la Ley 2069 de 2020 y del artículo 5 del Decreto 1889 de 2021. Aplicable a PEQUEÑA EMPRESA 1 (un) producto.</v>
      </c>
      <c r="V113" s="313" t="s">
        <v>548</v>
      </c>
      <c r="W113" s="1" t="s">
        <v>470</v>
      </c>
      <c r="X113" s="292">
        <v>91131</v>
      </c>
      <c r="Y113" s="309">
        <v>25.03</v>
      </c>
    </row>
    <row r="114" spans="20:27" x14ac:dyDescent="0.25">
      <c r="T114" t="str">
        <f t="shared" si="2"/>
        <v>911312 (dos) productos.</v>
      </c>
      <c r="U114" t="str">
        <f t="shared" si="3"/>
        <v>Renovacion automática - Tarifa Diferenciada del 50% en el marco del parágrafo 1 del Art. 2 de la Ley 2069 de 2020 y del artículo 5 del Decreto 1889 de 2021. Aplicable a PEQUEÑA EMPRESA 2 (dos) productos.</v>
      </c>
      <c r="V114" s="313" t="s">
        <v>548</v>
      </c>
      <c r="W114" s="1" t="s">
        <v>471</v>
      </c>
      <c r="X114" s="292">
        <v>91131</v>
      </c>
      <c r="Y114" s="309">
        <f>25.03+(10*1)</f>
        <v>35.03</v>
      </c>
    </row>
    <row r="115" spans="20:27" x14ac:dyDescent="0.25">
      <c r="T115" t="str">
        <f t="shared" si="2"/>
        <v>911313 (tres) productos.</v>
      </c>
      <c r="U115" t="str">
        <f t="shared" si="3"/>
        <v>Renovacion automática - Tarifa Diferenciada del 50% en el marco del parágrafo 1 del Art. 2 de la Ley 2069 de 2020 y del artículo 5 del Decreto 1889 de 2021. Aplicable a PEQUEÑA EMPRESA 3 (tres) productos.</v>
      </c>
      <c r="V115" s="313" t="s">
        <v>548</v>
      </c>
      <c r="W115" s="1" t="s">
        <v>472</v>
      </c>
      <c r="X115" s="292">
        <v>91131</v>
      </c>
      <c r="Y115" s="309">
        <f>25.03+(10*2)</f>
        <v>45.03</v>
      </c>
    </row>
    <row r="116" spans="20:27" x14ac:dyDescent="0.25">
      <c r="T116" t="str">
        <f t="shared" si="2"/>
        <v>911314 (cuatro) productos.</v>
      </c>
      <c r="U116" t="str">
        <f t="shared" si="3"/>
        <v>Renovacion automática - Tarifa Diferenciada del 50% en el marco del parágrafo 1 del Art. 2 de la Ley 2069 de 2020 y del artículo 5 del Decreto 1889 de 2021. Aplicable a PEQUEÑA EMPRESA 4 (cuatro) productos.</v>
      </c>
      <c r="V116" s="313" t="s">
        <v>548</v>
      </c>
      <c r="W116" s="1" t="s">
        <v>473</v>
      </c>
      <c r="X116" s="292">
        <v>91131</v>
      </c>
      <c r="Y116" s="309">
        <f>25.03+(10*3)</f>
        <v>55.03</v>
      </c>
    </row>
    <row r="117" spans="20:27" x14ac:dyDescent="0.25">
      <c r="T117" t="str">
        <f t="shared" si="2"/>
        <v>911315 (cinco) productos.</v>
      </c>
      <c r="U117" t="str">
        <f t="shared" si="3"/>
        <v>Renovacion automática - Tarifa Diferenciada del 50% en el marco del parágrafo 1 del Art. 2 de la Ley 2069 de 2020 y del artículo 5 del Decreto 1889 de 2021. Aplicable a PEQUEÑA EMPRESA 5 (cinco) productos.</v>
      </c>
      <c r="V117" s="313" t="s">
        <v>548</v>
      </c>
      <c r="W117" s="1" t="s">
        <v>474</v>
      </c>
      <c r="X117" s="292">
        <v>91131</v>
      </c>
      <c r="Y117" s="309">
        <f>25.03+(10*4)</f>
        <v>65.03</v>
      </c>
    </row>
    <row r="118" spans="20:27" x14ac:dyDescent="0.25">
      <c r="T118" t="str">
        <f t="shared" si="2"/>
        <v>911316 (seis) productos.</v>
      </c>
      <c r="U118" t="str">
        <f t="shared" si="3"/>
        <v>Renovacion automática - Tarifa Diferenciada del 50% en el marco del parágrafo 1 del Art. 2 de la Ley 2069 de 2020 y del artículo 5 del Decreto 1889 de 2021. Aplicable a PEQUEÑA EMPRESA 6 (seis) productos.</v>
      </c>
      <c r="V118" s="313" t="s">
        <v>548</v>
      </c>
      <c r="W118" s="1" t="s">
        <v>475</v>
      </c>
      <c r="X118" s="292">
        <v>91131</v>
      </c>
      <c r="Y118" s="309">
        <f>25.03+(10*5)</f>
        <v>75.03</v>
      </c>
    </row>
    <row r="119" spans="20:27" x14ac:dyDescent="0.25">
      <c r="T119" t="str">
        <f t="shared" si="2"/>
        <v>911317 (siete) productos.</v>
      </c>
      <c r="U119" t="str">
        <f t="shared" si="3"/>
        <v>Renovacion automática - Tarifa Diferenciada del 50% en el marco del parágrafo 1 del Art. 2 de la Ley 2069 de 2020 y del artículo 5 del Decreto 1889 de 2021. Aplicable a PEQUEÑA EMPRESA 7 (siete) productos.</v>
      </c>
      <c r="V119" s="313" t="s">
        <v>548</v>
      </c>
      <c r="W119" s="1" t="s">
        <v>476</v>
      </c>
      <c r="X119" s="292">
        <v>91131</v>
      </c>
      <c r="Y119" s="309">
        <f>25.03+(10*6)</f>
        <v>85.03</v>
      </c>
    </row>
    <row r="120" spans="20:27" x14ac:dyDescent="0.25">
      <c r="T120" t="str">
        <f t="shared" si="2"/>
        <v>911318 (ocho) productos.</v>
      </c>
      <c r="U120" t="str">
        <f t="shared" si="3"/>
        <v>Renovacion automática - Tarifa Diferenciada del 50% en el marco del parágrafo 1 del Art. 2 de la Ley 2069 de 2020 y del artículo 5 del Decreto 1889 de 2021. Aplicable a PEQUEÑA EMPRESA 8 (ocho) productos.</v>
      </c>
      <c r="V120" s="313" t="s">
        <v>548</v>
      </c>
      <c r="W120" s="1" t="s">
        <v>477</v>
      </c>
      <c r="X120" s="292">
        <v>91131</v>
      </c>
      <c r="Y120" s="309">
        <f>25.03+(10*7)</f>
        <v>95.03</v>
      </c>
    </row>
    <row r="121" spans="20:27" x14ac:dyDescent="0.25">
      <c r="T121" t="str">
        <f t="shared" si="2"/>
        <v>911319 (nueve) productos.</v>
      </c>
      <c r="U121" t="str">
        <f t="shared" si="3"/>
        <v>Renovacion automática - Tarifa Diferenciada del 50% en el marco del parágrafo 1 del Art. 2 de la Ley 2069 de 2020 y del artículo 5 del Decreto 1889 de 2021. Aplicable a PEQUEÑA EMPRESA 9 (nueve) productos.</v>
      </c>
      <c r="V121" s="313" t="s">
        <v>548</v>
      </c>
      <c r="W121" s="1" t="s">
        <v>478</v>
      </c>
      <c r="X121" s="292">
        <v>91131</v>
      </c>
      <c r="Y121" s="309">
        <f>25.03+(10*8)</f>
        <v>105.03</v>
      </c>
    </row>
    <row r="122" spans="20:27" x14ac:dyDescent="0.25">
      <c r="T122" t="str">
        <f t="shared" si="2"/>
        <v>9113110 (diez) productos.</v>
      </c>
      <c r="U122" t="str">
        <f t="shared" si="3"/>
        <v>Renovacion automática - Tarifa Diferenciada del 50% en el marco del parágrafo 1 del Art. 2 de la Ley 2069 de 2020 y del artículo 5 del Decreto 1889 de 2021. Aplicable a PEQUEÑA EMPRESA 10 (diez) productos.</v>
      </c>
      <c r="V122" s="313" t="s">
        <v>548</v>
      </c>
      <c r="W122" s="1" t="s">
        <v>479</v>
      </c>
      <c r="X122" s="292">
        <v>91131</v>
      </c>
      <c r="Y122" s="309">
        <f>25.03+(10*9)</f>
        <v>115.03</v>
      </c>
    </row>
    <row r="123" spans="20:27" x14ac:dyDescent="0.25">
      <c r="T123" t="str">
        <f t="shared" si="2"/>
        <v>9113111 (once) productos.</v>
      </c>
      <c r="U123" t="str">
        <f t="shared" si="3"/>
        <v>Renovacion automática - Tarifa Diferenciada del 50% en el marco del parágrafo 1 del Art. 2 de la Ley 2069 de 2020 y del artículo 5 del Decreto 1889 de 2021. Aplicable a PEQUEÑA EMPRESA 11 (once) productos.</v>
      </c>
      <c r="V123" s="313" t="s">
        <v>548</v>
      </c>
      <c r="W123" s="1" t="s">
        <v>480</v>
      </c>
      <c r="X123" s="292">
        <v>91131</v>
      </c>
      <c r="Y123" s="309">
        <f>25.03+(10*10)</f>
        <v>125.03</v>
      </c>
    </row>
    <row r="124" spans="20:27" x14ac:dyDescent="0.25">
      <c r="T124" t="str">
        <f t="shared" si="2"/>
        <v>9113112 (doce) productos.</v>
      </c>
      <c r="U124" t="str">
        <f t="shared" si="3"/>
        <v>Renovacion automática - Tarifa Diferenciada del 50% en el marco del parágrafo 1 del Art. 2 de la Ley 2069 de 2020 y del artículo 5 del Decreto 1889 de 2021. Aplicable a PEQUEÑA EMPRESA 12 (doce) productos.</v>
      </c>
      <c r="V124" s="313" t="s">
        <v>548</v>
      </c>
      <c r="W124" s="1" t="s">
        <v>481</v>
      </c>
      <c r="X124" s="292">
        <v>91131</v>
      </c>
      <c r="Y124" s="309">
        <f>25.03+(10*11)</f>
        <v>135.03</v>
      </c>
    </row>
    <row r="125" spans="20:27" x14ac:dyDescent="0.25">
      <c r="T125" t="str">
        <f t="shared" si="2"/>
        <v>9113113 (trece) productos.</v>
      </c>
      <c r="U125" t="str">
        <f t="shared" si="3"/>
        <v>Renovacion automática - Tarifa Diferenciada del 50% en el marco del parágrafo 1 del Art. 2 de la Ley 2069 de 2020 y del artículo 5 del Decreto 1889 de 2021. Aplicable a PEQUEÑA EMPRESA 13 (trece) productos.</v>
      </c>
      <c r="V125" s="313" t="s">
        <v>548</v>
      </c>
      <c r="W125" s="1" t="s">
        <v>482</v>
      </c>
      <c r="X125" s="292">
        <v>91131</v>
      </c>
      <c r="Y125" s="309">
        <f>25.03+(10*12)</f>
        <v>145.03</v>
      </c>
    </row>
    <row r="126" spans="20:27" x14ac:dyDescent="0.25">
      <c r="T126" t="str">
        <f t="shared" si="2"/>
        <v>9113114 (catorce) productos.</v>
      </c>
      <c r="U126" t="str">
        <f t="shared" si="3"/>
        <v>Renovacion automática - Tarifa Diferenciada del 50% en el marco del parágrafo 1 del Art. 2 de la Ley 2069 de 2020 y del artículo 5 del Decreto 1889 de 2021. Aplicable a PEQUEÑA EMPRESA 14 (catorce) productos.</v>
      </c>
      <c r="V126" s="313" t="s">
        <v>548</v>
      </c>
      <c r="W126" s="1" t="s">
        <v>483</v>
      </c>
      <c r="X126" s="292">
        <v>91131</v>
      </c>
      <c r="Y126" s="309">
        <f>25.03+(10*13)</f>
        <v>155.03</v>
      </c>
    </row>
    <row r="127" spans="20:27" x14ac:dyDescent="0.25">
      <c r="T127" t="str">
        <f t="shared" si="2"/>
        <v>9113115 (quince) productos.</v>
      </c>
      <c r="U127" t="str">
        <f t="shared" si="3"/>
        <v>Renovacion automática - Tarifa Diferenciada del 50% en el marco del parágrafo 1 del Art. 2 de la Ley 2069 de 2020 y del artículo 5 del Decreto 1889 de 2021. Aplicable a PEQUEÑA EMPRESA 15 (quince) productos.</v>
      </c>
      <c r="V127" s="313" t="s">
        <v>548</v>
      </c>
      <c r="W127" s="1" t="s">
        <v>484</v>
      </c>
      <c r="X127" s="292">
        <v>91131</v>
      </c>
      <c r="Y127" s="309">
        <f>25.03+(10*14)</f>
        <v>165.03</v>
      </c>
    </row>
    <row r="128" spans="20:27" x14ac:dyDescent="0.25">
      <c r="T128" t="str">
        <f t="shared" si="2"/>
        <v>911321</v>
      </c>
      <c r="U128" t="str">
        <f t="shared" si="3"/>
        <v>Registro sanitario nuevo automático categoría I-II -1 Producto sume 12.00 UVT por producto adicional. Tarifa Diferenciada del 60%-PEQUEÑA EMPRESA1</v>
      </c>
      <c r="V128" s="314" t="s">
        <v>581</v>
      </c>
      <c r="W128" s="1">
        <v>1</v>
      </c>
      <c r="X128" s="309">
        <v>91132</v>
      </c>
      <c r="Y128" s="309">
        <v>30.04</v>
      </c>
      <c r="Z128" t="s">
        <v>572</v>
      </c>
      <c r="AA128" t="s">
        <v>571</v>
      </c>
    </row>
    <row r="129" spans="20:26" x14ac:dyDescent="0.25">
      <c r="T129" t="str">
        <f t="shared" si="2"/>
        <v>911322</v>
      </c>
      <c r="U129" t="str">
        <f t="shared" si="3"/>
        <v>Registro sanitario nuevo automático categoría I-II -1 Producto sume 12.00 UVT por producto adicional. Tarifa Diferenciada del 60%-PEQUEÑA EMPRESA2</v>
      </c>
      <c r="V129" s="314" t="s">
        <v>581</v>
      </c>
      <c r="W129" s="1">
        <v>2</v>
      </c>
      <c r="X129" s="309">
        <v>91132</v>
      </c>
      <c r="Y129" s="309">
        <f>30.04+(12*1)</f>
        <v>42.04</v>
      </c>
      <c r="Z129" t="s">
        <v>572</v>
      </c>
    </row>
    <row r="130" spans="20:26" x14ac:dyDescent="0.25">
      <c r="T130" t="str">
        <f t="shared" si="2"/>
        <v>911323</v>
      </c>
      <c r="U130" t="str">
        <f t="shared" si="3"/>
        <v>Registro sanitario nuevo automático categoría I-II -1 Producto sume 12.00 UVT por producto adicional. Tarifa Diferenciada del 60%-PEQUEÑA EMPRESA3</v>
      </c>
      <c r="V130" s="314" t="s">
        <v>581</v>
      </c>
      <c r="W130" s="1">
        <v>3</v>
      </c>
      <c r="X130" s="309">
        <v>91132</v>
      </c>
      <c r="Y130" s="309">
        <f>30.04+(12*2)</f>
        <v>54.04</v>
      </c>
      <c r="Z130" t="s">
        <v>572</v>
      </c>
    </row>
    <row r="131" spans="20:26" x14ac:dyDescent="0.25">
      <c r="T131" t="str">
        <f t="shared" si="2"/>
        <v>911324</v>
      </c>
      <c r="U131" t="str">
        <f t="shared" si="3"/>
        <v>Registro sanitario nuevo automático categoría I-II -1 Producto sume 12.00 UVT por producto adicional. Tarifa Diferenciada del 60%-PEQUEÑA EMPRESA4</v>
      </c>
      <c r="V131" s="314" t="s">
        <v>581</v>
      </c>
      <c r="W131" s="1">
        <v>4</v>
      </c>
      <c r="X131" s="309">
        <v>91132</v>
      </c>
      <c r="Y131" s="309">
        <f>30.04+(12*3)</f>
        <v>66.039999999999992</v>
      </c>
      <c r="Z131" t="s">
        <v>572</v>
      </c>
    </row>
    <row r="132" spans="20:26" x14ac:dyDescent="0.25">
      <c r="T132" t="str">
        <f t="shared" si="2"/>
        <v>911325</v>
      </c>
      <c r="U132" t="str">
        <f t="shared" si="3"/>
        <v>Registro sanitario nuevo automático categoría I-II -1 Producto sume 12.00 UVT por producto adicional. Tarifa Diferenciada del 60%-PEQUEÑA EMPRESA5</v>
      </c>
      <c r="V132" s="314" t="s">
        <v>581</v>
      </c>
      <c r="W132" s="1">
        <v>5</v>
      </c>
      <c r="X132" s="309">
        <v>91132</v>
      </c>
      <c r="Y132" s="309">
        <f>30.04+(12*4)</f>
        <v>78.039999999999992</v>
      </c>
      <c r="Z132" t="s">
        <v>572</v>
      </c>
    </row>
    <row r="133" spans="20:26" x14ac:dyDescent="0.25">
      <c r="T133" t="str">
        <f t="shared" si="2"/>
        <v>911326</v>
      </c>
      <c r="U133" t="str">
        <f t="shared" si="3"/>
        <v>Registro sanitario nuevo automático categoría I-II -1 Producto sume 12.00 UVT por producto adicional. Tarifa Diferenciada del 60%-PEQUEÑA EMPRESA6</v>
      </c>
      <c r="V133" s="314" t="s">
        <v>581</v>
      </c>
      <c r="W133" s="1">
        <v>6</v>
      </c>
      <c r="X133" s="309">
        <v>91132</v>
      </c>
      <c r="Y133" s="309">
        <f>30.04+(12*5)</f>
        <v>90.039999999999992</v>
      </c>
      <c r="Z133" t="s">
        <v>572</v>
      </c>
    </row>
    <row r="134" spans="20:26" x14ac:dyDescent="0.25">
      <c r="T134" t="str">
        <f t="shared" si="2"/>
        <v>911327</v>
      </c>
      <c r="U134" t="str">
        <f t="shared" si="3"/>
        <v>Registro sanitario nuevo automático categoría I-II -1 Producto sume 12.00 UVT por producto adicional. Tarifa Diferenciada del 60%-PEQUEÑA EMPRESA7</v>
      </c>
      <c r="V134" s="314" t="s">
        <v>581</v>
      </c>
      <c r="W134" s="1">
        <v>7</v>
      </c>
      <c r="X134" s="309">
        <v>91132</v>
      </c>
      <c r="Y134" s="309">
        <f>30.04+(12*6)</f>
        <v>102.03999999999999</v>
      </c>
      <c r="Z134" t="s">
        <v>572</v>
      </c>
    </row>
    <row r="135" spans="20:26" x14ac:dyDescent="0.25">
      <c r="T135" t="str">
        <f t="shared" si="2"/>
        <v>911328</v>
      </c>
      <c r="U135" t="str">
        <f t="shared" si="3"/>
        <v>Registro sanitario nuevo automático categoría I-II -1 Producto sume 12.00 UVT por producto adicional. Tarifa Diferenciada del 60%-PEQUEÑA EMPRESA8</v>
      </c>
      <c r="V135" s="314" t="s">
        <v>581</v>
      </c>
      <c r="W135" s="1">
        <v>8</v>
      </c>
      <c r="X135" s="309">
        <v>91132</v>
      </c>
      <c r="Y135" s="309">
        <f>30.04+(12*7)</f>
        <v>114.03999999999999</v>
      </c>
      <c r="Z135" t="s">
        <v>572</v>
      </c>
    </row>
    <row r="136" spans="20:26" x14ac:dyDescent="0.25">
      <c r="T136" t="str">
        <f t="shared" si="2"/>
        <v>911329</v>
      </c>
      <c r="U136" t="str">
        <f t="shared" si="3"/>
        <v>Registro sanitario nuevo automático categoría I-II -1 Producto sume 12.00 UVT por producto adicional. Tarifa Diferenciada del 60%-PEQUEÑA EMPRESA9</v>
      </c>
      <c r="V136" s="314" t="s">
        <v>581</v>
      </c>
      <c r="W136" s="1">
        <v>9</v>
      </c>
      <c r="X136" s="309">
        <v>91132</v>
      </c>
      <c r="Y136" s="309">
        <f>30.04+(12*8)</f>
        <v>126.03999999999999</v>
      </c>
      <c r="Z136" t="s">
        <v>572</v>
      </c>
    </row>
    <row r="137" spans="20:26" x14ac:dyDescent="0.25">
      <c r="T137" t="str">
        <f t="shared" ref="T137:T200" si="5">X137&amp;W137</f>
        <v>9113210</v>
      </c>
      <c r="U137" t="str">
        <f t="shared" ref="U137:U200" si="6">V137&amp;W137</f>
        <v>Registro sanitario nuevo automático categoría I-II -1 Producto sume 12.00 UVT por producto adicional. Tarifa Diferenciada del 60%-PEQUEÑA EMPRESA10</v>
      </c>
      <c r="V137" s="314" t="s">
        <v>581</v>
      </c>
      <c r="W137" s="1">
        <v>10</v>
      </c>
      <c r="X137" s="309">
        <v>91132</v>
      </c>
      <c r="Y137" s="309">
        <f>30.04+(12*9)</f>
        <v>138.04</v>
      </c>
      <c r="Z137" t="s">
        <v>572</v>
      </c>
    </row>
    <row r="138" spans="20:26" x14ac:dyDescent="0.25">
      <c r="T138" t="str">
        <f t="shared" si="5"/>
        <v>9113211</v>
      </c>
      <c r="U138" t="str">
        <f t="shared" si="6"/>
        <v>Registro sanitario nuevo automático categoría I-II -1 Producto sume 12.00 UVT por producto adicional. Tarifa Diferenciada del 60%-PEQUEÑA EMPRESA11</v>
      </c>
      <c r="V138" s="314" t="s">
        <v>581</v>
      </c>
      <c r="W138" s="1">
        <v>11</v>
      </c>
      <c r="X138" s="309">
        <v>91132</v>
      </c>
      <c r="Y138" s="309">
        <f>30.04+(12*10)</f>
        <v>150.04</v>
      </c>
      <c r="Z138" t="s">
        <v>572</v>
      </c>
    </row>
    <row r="139" spans="20:26" x14ac:dyDescent="0.25">
      <c r="T139" t="str">
        <f t="shared" si="5"/>
        <v>9113212</v>
      </c>
      <c r="U139" t="str">
        <f t="shared" si="6"/>
        <v>Registro sanitario nuevo automático categoría I-II -1 Producto sume 12.00 UVT por producto adicional. Tarifa Diferenciada del 60%-PEQUEÑA EMPRESA12</v>
      </c>
      <c r="V139" s="314" t="s">
        <v>581</v>
      </c>
      <c r="W139" s="1">
        <v>12</v>
      </c>
      <c r="X139" s="309">
        <v>91132</v>
      </c>
      <c r="Y139" s="309">
        <f>30.04+(12*11)</f>
        <v>162.04</v>
      </c>
      <c r="Z139" t="s">
        <v>572</v>
      </c>
    </row>
    <row r="140" spans="20:26" x14ac:dyDescent="0.25">
      <c r="T140" t="str">
        <f t="shared" si="5"/>
        <v>9113213</v>
      </c>
      <c r="U140" t="str">
        <f t="shared" si="6"/>
        <v>Registro sanitario nuevo automático categoría I-II -1 Producto sume 12.00 UVT por producto adicional. Tarifa Diferenciada del 60%-PEQUEÑA EMPRESA13</v>
      </c>
      <c r="V140" s="314" t="s">
        <v>581</v>
      </c>
      <c r="W140" s="1">
        <v>13</v>
      </c>
      <c r="X140" s="309">
        <v>91132</v>
      </c>
      <c r="Y140" s="309">
        <f>30.04+(12*12)</f>
        <v>174.04</v>
      </c>
      <c r="Z140" t="s">
        <v>572</v>
      </c>
    </row>
    <row r="141" spans="20:26" x14ac:dyDescent="0.25">
      <c r="T141" t="str">
        <f t="shared" si="5"/>
        <v>9113214</v>
      </c>
      <c r="U141" t="str">
        <f t="shared" si="6"/>
        <v>Registro sanitario nuevo automático categoría I-II -1 Producto sume 12.00 UVT por producto adicional. Tarifa Diferenciada del 60%-PEQUEÑA EMPRESA14</v>
      </c>
      <c r="V141" s="314" t="s">
        <v>581</v>
      </c>
      <c r="W141" s="1">
        <v>14</v>
      </c>
      <c r="X141" s="309">
        <v>91132</v>
      </c>
      <c r="Y141" s="309">
        <f>30.04+(12*13)</f>
        <v>186.04</v>
      </c>
      <c r="Z141" t="s">
        <v>572</v>
      </c>
    </row>
    <row r="142" spans="20:26" x14ac:dyDescent="0.25">
      <c r="T142" t="str">
        <f t="shared" si="5"/>
        <v>9113215</v>
      </c>
      <c r="U142" t="str">
        <f t="shared" si="6"/>
        <v>Registro sanitario nuevo automático categoría I-II -1 Producto sume 12.00 UVT por producto adicional. Tarifa Diferenciada del 60%-PEQUEÑA EMPRESA15</v>
      </c>
      <c r="V142" s="314" t="s">
        <v>581</v>
      </c>
      <c r="W142" s="1">
        <v>15</v>
      </c>
      <c r="X142" s="309">
        <v>91132</v>
      </c>
      <c r="Y142" s="309">
        <f>30.04+(12*14)</f>
        <v>198.04</v>
      </c>
      <c r="Z142" t="s">
        <v>572</v>
      </c>
    </row>
    <row r="143" spans="20:26" x14ac:dyDescent="0.25">
      <c r="T143" t="str">
        <f t="shared" si="5"/>
        <v>911321 (un) producto.</v>
      </c>
      <c r="U143" t="str">
        <f t="shared" si="6"/>
        <v>Renovacion automática - Tarifa Diferenciada del 60% en el marco del parágrafo 1 del Art. 2 de la Ley 2069 de 2020 y del artículo 5 del Decreto 1889 de 2021. Aplicable a PEQUEÑA EMPRESA 1 (un) producto.</v>
      </c>
      <c r="V143" s="314" t="s">
        <v>549</v>
      </c>
      <c r="W143" s="1" t="s">
        <v>470</v>
      </c>
      <c r="X143" s="309">
        <v>91132</v>
      </c>
      <c r="Y143" s="309">
        <v>30.04</v>
      </c>
    </row>
    <row r="144" spans="20:26" x14ac:dyDescent="0.25">
      <c r="T144" t="str">
        <f t="shared" si="5"/>
        <v>911322 (dos) productos.</v>
      </c>
      <c r="U144" t="str">
        <f t="shared" si="6"/>
        <v>Renovacion automática - Tarifa Diferenciada del 60% en el marco del parágrafo 1 del Art. 2 de la Ley 2069 de 2020 y del artículo 5 del Decreto 1889 de 2021. Aplicable a PEQUEÑA EMPRESA 2 (dos) productos.</v>
      </c>
      <c r="V144" s="314" t="s">
        <v>549</v>
      </c>
      <c r="W144" s="1" t="s">
        <v>471</v>
      </c>
      <c r="X144" s="309">
        <v>91132</v>
      </c>
      <c r="Y144" s="309">
        <f>30.04+(12*1)</f>
        <v>42.04</v>
      </c>
    </row>
    <row r="145" spans="20:27" x14ac:dyDescent="0.25">
      <c r="T145" t="str">
        <f t="shared" si="5"/>
        <v>911323 (tres) productos.</v>
      </c>
      <c r="U145" t="str">
        <f t="shared" si="6"/>
        <v>Renovacion automática - Tarifa Diferenciada del 60% en el marco del parágrafo 1 del Art. 2 de la Ley 2069 de 2020 y del artículo 5 del Decreto 1889 de 2021. Aplicable a PEQUEÑA EMPRESA 3 (tres) productos.</v>
      </c>
      <c r="V145" s="314" t="s">
        <v>549</v>
      </c>
      <c r="W145" s="1" t="s">
        <v>472</v>
      </c>
      <c r="X145" s="309">
        <v>91132</v>
      </c>
      <c r="Y145" s="309">
        <f>30.04+(12*2)</f>
        <v>54.04</v>
      </c>
    </row>
    <row r="146" spans="20:27" x14ac:dyDescent="0.25">
      <c r="T146" t="str">
        <f t="shared" si="5"/>
        <v>911324 (cuatro) productos.</v>
      </c>
      <c r="U146" t="str">
        <f t="shared" si="6"/>
        <v>Renovacion automática - Tarifa Diferenciada del 60% en el marco del parágrafo 1 del Art. 2 de la Ley 2069 de 2020 y del artículo 5 del Decreto 1889 de 2021. Aplicable a PEQUEÑA EMPRESA 4 (cuatro) productos.</v>
      </c>
      <c r="V146" s="314" t="s">
        <v>549</v>
      </c>
      <c r="W146" s="1" t="s">
        <v>473</v>
      </c>
      <c r="X146" s="309">
        <v>91132</v>
      </c>
      <c r="Y146" s="309">
        <f>30.04+(12*3)</f>
        <v>66.039999999999992</v>
      </c>
    </row>
    <row r="147" spans="20:27" x14ac:dyDescent="0.25">
      <c r="T147" t="str">
        <f t="shared" si="5"/>
        <v>911325 (cinco) productos.</v>
      </c>
      <c r="U147" t="str">
        <f t="shared" si="6"/>
        <v>Renovacion automática - Tarifa Diferenciada del 60% en el marco del parágrafo 1 del Art. 2 de la Ley 2069 de 2020 y del artículo 5 del Decreto 1889 de 2021. Aplicable a PEQUEÑA EMPRESA 5 (cinco) productos.</v>
      </c>
      <c r="V147" s="314" t="s">
        <v>549</v>
      </c>
      <c r="W147" s="1" t="s">
        <v>474</v>
      </c>
      <c r="X147" s="309">
        <v>91132</v>
      </c>
      <c r="Y147" s="309">
        <f>30.04+(12*4)</f>
        <v>78.039999999999992</v>
      </c>
    </row>
    <row r="148" spans="20:27" x14ac:dyDescent="0.25">
      <c r="T148" t="str">
        <f t="shared" si="5"/>
        <v>911326 (seis) productos.</v>
      </c>
      <c r="U148" t="str">
        <f t="shared" si="6"/>
        <v>Renovacion automática - Tarifa Diferenciada del 60% en el marco del parágrafo 1 del Art. 2 de la Ley 2069 de 2020 y del artículo 5 del Decreto 1889 de 2021. Aplicable a PEQUEÑA EMPRESA 6 (seis) productos.</v>
      </c>
      <c r="V148" s="314" t="s">
        <v>549</v>
      </c>
      <c r="W148" s="1" t="s">
        <v>475</v>
      </c>
      <c r="X148" s="309">
        <v>91132</v>
      </c>
      <c r="Y148" s="309">
        <f>30.04+(12*5)</f>
        <v>90.039999999999992</v>
      </c>
    </row>
    <row r="149" spans="20:27" x14ac:dyDescent="0.25">
      <c r="T149" t="str">
        <f t="shared" si="5"/>
        <v>911327 (siete) productos.</v>
      </c>
      <c r="U149" t="str">
        <f t="shared" si="6"/>
        <v>Renovacion automática - Tarifa Diferenciada del 60% en el marco del parágrafo 1 del Art. 2 de la Ley 2069 de 2020 y del artículo 5 del Decreto 1889 de 2021. Aplicable a PEQUEÑA EMPRESA 7 (siete) productos.</v>
      </c>
      <c r="V149" s="314" t="s">
        <v>549</v>
      </c>
      <c r="W149" s="1" t="s">
        <v>476</v>
      </c>
      <c r="X149" s="309">
        <v>91132</v>
      </c>
      <c r="Y149" s="309">
        <f>30.04+(12*6)</f>
        <v>102.03999999999999</v>
      </c>
    </row>
    <row r="150" spans="20:27" x14ac:dyDescent="0.25">
      <c r="T150" t="str">
        <f t="shared" si="5"/>
        <v>911328 (ocho) productos.</v>
      </c>
      <c r="U150" t="str">
        <f t="shared" si="6"/>
        <v>Renovacion automática - Tarifa Diferenciada del 60% en el marco del parágrafo 1 del Art. 2 de la Ley 2069 de 2020 y del artículo 5 del Decreto 1889 de 2021. Aplicable a PEQUEÑA EMPRESA 8 (ocho) productos.</v>
      </c>
      <c r="V150" s="314" t="s">
        <v>549</v>
      </c>
      <c r="W150" s="1" t="s">
        <v>477</v>
      </c>
      <c r="X150" s="309">
        <v>91132</v>
      </c>
      <c r="Y150" s="309">
        <f>30.04+(12*7)</f>
        <v>114.03999999999999</v>
      </c>
    </row>
    <row r="151" spans="20:27" x14ac:dyDescent="0.25">
      <c r="T151" t="str">
        <f t="shared" si="5"/>
        <v>911329 (nueve) productos.</v>
      </c>
      <c r="U151" t="str">
        <f t="shared" si="6"/>
        <v>Renovacion automática - Tarifa Diferenciada del 60% en el marco del parágrafo 1 del Art. 2 de la Ley 2069 de 2020 y del artículo 5 del Decreto 1889 de 2021. Aplicable a PEQUEÑA EMPRESA 9 (nueve) productos.</v>
      </c>
      <c r="V151" s="314" t="s">
        <v>549</v>
      </c>
      <c r="W151" s="1" t="s">
        <v>478</v>
      </c>
      <c r="X151" s="309">
        <v>91132</v>
      </c>
      <c r="Y151" s="309">
        <f>30.04+(12*8)</f>
        <v>126.03999999999999</v>
      </c>
    </row>
    <row r="152" spans="20:27" x14ac:dyDescent="0.25">
      <c r="T152" t="str">
        <f t="shared" si="5"/>
        <v>9113210 (diez) productos.</v>
      </c>
      <c r="U152" t="str">
        <f t="shared" si="6"/>
        <v>Renovacion automática - Tarifa Diferenciada del 60% en el marco del parágrafo 1 del Art. 2 de la Ley 2069 de 2020 y del artículo 5 del Decreto 1889 de 2021. Aplicable a PEQUEÑA EMPRESA 10 (diez) productos.</v>
      </c>
      <c r="V152" s="314" t="s">
        <v>549</v>
      </c>
      <c r="W152" s="1" t="s">
        <v>479</v>
      </c>
      <c r="X152" s="309">
        <v>91132</v>
      </c>
      <c r="Y152" s="309">
        <f>30.04+(12*9)</f>
        <v>138.04</v>
      </c>
    </row>
    <row r="153" spans="20:27" x14ac:dyDescent="0.25">
      <c r="T153" t="str">
        <f t="shared" si="5"/>
        <v>9113211 (once) productos.</v>
      </c>
      <c r="U153" t="str">
        <f t="shared" si="6"/>
        <v>Renovacion automática - Tarifa Diferenciada del 60% en el marco del parágrafo 1 del Art. 2 de la Ley 2069 de 2020 y del artículo 5 del Decreto 1889 de 2021. Aplicable a PEQUEÑA EMPRESA 11 (once) productos.</v>
      </c>
      <c r="V153" s="314" t="s">
        <v>549</v>
      </c>
      <c r="W153" s="1" t="s">
        <v>480</v>
      </c>
      <c r="X153" s="309">
        <v>91132</v>
      </c>
      <c r="Y153" s="309">
        <f>30.04+(12*10)</f>
        <v>150.04</v>
      </c>
    </row>
    <row r="154" spans="20:27" x14ac:dyDescent="0.25">
      <c r="T154" t="str">
        <f t="shared" si="5"/>
        <v>9113212 (doce) productos.</v>
      </c>
      <c r="U154" t="str">
        <f t="shared" si="6"/>
        <v>Renovacion automática - Tarifa Diferenciada del 60% en el marco del parágrafo 1 del Art. 2 de la Ley 2069 de 2020 y del artículo 5 del Decreto 1889 de 2021. Aplicable a PEQUEÑA EMPRESA 12 (doce) productos.</v>
      </c>
      <c r="V154" s="314" t="s">
        <v>549</v>
      </c>
      <c r="W154" s="1" t="s">
        <v>481</v>
      </c>
      <c r="X154" s="309">
        <v>91132</v>
      </c>
      <c r="Y154" s="309">
        <f>30.04+(12*11)</f>
        <v>162.04</v>
      </c>
    </row>
    <row r="155" spans="20:27" x14ac:dyDescent="0.25">
      <c r="T155" t="str">
        <f t="shared" si="5"/>
        <v>9113213 (trece) productos.</v>
      </c>
      <c r="U155" t="str">
        <f t="shared" si="6"/>
        <v>Renovacion automática - Tarifa Diferenciada del 60% en el marco del parágrafo 1 del Art. 2 de la Ley 2069 de 2020 y del artículo 5 del Decreto 1889 de 2021. Aplicable a PEQUEÑA EMPRESA 13 (trece) productos.</v>
      </c>
      <c r="V155" s="314" t="s">
        <v>549</v>
      </c>
      <c r="W155" s="1" t="s">
        <v>482</v>
      </c>
      <c r="X155" s="309">
        <v>91132</v>
      </c>
      <c r="Y155" s="309">
        <f>30.04+(12*12)</f>
        <v>174.04</v>
      </c>
    </row>
    <row r="156" spans="20:27" x14ac:dyDescent="0.25">
      <c r="T156" t="str">
        <f t="shared" si="5"/>
        <v>9113214 (catorce) productos.</v>
      </c>
      <c r="U156" t="str">
        <f t="shared" si="6"/>
        <v>Renovacion automática - Tarifa Diferenciada del 60% en el marco del parágrafo 1 del Art. 2 de la Ley 2069 de 2020 y del artículo 5 del Decreto 1889 de 2021. Aplicable a PEQUEÑA EMPRESA 14 (catorce) productos.</v>
      </c>
      <c r="V156" s="314" t="s">
        <v>549</v>
      </c>
      <c r="W156" s="1" t="s">
        <v>483</v>
      </c>
      <c r="X156" s="309">
        <v>91132</v>
      </c>
      <c r="Y156" s="309">
        <f>30.04+(12*13)</f>
        <v>186.04</v>
      </c>
    </row>
    <row r="157" spans="20:27" x14ac:dyDescent="0.25">
      <c r="T157" t="str">
        <f t="shared" si="5"/>
        <v>9113215 (quince) productos.</v>
      </c>
      <c r="U157" t="str">
        <f t="shared" si="6"/>
        <v>Renovacion automática - Tarifa Diferenciada del 60% en el marco del parágrafo 1 del Art. 2 de la Ley 2069 de 2020 y del artículo 5 del Decreto 1889 de 2021. Aplicable a PEQUEÑA EMPRESA 15 (quince) productos.</v>
      </c>
      <c r="V157" s="314" t="s">
        <v>549</v>
      </c>
      <c r="W157" s="1" t="s">
        <v>484</v>
      </c>
      <c r="X157" s="309">
        <v>91132</v>
      </c>
      <c r="Y157" s="309">
        <f>30.04+(12*14)</f>
        <v>198.04</v>
      </c>
    </row>
    <row r="158" spans="20:27" x14ac:dyDescent="0.25">
      <c r="T158" t="str">
        <f t="shared" si="5"/>
        <v>921301</v>
      </c>
      <c r="U158" t="str">
        <f t="shared" si="6"/>
        <v>Registro sanitario nuevo automático categoría I-II. 1 Producto sume Mas 14.00 UVT por producto adicional.  Tarifa Diferenciada del 70%-MEDIANA EMPRESA1</v>
      </c>
      <c r="V158" s="315" t="s">
        <v>582</v>
      </c>
      <c r="W158" s="1">
        <v>1</v>
      </c>
      <c r="X158" s="309">
        <v>92130</v>
      </c>
      <c r="Y158" s="309">
        <v>35.04</v>
      </c>
      <c r="Z158" t="s">
        <v>573</v>
      </c>
      <c r="AA158" s="307"/>
    </row>
    <row r="159" spans="20:27" x14ac:dyDescent="0.25">
      <c r="T159" t="str">
        <f t="shared" si="5"/>
        <v>921302</v>
      </c>
      <c r="U159" t="str">
        <f t="shared" si="6"/>
        <v>Registro sanitario nuevo automático categoría I-II. 1 Producto sume Mas 14.00 UVT por producto adicional.  Tarifa Diferenciada del 70%-MEDIANA EMPRESA2</v>
      </c>
      <c r="V159" s="315" t="s">
        <v>582</v>
      </c>
      <c r="W159" s="1">
        <v>2</v>
      </c>
      <c r="X159" s="309">
        <v>92130</v>
      </c>
      <c r="Y159" s="309">
        <f>35.04+(14*1)</f>
        <v>49.04</v>
      </c>
      <c r="Z159" t="s">
        <v>573</v>
      </c>
    </row>
    <row r="160" spans="20:27" x14ac:dyDescent="0.25">
      <c r="T160" t="str">
        <f t="shared" si="5"/>
        <v>921303</v>
      </c>
      <c r="U160" t="str">
        <f t="shared" si="6"/>
        <v>Registro sanitario nuevo automático categoría I-II. 1 Producto sume Mas 14.00 UVT por producto adicional.  Tarifa Diferenciada del 70%-MEDIANA EMPRESA3</v>
      </c>
      <c r="V160" s="315" t="s">
        <v>582</v>
      </c>
      <c r="W160" s="1">
        <v>3</v>
      </c>
      <c r="X160" s="309">
        <v>92130</v>
      </c>
      <c r="Y160" s="309">
        <f>35.04+(14*2)</f>
        <v>63.04</v>
      </c>
      <c r="Z160" t="s">
        <v>573</v>
      </c>
    </row>
    <row r="161" spans="20:26" x14ac:dyDescent="0.25">
      <c r="T161" t="str">
        <f t="shared" si="5"/>
        <v>921304</v>
      </c>
      <c r="U161" t="str">
        <f t="shared" si="6"/>
        <v>Registro sanitario nuevo automático categoría I-II. 1 Producto sume Mas 14.00 UVT por producto adicional.  Tarifa Diferenciada del 70%-MEDIANA EMPRESA4</v>
      </c>
      <c r="V161" s="315" t="s">
        <v>582</v>
      </c>
      <c r="W161" s="1">
        <v>4</v>
      </c>
      <c r="X161" s="309">
        <v>92130</v>
      </c>
      <c r="Y161" s="309">
        <f>35.04+(14*3)</f>
        <v>77.039999999999992</v>
      </c>
      <c r="Z161" t="s">
        <v>573</v>
      </c>
    </row>
    <row r="162" spans="20:26" x14ac:dyDescent="0.25">
      <c r="T162" t="str">
        <f t="shared" si="5"/>
        <v>921305</v>
      </c>
      <c r="U162" t="str">
        <f t="shared" si="6"/>
        <v>Registro sanitario nuevo automático categoría I-II. 1 Producto sume Mas 14.00 UVT por producto adicional.  Tarifa Diferenciada del 70%-MEDIANA EMPRESA5</v>
      </c>
      <c r="V162" s="315" t="s">
        <v>582</v>
      </c>
      <c r="W162" s="1">
        <v>5</v>
      </c>
      <c r="X162" s="309">
        <v>92130</v>
      </c>
      <c r="Y162" s="309">
        <f>35.04+(14*4)</f>
        <v>91.039999999999992</v>
      </c>
      <c r="Z162" t="s">
        <v>573</v>
      </c>
    </row>
    <row r="163" spans="20:26" x14ac:dyDescent="0.25">
      <c r="T163" t="str">
        <f t="shared" si="5"/>
        <v>921306</v>
      </c>
      <c r="U163" t="str">
        <f t="shared" si="6"/>
        <v>Registro sanitario nuevo automático categoría I-II. 1 Producto sume Mas 14.00 UVT por producto adicional.  Tarifa Diferenciada del 70%-MEDIANA EMPRESA6</v>
      </c>
      <c r="V163" s="315" t="s">
        <v>582</v>
      </c>
      <c r="W163" s="1">
        <v>6</v>
      </c>
      <c r="X163" s="309">
        <v>92130</v>
      </c>
      <c r="Y163" s="309">
        <f>35.04+(14*5)</f>
        <v>105.03999999999999</v>
      </c>
      <c r="Z163" t="s">
        <v>573</v>
      </c>
    </row>
    <row r="164" spans="20:26" x14ac:dyDescent="0.25">
      <c r="T164" t="str">
        <f t="shared" si="5"/>
        <v>921307</v>
      </c>
      <c r="U164" t="str">
        <f t="shared" si="6"/>
        <v>Registro sanitario nuevo automático categoría I-II. 1 Producto sume Mas 14.00 UVT por producto adicional.  Tarifa Diferenciada del 70%-MEDIANA EMPRESA7</v>
      </c>
      <c r="V164" s="315" t="s">
        <v>582</v>
      </c>
      <c r="W164" s="1">
        <v>7</v>
      </c>
      <c r="X164" s="309">
        <v>92130</v>
      </c>
      <c r="Y164" s="309">
        <f>35.04+(14*6)</f>
        <v>119.03999999999999</v>
      </c>
      <c r="Z164" t="s">
        <v>573</v>
      </c>
    </row>
    <row r="165" spans="20:26" x14ac:dyDescent="0.25">
      <c r="T165" t="str">
        <f t="shared" si="5"/>
        <v>921308</v>
      </c>
      <c r="U165" t="str">
        <f t="shared" si="6"/>
        <v>Registro sanitario nuevo automático categoría I-II. 1 Producto sume Mas 14.00 UVT por producto adicional.  Tarifa Diferenciada del 70%-MEDIANA EMPRESA8</v>
      </c>
      <c r="V165" s="315" t="s">
        <v>582</v>
      </c>
      <c r="W165" s="1">
        <v>8</v>
      </c>
      <c r="X165" s="309">
        <v>92130</v>
      </c>
      <c r="Y165" s="309">
        <f>35.04+(14*7)</f>
        <v>133.04</v>
      </c>
      <c r="Z165" t="s">
        <v>573</v>
      </c>
    </row>
    <row r="166" spans="20:26" x14ac:dyDescent="0.25">
      <c r="T166" t="str">
        <f t="shared" si="5"/>
        <v>921309</v>
      </c>
      <c r="U166" t="str">
        <f t="shared" si="6"/>
        <v>Registro sanitario nuevo automático categoría I-II. 1 Producto sume Mas 14.00 UVT por producto adicional.  Tarifa Diferenciada del 70%-MEDIANA EMPRESA9</v>
      </c>
      <c r="V166" s="315" t="s">
        <v>582</v>
      </c>
      <c r="W166" s="1">
        <v>9</v>
      </c>
      <c r="X166" s="309">
        <v>92130</v>
      </c>
      <c r="Y166" s="309">
        <f>35.04+(14*8)</f>
        <v>147.04</v>
      </c>
      <c r="Z166" t="s">
        <v>573</v>
      </c>
    </row>
    <row r="167" spans="20:26" x14ac:dyDescent="0.25">
      <c r="T167" t="str">
        <f t="shared" si="5"/>
        <v>9213010</v>
      </c>
      <c r="U167" t="str">
        <f t="shared" si="6"/>
        <v>Registro sanitario nuevo automático categoría I-II. 1 Producto sume Mas 14.00 UVT por producto adicional.  Tarifa Diferenciada del 70%-MEDIANA EMPRESA10</v>
      </c>
      <c r="V167" s="315" t="s">
        <v>582</v>
      </c>
      <c r="W167" s="1">
        <v>10</v>
      </c>
      <c r="X167" s="309">
        <v>92130</v>
      </c>
      <c r="Y167" s="309">
        <f>35.04+(14*9)</f>
        <v>161.04</v>
      </c>
      <c r="Z167" t="s">
        <v>573</v>
      </c>
    </row>
    <row r="168" spans="20:26" x14ac:dyDescent="0.25">
      <c r="T168" t="str">
        <f t="shared" si="5"/>
        <v>9213011</v>
      </c>
      <c r="U168" t="str">
        <f t="shared" si="6"/>
        <v>Registro sanitario nuevo automático categoría I-II. 1 Producto sume Mas 14.00 UVT por producto adicional.  Tarifa Diferenciada del 70%-MEDIANA EMPRESA11</v>
      </c>
      <c r="V168" s="315" t="s">
        <v>582</v>
      </c>
      <c r="W168" s="1">
        <v>11</v>
      </c>
      <c r="X168" s="309">
        <v>92130</v>
      </c>
      <c r="Y168" s="309">
        <f>35.04+(14*10)</f>
        <v>175.04</v>
      </c>
      <c r="Z168" t="s">
        <v>573</v>
      </c>
    </row>
    <row r="169" spans="20:26" x14ac:dyDescent="0.25">
      <c r="T169" t="str">
        <f t="shared" si="5"/>
        <v>9213012</v>
      </c>
      <c r="U169" t="str">
        <f t="shared" si="6"/>
        <v>Registro sanitario nuevo automático categoría I-II. 1 Producto sume Mas 14.00 UVT por producto adicional.  Tarifa Diferenciada del 70%-MEDIANA EMPRESA12</v>
      </c>
      <c r="V169" s="315" t="s">
        <v>582</v>
      </c>
      <c r="W169" s="1">
        <v>12</v>
      </c>
      <c r="X169" s="309">
        <v>92130</v>
      </c>
      <c r="Y169" s="309">
        <f>35.04+(14*11)</f>
        <v>189.04</v>
      </c>
      <c r="Z169" t="s">
        <v>573</v>
      </c>
    </row>
    <row r="170" spans="20:26" x14ac:dyDescent="0.25">
      <c r="T170" t="str">
        <f t="shared" si="5"/>
        <v>9213013</v>
      </c>
      <c r="U170" t="str">
        <f t="shared" si="6"/>
        <v>Registro sanitario nuevo automático categoría I-II. 1 Producto sume Mas 14.00 UVT por producto adicional.  Tarifa Diferenciada del 70%-MEDIANA EMPRESA13</v>
      </c>
      <c r="V170" s="315" t="s">
        <v>582</v>
      </c>
      <c r="W170" s="1">
        <v>13</v>
      </c>
      <c r="X170" s="309">
        <v>92130</v>
      </c>
      <c r="Y170" s="309">
        <f>35.04+(14*12)</f>
        <v>203.04</v>
      </c>
      <c r="Z170" t="s">
        <v>573</v>
      </c>
    </row>
    <row r="171" spans="20:26" x14ac:dyDescent="0.25">
      <c r="T171" t="str">
        <f t="shared" si="5"/>
        <v>9213014</v>
      </c>
      <c r="U171" t="str">
        <f t="shared" si="6"/>
        <v>Registro sanitario nuevo automático categoría I-II. 1 Producto sume Mas 14.00 UVT por producto adicional.  Tarifa Diferenciada del 70%-MEDIANA EMPRESA14</v>
      </c>
      <c r="V171" s="315" t="s">
        <v>582</v>
      </c>
      <c r="W171" s="1">
        <v>14</v>
      </c>
      <c r="X171" s="309">
        <v>92130</v>
      </c>
      <c r="Y171" s="309">
        <f>35.04+(14*13)</f>
        <v>217.04</v>
      </c>
      <c r="Z171" t="s">
        <v>573</v>
      </c>
    </row>
    <row r="172" spans="20:26" x14ac:dyDescent="0.25">
      <c r="T172" t="str">
        <f t="shared" si="5"/>
        <v>9213015</v>
      </c>
      <c r="U172" t="str">
        <f t="shared" si="6"/>
        <v>Registro sanitario nuevo automático categoría I-II. 1 Producto sume Mas 14.00 UVT por producto adicional.  Tarifa Diferenciada del 70%-MEDIANA EMPRESA15</v>
      </c>
      <c r="V172" s="315" t="s">
        <v>582</v>
      </c>
      <c r="W172" s="1">
        <v>15</v>
      </c>
      <c r="X172" s="309">
        <v>92130</v>
      </c>
      <c r="Y172" s="309">
        <f>35.04+(14*14)</f>
        <v>231.04</v>
      </c>
      <c r="Z172" t="s">
        <v>573</v>
      </c>
    </row>
    <row r="173" spans="20:26" x14ac:dyDescent="0.25">
      <c r="T173" t="str">
        <f t="shared" si="5"/>
        <v>921301 (un) producto.</v>
      </c>
      <c r="U173" t="str">
        <f t="shared" si="6"/>
        <v>Renovacion automática - Tarifa Diferenciada del 70% en el marco del parágrafo 1 del Art. 2 de la Ley 2069 de 2020 y del artículo 5 del Decreto 1889 de 2021. Aplicable a MEDIANA EMPRESA 1 (un) producto.</v>
      </c>
      <c r="V173" s="315" t="s">
        <v>550</v>
      </c>
      <c r="W173" s="1" t="s">
        <v>470</v>
      </c>
      <c r="X173" s="309">
        <v>92130</v>
      </c>
      <c r="Y173" s="309">
        <v>35.04</v>
      </c>
    </row>
    <row r="174" spans="20:26" x14ac:dyDescent="0.25">
      <c r="T174" t="str">
        <f t="shared" si="5"/>
        <v>921302 (dos) productos.</v>
      </c>
      <c r="U174" t="str">
        <f t="shared" si="6"/>
        <v>Renovacion automática - Tarifa Diferenciada del 70% en el marco del parágrafo 1 del Art. 2 de la Ley 2069 de 2020 y del artículo 5 del Decreto 1889 de 2021. Aplicable a MEDIANA EMPRESA 2 (dos) productos.</v>
      </c>
      <c r="V174" s="315" t="s">
        <v>550</v>
      </c>
      <c r="W174" s="1" t="s">
        <v>471</v>
      </c>
      <c r="X174" s="309">
        <v>92130</v>
      </c>
      <c r="Y174" s="309">
        <f>35.04+(14*1)</f>
        <v>49.04</v>
      </c>
    </row>
    <row r="175" spans="20:26" x14ac:dyDescent="0.25">
      <c r="T175" t="str">
        <f t="shared" si="5"/>
        <v>921303 (tres) productos.</v>
      </c>
      <c r="U175" t="str">
        <f t="shared" si="6"/>
        <v>Renovacion automática - Tarifa Diferenciada del 70% en el marco del parágrafo 1 del Art. 2 de la Ley 2069 de 2020 y del artículo 5 del Decreto 1889 de 2021. Aplicable a MEDIANA EMPRESA 3 (tres) productos.</v>
      </c>
      <c r="V175" s="315" t="s">
        <v>550</v>
      </c>
      <c r="W175" s="1" t="s">
        <v>472</v>
      </c>
      <c r="X175" s="309">
        <v>92130</v>
      </c>
      <c r="Y175" s="309">
        <f>35.04+(14*2)</f>
        <v>63.04</v>
      </c>
    </row>
    <row r="176" spans="20:26" x14ac:dyDescent="0.25">
      <c r="T176" t="str">
        <f t="shared" si="5"/>
        <v>921304 (cuatro) productos.</v>
      </c>
      <c r="U176" t="str">
        <f t="shared" si="6"/>
        <v>Renovacion automática - Tarifa Diferenciada del 70% en el marco del parágrafo 1 del Art. 2 de la Ley 2069 de 2020 y del artículo 5 del Decreto 1889 de 2021. Aplicable a MEDIANA EMPRESA 4 (cuatro) productos.</v>
      </c>
      <c r="V176" s="315" t="s">
        <v>550</v>
      </c>
      <c r="W176" s="1" t="s">
        <v>473</v>
      </c>
      <c r="X176" s="309">
        <v>92130</v>
      </c>
      <c r="Y176" s="309">
        <f>35.04+(14*3)</f>
        <v>77.039999999999992</v>
      </c>
    </row>
    <row r="177" spans="20:27" x14ac:dyDescent="0.25">
      <c r="T177" t="str">
        <f t="shared" si="5"/>
        <v>921305 (cinco) productos.</v>
      </c>
      <c r="U177" t="str">
        <f t="shared" si="6"/>
        <v>Renovacion automática - Tarifa Diferenciada del 70% en el marco del parágrafo 1 del Art. 2 de la Ley 2069 de 2020 y del artículo 5 del Decreto 1889 de 2021. Aplicable a MEDIANA EMPRESA 5 (cinco) productos.</v>
      </c>
      <c r="V177" s="315" t="s">
        <v>550</v>
      </c>
      <c r="W177" s="1" t="s">
        <v>474</v>
      </c>
      <c r="X177" s="309">
        <v>92130</v>
      </c>
      <c r="Y177" s="309">
        <f>35.04+(14*4)</f>
        <v>91.039999999999992</v>
      </c>
    </row>
    <row r="178" spans="20:27" x14ac:dyDescent="0.25">
      <c r="T178" t="str">
        <f t="shared" si="5"/>
        <v>921306 (seis) productos.</v>
      </c>
      <c r="U178" t="str">
        <f t="shared" si="6"/>
        <v>Renovacion automática - Tarifa Diferenciada del 70% en el marco del parágrafo 1 del Art. 2 de la Ley 2069 de 2020 y del artículo 5 del Decreto 1889 de 2021. Aplicable a MEDIANA EMPRESA 6 (seis) productos.</v>
      </c>
      <c r="V178" s="315" t="s">
        <v>550</v>
      </c>
      <c r="W178" s="1" t="s">
        <v>475</v>
      </c>
      <c r="X178" s="309">
        <v>92130</v>
      </c>
      <c r="Y178" s="309">
        <f>35.04+(14*5)</f>
        <v>105.03999999999999</v>
      </c>
    </row>
    <row r="179" spans="20:27" x14ac:dyDescent="0.25">
      <c r="T179" t="str">
        <f t="shared" si="5"/>
        <v>921307 (siete) productos.</v>
      </c>
      <c r="U179" t="str">
        <f t="shared" si="6"/>
        <v>Renovacion automática - Tarifa Diferenciada del 70% en el marco del parágrafo 1 del Art. 2 de la Ley 2069 de 2020 y del artículo 5 del Decreto 1889 de 2021. Aplicable a MEDIANA EMPRESA 7 (siete) productos.</v>
      </c>
      <c r="V179" s="315" t="s">
        <v>550</v>
      </c>
      <c r="W179" s="1" t="s">
        <v>476</v>
      </c>
      <c r="X179" s="309">
        <v>92130</v>
      </c>
      <c r="Y179" s="309">
        <f>35.04+(14*6)</f>
        <v>119.03999999999999</v>
      </c>
    </row>
    <row r="180" spans="20:27" x14ac:dyDescent="0.25">
      <c r="T180" t="str">
        <f t="shared" si="5"/>
        <v>921308 (ocho) productos.</v>
      </c>
      <c r="U180" t="str">
        <f t="shared" si="6"/>
        <v>Renovacion automática - Tarifa Diferenciada del 70% en el marco del parágrafo 1 del Art. 2 de la Ley 2069 de 2020 y del artículo 5 del Decreto 1889 de 2021. Aplicable a MEDIANA EMPRESA 8 (ocho) productos.</v>
      </c>
      <c r="V180" s="315" t="s">
        <v>550</v>
      </c>
      <c r="W180" s="1" t="s">
        <v>477</v>
      </c>
      <c r="X180" s="309">
        <v>92130</v>
      </c>
      <c r="Y180" s="309">
        <f>35.04+(14*7)</f>
        <v>133.04</v>
      </c>
    </row>
    <row r="181" spans="20:27" x14ac:dyDescent="0.25">
      <c r="T181" t="str">
        <f t="shared" si="5"/>
        <v>921309 (nueve) productos.</v>
      </c>
      <c r="U181" t="str">
        <f t="shared" si="6"/>
        <v>Renovacion automática - Tarifa Diferenciada del 70% en el marco del parágrafo 1 del Art. 2 de la Ley 2069 de 2020 y del artículo 5 del Decreto 1889 de 2021. Aplicable a MEDIANA EMPRESA 9 (nueve) productos.</v>
      </c>
      <c r="V181" s="315" t="s">
        <v>550</v>
      </c>
      <c r="W181" s="1" t="s">
        <v>478</v>
      </c>
      <c r="X181" s="309">
        <v>92130</v>
      </c>
      <c r="Y181" s="309">
        <f>35.04+(14*8)</f>
        <v>147.04</v>
      </c>
    </row>
    <row r="182" spans="20:27" x14ac:dyDescent="0.25">
      <c r="T182" t="str">
        <f t="shared" si="5"/>
        <v>9213010 (diez) productos.</v>
      </c>
      <c r="U182" t="str">
        <f t="shared" si="6"/>
        <v>Renovacion automática - Tarifa Diferenciada del 70% en el marco del parágrafo 1 del Art. 2 de la Ley 2069 de 2020 y del artículo 5 del Decreto 1889 de 2021. Aplicable a MEDIANA EMPRESA 10 (diez) productos.</v>
      </c>
      <c r="V182" s="315" t="s">
        <v>550</v>
      </c>
      <c r="W182" s="1" t="s">
        <v>479</v>
      </c>
      <c r="X182" s="309">
        <v>92130</v>
      </c>
      <c r="Y182" s="309">
        <f>35.04+(14*9)</f>
        <v>161.04</v>
      </c>
    </row>
    <row r="183" spans="20:27" x14ac:dyDescent="0.25">
      <c r="T183" t="str">
        <f t="shared" si="5"/>
        <v>9213011 (once) productos.</v>
      </c>
      <c r="U183" t="str">
        <f t="shared" si="6"/>
        <v>Renovacion automática - Tarifa Diferenciada del 70% en el marco del parágrafo 1 del Art. 2 de la Ley 2069 de 2020 y del artículo 5 del Decreto 1889 de 2021. Aplicable a MEDIANA EMPRESA 11 (once) productos.</v>
      </c>
      <c r="V183" s="315" t="s">
        <v>550</v>
      </c>
      <c r="W183" s="1" t="s">
        <v>480</v>
      </c>
      <c r="X183" s="309">
        <v>92130</v>
      </c>
      <c r="Y183" s="309">
        <f>35.04+(14*10)</f>
        <v>175.04</v>
      </c>
    </row>
    <row r="184" spans="20:27" x14ac:dyDescent="0.25">
      <c r="T184" t="str">
        <f t="shared" si="5"/>
        <v>9213012 (doce) productos.</v>
      </c>
      <c r="U184" t="str">
        <f t="shared" si="6"/>
        <v>Renovacion automática - Tarifa Diferenciada del 70% en el marco del parágrafo 1 del Art. 2 de la Ley 2069 de 2020 y del artículo 5 del Decreto 1889 de 2021. Aplicable a MEDIANA EMPRESA 12 (doce) productos.</v>
      </c>
      <c r="V184" s="315" t="s">
        <v>550</v>
      </c>
      <c r="W184" s="1" t="s">
        <v>481</v>
      </c>
      <c r="X184" s="309">
        <v>92130</v>
      </c>
      <c r="Y184" s="309">
        <f>35.04+(14*11)</f>
        <v>189.04</v>
      </c>
    </row>
    <row r="185" spans="20:27" x14ac:dyDescent="0.25">
      <c r="T185" t="str">
        <f t="shared" si="5"/>
        <v>9213013 (trece) productos.</v>
      </c>
      <c r="U185" t="str">
        <f t="shared" si="6"/>
        <v>Renovacion automática - Tarifa Diferenciada del 70% en el marco del parágrafo 1 del Art. 2 de la Ley 2069 de 2020 y del artículo 5 del Decreto 1889 de 2021. Aplicable a MEDIANA EMPRESA 13 (trece) productos.</v>
      </c>
      <c r="V185" s="315" t="s">
        <v>550</v>
      </c>
      <c r="W185" s="1" t="s">
        <v>482</v>
      </c>
      <c r="X185" s="309">
        <v>92130</v>
      </c>
      <c r="Y185" s="309">
        <f>35.04+(14*12)</f>
        <v>203.04</v>
      </c>
    </row>
    <row r="186" spans="20:27" x14ac:dyDescent="0.25">
      <c r="T186" t="str">
        <f t="shared" si="5"/>
        <v>9213014 (catorce) productos.</v>
      </c>
      <c r="U186" t="str">
        <f t="shared" si="6"/>
        <v>Renovacion automática - Tarifa Diferenciada del 70% en el marco del parágrafo 1 del Art. 2 de la Ley 2069 de 2020 y del artículo 5 del Decreto 1889 de 2021. Aplicable a MEDIANA EMPRESA 14 (catorce) productos.</v>
      </c>
      <c r="V186" s="315" t="s">
        <v>550</v>
      </c>
      <c r="W186" s="1" t="s">
        <v>483</v>
      </c>
      <c r="X186" s="309">
        <v>92130</v>
      </c>
      <c r="Y186" s="309">
        <f>35.04+(14*13)</f>
        <v>217.04</v>
      </c>
    </row>
    <row r="187" spans="20:27" x14ac:dyDescent="0.25">
      <c r="T187" t="str">
        <f t="shared" si="5"/>
        <v>9213015 (quince) productos.</v>
      </c>
      <c r="U187" t="str">
        <f t="shared" si="6"/>
        <v>Renovacion automática - Tarifa Diferenciada del 70% en el marco del parágrafo 1 del Art. 2 de la Ley 2069 de 2020 y del artículo 5 del Decreto 1889 de 2021. Aplicable a MEDIANA EMPRESA 15 (quince) productos.</v>
      </c>
      <c r="V187" s="315" t="s">
        <v>550</v>
      </c>
      <c r="W187" s="1" t="s">
        <v>484</v>
      </c>
      <c r="X187" s="309">
        <v>92130</v>
      </c>
      <c r="Y187" s="309">
        <f>35.04+(14*14)</f>
        <v>231.04</v>
      </c>
    </row>
    <row r="188" spans="20:27" x14ac:dyDescent="0.25">
      <c r="T188" t="str">
        <f t="shared" si="5"/>
        <v>921311</v>
      </c>
      <c r="U188" t="str">
        <f t="shared" si="6"/>
        <v>Registro sanitario nuevo automático  categoría I-II. 1 Producto sume 16.01 UVT por producto adicional.Tarifa Diferenciada del 80% - MEDIANA EMPRESA1</v>
      </c>
      <c r="V188" s="316" t="s">
        <v>583</v>
      </c>
      <c r="W188" s="1">
        <v>1</v>
      </c>
      <c r="X188" s="309">
        <v>92131</v>
      </c>
      <c r="Y188" s="309">
        <v>40.04</v>
      </c>
      <c r="Z188" t="s">
        <v>574</v>
      </c>
      <c r="AA188" t="s">
        <v>575</v>
      </c>
    </row>
    <row r="189" spans="20:27" x14ac:dyDescent="0.25">
      <c r="T189" t="str">
        <f t="shared" si="5"/>
        <v>921312</v>
      </c>
      <c r="U189" t="str">
        <f t="shared" si="6"/>
        <v>Registro sanitario nuevo automático  categoría I-II. 1 Producto sume 16.01 UVT por producto adicional.Tarifa Diferenciada del 80% - MEDIANA EMPRESA2</v>
      </c>
      <c r="V189" s="316" t="s">
        <v>583</v>
      </c>
      <c r="W189" s="1">
        <v>2</v>
      </c>
      <c r="X189" s="309">
        <v>92131</v>
      </c>
      <c r="Y189" s="309">
        <f>40.04+(16.01*1)</f>
        <v>56.05</v>
      </c>
      <c r="Z189" t="s">
        <v>574</v>
      </c>
    </row>
    <row r="190" spans="20:27" x14ac:dyDescent="0.25">
      <c r="T190" t="str">
        <f t="shared" si="5"/>
        <v>921313</v>
      </c>
      <c r="U190" t="str">
        <f t="shared" si="6"/>
        <v>Registro sanitario nuevo automático  categoría I-II. 1 Producto sume 16.01 UVT por producto adicional.Tarifa Diferenciada del 80% - MEDIANA EMPRESA3</v>
      </c>
      <c r="V190" s="316" t="s">
        <v>583</v>
      </c>
      <c r="W190" s="1">
        <v>3</v>
      </c>
      <c r="X190" s="309">
        <v>92131</v>
      </c>
      <c r="Y190" s="309">
        <f>40.04+(16.01*2)</f>
        <v>72.06</v>
      </c>
      <c r="Z190" t="s">
        <v>574</v>
      </c>
    </row>
    <row r="191" spans="20:27" x14ac:dyDescent="0.25">
      <c r="T191" t="str">
        <f t="shared" si="5"/>
        <v>921314</v>
      </c>
      <c r="U191" t="str">
        <f t="shared" si="6"/>
        <v>Registro sanitario nuevo automático  categoría I-II. 1 Producto sume 16.01 UVT por producto adicional.Tarifa Diferenciada del 80% - MEDIANA EMPRESA4</v>
      </c>
      <c r="V191" s="316" t="s">
        <v>583</v>
      </c>
      <c r="W191" s="1">
        <v>4</v>
      </c>
      <c r="X191" s="309">
        <v>92131</v>
      </c>
      <c r="Y191" s="309">
        <f>40.04+(16.01*3)</f>
        <v>88.07</v>
      </c>
      <c r="Z191" t="s">
        <v>574</v>
      </c>
    </row>
    <row r="192" spans="20:27" x14ac:dyDescent="0.25">
      <c r="T192" t="str">
        <f t="shared" si="5"/>
        <v>921315</v>
      </c>
      <c r="U192" t="str">
        <f t="shared" si="6"/>
        <v>Registro sanitario nuevo automático  categoría I-II. 1 Producto sume 16.01 UVT por producto adicional.Tarifa Diferenciada del 80% - MEDIANA EMPRESA5</v>
      </c>
      <c r="V192" s="316" t="s">
        <v>583</v>
      </c>
      <c r="W192" s="1">
        <v>5</v>
      </c>
      <c r="X192" s="309">
        <v>92131</v>
      </c>
      <c r="Y192" s="309">
        <f>40.04+(16.01*4)</f>
        <v>104.08000000000001</v>
      </c>
      <c r="Z192" t="s">
        <v>574</v>
      </c>
    </row>
    <row r="193" spans="20:26" x14ac:dyDescent="0.25">
      <c r="T193" t="str">
        <f t="shared" si="5"/>
        <v>921316</v>
      </c>
      <c r="U193" t="str">
        <f t="shared" si="6"/>
        <v>Registro sanitario nuevo automático  categoría I-II. 1 Producto sume 16.01 UVT por producto adicional.Tarifa Diferenciada del 80% - MEDIANA EMPRESA6</v>
      </c>
      <c r="V193" s="316" t="s">
        <v>583</v>
      </c>
      <c r="W193" s="1">
        <v>6</v>
      </c>
      <c r="X193" s="309">
        <v>92131</v>
      </c>
      <c r="Y193" s="309">
        <f>40.04+(16.01*5)</f>
        <v>120.09</v>
      </c>
      <c r="Z193" t="s">
        <v>574</v>
      </c>
    </row>
    <row r="194" spans="20:26" x14ac:dyDescent="0.25">
      <c r="T194" t="str">
        <f t="shared" si="5"/>
        <v>921317</v>
      </c>
      <c r="U194" t="str">
        <f t="shared" si="6"/>
        <v>Registro sanitario nuevo automático  categoría I-II. 1 Producto sume 16.01 UVT por producto adicional.Tarifa Diferenciada del 80% - MEDIANA EMPRESA7</v>
      </c>
      <c r="V194" s="316" t="s">
        <v>583</v>
      </c>
      <c r="W194" s="1">
        <v>7</v>
      </c>
      <c r="X194" s="309">
        <v>92131</v>
      </c>
      <c r="Y194" s="309">
        <f>40.04+(16.01*6)</f>
        <v>136.1</v>
      </c>
      <c r="Z194" t="s">
        <v>574</v>
      </c>
    </row>
    <row r="195" spans="20:26" x14ac:dyDescent="0.25">
      <c r="T195" t="str">
        <f t="shared" si="5"/>
        <v>921318</v>
      </c>
      <c r="U195" t="str">
        <f t="shared" si="6"/>
        <v>Registro sanitario nuevo automático  categoría I-II. 1 Producto sume 16.01 UVT por producto adicional.Tarifa Diferenciada del 80% - MEDIANA EMPRESA8</v>
      </c>
      <c r="V195" s="316" t="s">
        <v>583</v>
      </c>
      <c r="W195" s="1">
        <v>8</v>
      </c>
      <c r="X195" s="309">
        <v>92131</v>
      </c>
      <c r="Y195" s="309">
        <f>40.04+(16.01*7)</f>
        <v>152.11000000000001</v>
      </c>
      <c r="Z195" t="s">
        <v>574</v>
      </c>
    </row>
    <row r="196" spans="20:26" x14ac:dyDescent="0.25">
      <c r="T196" t="str">
        <f t="shared" si="5"/>
        <v>921319</v>
      </c>
      <c r="U196" t="str">
        <f t="shared" si="6"/>
        <v>Registro sanitario nuevo automático  categoría I-II. 1 Producto sume 16.01 UVT por producto adicional.Tarifa Diferenciada del 80% - MEDIANA EMPRESA9</v>
      </c>
      <c r="V196" s="316" t="s">
        <v>583</v>
      </c>
      <c r="W196" s="1">
        <v>9</v>
      </c>
      <c r="X196" s="309">
        <v>92131</v>
      </c>
      <c r="Y196" s="309">
        <f>40.04+(16.01*8)</f>
        <v>168.12</v>
      </c>
      <c r="Z196" t="s">
        <v>574</v>
      </c>
    </row>
    <row r="197" spans="20:26" x14ac:dyDescent="0.25">
      <c r="T197" t="str">
        <f t="shared" si="5"/>
        <v>9213110</v>
      </c>
      <c r="U197" t="str">
        <f t="shared" si="6"/>
        <v>Registro sanitario nuevo automático  categoría I-II. 1 Producto sume 16.01 UVT por producto adicional.Tarifa Diferenciada del 80% - MEDIANA EMPRESA10</v>
      </c>
      <c r="V197" s="316" t="s">
        <v>583</v>
      </c>
      <c r="W197" s="1">
        <v>10</v>
      </c>
      <c r="X197" s="309">
        <v>92131</v>
      </c>
      <c r="Y197" s="309">
        <f>40.04+(16.01*9)</f>
        <v>184.13</v>
      </c>
      <c r="Z197" t="s">
        <v>574</v>
      </c>
    </row>
    <row r="198" spans="20:26" x14ac:dyDescent="0.25">
      <c r="T198" t="str">
        <f t="shared" si="5"/>
        <v>9213111</v>
      </c>
      <c r="U198" t="str">
        <f t="shared" si="6"/>
        <v>Registro sanitario nuevo automático  categoría I-II. 1 Producto sume 16.01 UVT por producto adicional.Tarifa Diferenciada del 80% - MEDIANA EMPRESA11</v>
      </c>
      <c r="V198" s="316" t="s">
        <v>583</v>
      </c>
      <c r="W198" s="1">
        <v>11</v>
      </c>
      <c r="X198" s="309">
        <v>92131</v>
      </c>
      <c r="Y198" s="309">
        <f>40.04+(16.01*10)</f>
        <v>200.14000000000001</v>
      </c>
      <c r="Z198" t="s">
        <v>574</v>
      </c>
    </row>
    <row r="199" spans="20:26" x14ac:dyDescent="0.25">
      <c r="T199" t="str">
        <f t="shared" si="5"/>
        <v>9213112</v>
      </c>
      <c r="U199" t="str">
        <f t="shared" si="6"/>
        <v>Registro sanitario nuevo automático  categoría I-II. 1 Producto sume 16.01 UVT por producto adicional.Tarifa Diferenciada del 80% - MEDIANA EMPRESA12</v>
      </c>
      <c r="V199" s="316" t="s">
        <v>583</v>
      </c>
      <c r="W199" s="1">
        <v>12</v>
      </c>
      <c r="X199" s="309">
        <v>92131</v>
      </c>
      <c r="Y199" s="309">
        <f>40.04+(16.01*11)</f>
        <v>216.15</v>
      </c>
      <c r="Z199" t="s">
        <v>574</v>
      </c>
    </row>
    <row r="200" spans="20:26" x14ac:dyDescent="0.25">
      <c r="T200" t="str">
        <f t="shared" si="5"/>
        <v>9213113</v>
      </c>
      <c r="U200" t="str">
        <f t="shared" si="6"/>
        <v>Registro sanitario nuevo automático  categoría I-II. 1 Producto sume 16.01 UVT por producto adicional.Tarifa Diferenciada del 80% - MEDIANA EMPRESA13</v>
      </c>
      <c r="V200" s="316" t="s">
        <v>583</v>
      </c>
      <c r="W200" s="1">
        <v>13</v>
      </c>
      <c r="X200" s="309">
        <v>92131</v>
      </c>
      <c r="Y200" s="309">
        <f>40.04+(16.01*12)</f>
        <v>232.16</v>
      </c>
      <c r="Z200" t="s">
        <v>574</v>
      </c>
    </row>
    <row r="201" spans="20:26" x14ac:dyDescent="0.25">
      <c r="T201" t="str">
        <f t="shared" ref="T201:T247" si="7">X201&amp;W201</f>
        <v>9213114</v>
      </c>
      <c r="U201" t="str">
        <f t="shared" ref="U201:U247" si="8">V201&amp;W201</f>
        <v>Registro sanitario nuevo automático  categoría I-II. 1 Producto sume 16.01 UVT por producto adicional.Tarifa Diferenciada del 80% - MEDIANA EMPRESA14</v>
      </c>
      <c r="V201" s="316" t="s">
        <v>583</v>
      </c>
      <c r="W201" s="1">
        <v>14</v>
      </c>
      <c r="X201" s="309">
        <v>92131</v>
      </c>
      <c r="Y201" s="309">
        <f>40.04+(16.01*13)</f>
        <v>248.17000000000002</v>
      </c>
      <c r="Z201" t="s">
        <v>574</v>
      </c>
    </row>
    <row r="202" spans="20:26" x14ac:dyDescent="0.25">
      <c r="T202" t="str">
        <f t="shared" si="7"/>
        <v>9213115</v>
      </c>
      <c r="U202" t="str">
        <f t="shared" si="8"/>
        <v>Registro sanitario nuevo automático  categoría I-II. 1 Producto sume 16.01 UVT por producto adicional.Tarifa Diferenciada del 80% - MEDIANA EMPRESA15</v>
      </c>
      <c r="V202" s="316" t="s">
        <v>583</v>
      </c>
      <c r="W202" s="1">
        <v>15</v>
      </c>
      <c r="X202" s="309">
        <v>92131</v>
      </c>
      <c r="Y202" s="309">
        <f>40.04+(16.01*14)</f>
        <v>264.18</v>
      </c>
      <c r="Z202" t="s">
        <v>574</v>
      </c>
    </row>
    <row r="203" spans="20:26" x14ac:dyDescent="0.25">
      <c r="T203" t="str">
        <f t="shared" si="7"/>
        <v>921311 (un) producto.</v>
      </c>
      <c r="U203" t="str">
        <f t="shared" si="8"/>
        <v>Renovacion automática - Tarifa Diferenciada del 80% en el marco del parágrafo 1 del Art. 2 de la Ley 2069 de 2020 y del artículo 5 del Decreto 1889 de 2021. Aplicable a MEDIANA EMPRESA 1 (un) producto.</v>
      </c>
      <c r="V203" s="316" t="s">
        <v>551</v>
      </c>
      <c r="W203" s="1" t="s">
        <v>470</v>
      </c>
      <c r="X203" s="309">
        <v>92131</v>
      </c>
      <c r="Y203" s="309">
        <v>40.04</v>
      </c>
    </row>
    <row r="204" spans="20:26" x14ac:dyDescent="0.25">
      <c r="T204" t="str">
        <f t="shared" si="7"/>
        <v>921312 (dos) productos.</v>
      </c>
      <c r="U204" t="str">
        <f t="shared" si="8"/>
        <v>Renovacion automática - Tarifa Diferenciada del 80% en el marco del parágrafo 1 del Art. 2 de la Ley 2069 de 2020 y del artículo 5 del Decreto 1889 de 2021. Aplicable a MEDIANA EMPRESA 2 (dos) productos.</v>
      </c>
      <c r="V204" s="316" t="s">
        <v>551</v>
      </c>
      <c r="W204" s="1" t="s">
        <v>471</v>
      </c>
      <c r="X204" s="309">
        <v>92131</v>
      </c>
      <c r="Y204" s="309">
        <f>40.04+(16.01*1)</f>
        <v>56.05</v>
      </c>
    </row>
    <row r="205" spans="20:26" x14ac:dyDescent="0.25">
      <c r="T205" t="str">
        <f t="shared" si="7"/>
        <v>921313 (tres) productos.</v>
      </c>
      <c r="U205" t="str">
        <f t="shared" si="8"/>
        <v>Renovacion automática - Tarifa Diferenciada del 80% en el marco del parágrafo 1 del Art. 2 de la Ley 2069 de 2020 y del artículo 5 del Decreto 1889 de 2021. Aplicable a MEDIANA EMPRESA 3 (tres) productos.</v>
      </c>
      <c r="V205" s="316" t="s">
        <v>551</v>
      </c>
      <c r="W205" s="1" t="s">
        <v>472</v>
      </c>
      <c r="X205" s="309">
        <v>92131</v>
      </c>
      <c r="Y205" s="309">
        <f>40.04+(16.01*2)</f>
        <v>72.06</v>
      </c>
    </row>
    <row r="206" spans="20:26" x14ac:dyDescent="0.25">
      <c r="T206" t="str">
        <f t="shared" si="7"/>
        <v>921314 (cuatro) productos.</v>
      </c>
      <c r="U206" t="str">
        <f t="shared" si="8"/>
        <v>Renovacion automática - Tarifa Diferenciada del 80% en el marco del parágrafo 1 del Art. 2 de la Ley 2069 de 2020 y del artículo 5 del Decreto 1889 de 2021. Aplicable a MEDIANA EMPRESA 4 (cuatro) productos.</v>
      </c>
      <c r="V206" s="316" t="s">
        <v>551</v>
      </c>
      <c r="W206" s="1" t="s">
        <v>473</v>
      </c>
      <c r="X206" s="309">
        <v>92131</v>
      </c>
      <c r="Y206" s="309">
        <f>40.04+(16.01*3)</f>
        <v>88.07</v>
      </c>
    </row>
    <row r="207" spans="20:26" x14ac:dyDescent="0.25">
      <c r="T207" t="str">
        <f t="shared" si="7"/>
        <v>921315 (cinco) productos.</v>
      </c>
      <c r="U207" t="str">
        <f t="shared" si="8"/>
        <v>Renovacion automática - Tarifa Diferenciada del 80% en el marco del parágrafo 1 del Art. 2 de la Ley 2069 de 2020 y del artículo 5 del Decreto 1889 de 2021. Aplicable a MEDIANA EMPRESA 5 (cinco) productos.</v>
      </c>
      <c r="V207" s="316" t="s">
        <v>551</v>
      </c>
      <c r="W207" s="1" t="s">
        <v>474</v>
      </c>
      <c r="X207" s="309">
        <v>92131</v>
      </c>
      <c r="Y207" s="309">
        <f>40.04+(16.01*4)</f>
        <v>104.08000000000001</v>
      </c>
    </row>
    <row r="208" spans="20:26" x14ac:dyDescent="0.25">
      <c r="T208" t="str">
        <f t="shared" si="7"/>
        <v>921316 (seis) productos.</v>
      </c>
      <c r="U208" t="str">
        <f t="shared" si="8"/>
        <v>Renovacion automática - Tarifa Diferenciada del 80% en el marco del parágrafo 1 del Art. 2 de la Ley 2069 de 2020 y del artículo 5 del Decreto 1889 de 2021. Aplicable a MEDIANA EMPRESA 6 (seis) productos.</v>
      </c>
      <c r="V208" s="316" t="s">
        <v>551</v>
      </c>
      <c r="W208" s="1" t="s">
        <v>475</v>
      </c>
      <c r="X208" s="309">
        <v>92131</v>
      </c>
      <c r="Y208" s="309">
        <f>40.04+(16.01*5)</f>
        <v>120.09</v>
      </c>
    </row>
    <row r="209" spans="20:27" x14ac:dyDescent="0.25">
      <c r="T209" t="str">
        <f t="shared" si="7"/>
        <v>921317 (siete) productos.</v>
      </c>
      <c r="U209" t="str">
        <f t="shared" si="8"/>
        <v>Renovacion automática - Tarifa Diferenciada del 80% en el marco del parágrafo 1 del Art. 2 de la Ley 2069 de 2020 y del artículo 5 del Decreto 1889 de 2021. Aplicable a MEDIANA EMPRESA 7 (siete) productos.</v>
      </c>
      <c r="V209" s="316" t="s">
        <v>551</v>
      </c>
      <c r="W209" s="1" t="s">
        <v>476</v>
      </c>
      <c r="X209" s="309">
        <v>92131</v>
      </c>
      <c r="Y209" s="309">
        <f>40.04+(16.01*6)</f>
        <v>136.1</v>
      </c>
    </row>
    <row r="210" spans="20:27" x14ac:dyDescent="0.25">
      <c r="T210" t="str">
        <f t="shared" si="7"/>
        <v>921318 (ocho) productos.</v>
      </c>
      <c r="U210" t="str">
        <f t="shared" si="8"/>
        <v>Renovacion automática - Tarifa Diferenciada del 80% en el marco del parágrafo 1 del Art. 2 de la Ley 2069 de 2020 y del artículo 5 del Decreto 1889 de 2021. Aplicable a MEDIANA EMPRESA 8 (ocho) productos.</v>
      </c>
      <c r="V210" s="316" t="s">
        <v>551</v>
      </c>
      <c r="W210" s="1" t="s">
        <v>477</v>
      </c>
      <c r="X210" s="309">
        <v>92131</v>
      </c>
      <c r="Y210" s="309">
        <f>40.04+(16.01*7)</f>
        <v>152.11000000000001</v>
      </c>
    </row>
    <row r="211" spans="20:27" x14ac:dyDescent="0.25">
      <c r="T211" t="str">
        <f t="shared" si="7"/>
        <v>921319 (nueve) productos.</v>
      </c>
      <c r="U211" t="str">
        <f t="shared" si="8"/>
        <v>Renovacion automática - Tarifa Diferenciada del 80% en el marco del parágrafo 1 del Art. 2 de la Ley 2069 de 2020 y del artículo 5 del Decreto 1889 de 2021. Aplicable a MEDIANA EMPRESA 9 (nueve) productos.</v>
      </c>
      <c r="V211" s="316" t="s">
        <v>551</v>
      </c>
      <c r="W211" s="1" t="s">
        <v>478</v>
      </c>
      <c r="X211" s="309">
        <v>92131</v>
      </c>
      <c r="Y211" s="309">
        <f>40.04+(16.01*8)</f>
        <v>168.12</v>
      </c>
    </row>
    <row r="212" spans="20:27" x14ac:dyDescent="0.25">
      <c r="T212" t="str">
        <f t="shared" si="7"/>
        <v>9213110 (diez) productos.</v>
      </c>
      <c r="U212" t="str">
        <f t="shared" si="8"/>
        <v>Renovacion automática - Tarifa Diferenciada del 80% en el marco del parágrafo 1 del Art. 2 de la Ley 2069 de 2020 y del artículo 5 del Decreto 1889 de 2021. Aplicable a MEDIANA EMPRESA 10 (diez) productos.</v>
      </c>
      <c r="V212" s="316" t="s">
        <v>551</v>
      </c>
      <c r="W212" s="1" t="s">
        <v>479</v>
      </c>
      <c r="X212" s="309">
        <v>92131</v>
      </c>
      <c r="Y212" s="309">
        <f>40.04+(16.01*9)</f>
        <v>184.13</v>
      </c>
    </row>
    <row r="213" spans="20:27" x14ac:dyDescent="0.25">
      <c r="T213" t="str">
        <f t="shared" si="7"/>
        <v>9213111 (once) productos.</v>
      </c>
      <c r="U213" t="str">
        <f t="shared" si="8"/>
        <v>Renovacion automática - Tarifa Diferenciada del 80% en el marco del parágrafo 1 del Art. 2 de la Ley 2069 de 2020 y del artículo 5 del Decreto 1889 de 2021. Aplicable a MEDIANA EMPRESA 11 (once) productos.</v>
      </c>
      <c r="V213" s="316" t="s">
        <v>551</v>
      </c>
      <c r="W213" s="1" t="s">
        <v>480</v>
      </c>
      <c r="X213" s="309">
        <v>92131</v>
      </c>
      <c r="Y213" s="309">
        <f>40.04+(16.01*10)</f>
        <v>200.14000000000001</v>
      </c>
    </row>
    <row r="214" spans="20:27" x14ac:dyDescent="0.25">
      <c r="T214" t="str">
        <f t="shared" si="7"/>
        <v>9213112 (doce) productos.</v>
      </c>
      <c r="U214" t="str">
        <f t="shared" si="8"/>
        <v>Renovacion automática - Tarifa Diferenciada del 80% en el marco del parágrafo 1 del Art. 2 de la Ley 2069 de 2020 y del artículo 5 del Decreto 1889 de 2021. Aplicable a MEDIANA EMPRESA 12 (doce) productos.</v>
      </c>
      <c r="V214" s="316" t="s">
        <v>551</v>
      </c>
      <c r="W214" s="1" t="s">
        <v>481</v>
      </c>
      <c r="X214" s="309">
        <v>92131</v>
      </c>
      <c r="Y214" s="309">
        <f>40.04+(16.01*11)</f>
        <v>216.15</v>
      </c>
    </row>
    <row r="215" spans="20:27" x14ac:dyDescent="0.25">
      <c r="T215" t="str">
        <f t="shared" si="7"/>
        <v>9213113 (trece) productos.</v>
      </c>
      <c r="U215" t="str">
        <f t="shared" si="8"/>
        <v>Renovacion automática - Tarifa Diferenciada del 80% en el marco del parágrafo 1 del Art. 2 de la Ley 2069 de 2020 y del artículo 5 del Decreto 1889 de 2021. Aplicable a MEDIANA EMPRESA 13 (trece) productos.</v>
      </c>
      <c r="V215" s="316" t="s">
        <v>551</v>
      </c>
      <c r="W215" s="1" t="s">
        <v>482</v>
      </c>
      <c r="X215" s="309">
        <v>92131</v>
      </c>
      <c r="Y215" s="309">
        <f>40.04+(16.01*12)</f>
        <v>232.16</v>
      </c>
    </row>
    <row r="216" spans="20:27" x14ac:dyDescent="0.25">
      <c r="T216" t="str">
        <f t="shared" si="7"/>
        <v>9213114 (catorce) productos.</v>
      </c>
      <c r="U216" t="str">
        <f t="shared" si="8"/>
        <v>Renovacion automática - Tarifa Diferenciada del 80% en el marco del parágrafo 1 del Art. 2 de la Ley 2069 de 2020 y del artículo 5 del Decreto 1889 de 2021. Aplicable a MEDIANA EMPRESA 14 (catorce) productos.</v>
      </c>
      <c r="V216" s="316" t="s">
        <v>551</v>
      </c>
      <c r="W216" s="1" t="s">
        <v>483</v>
      </c>
      <c r="X216" s="309">
        <v>92131</v>
      </c>
      <c r="Y216" s="309">
        <f>40.04+(16.01*13)</f>
        <v>248.17000000000002</v>
      </c>
    </row>
    <row r="217" spans="20:27" x14ac:dyDescent="0.25">
      <c r="T217" t="str">
        <f t="shared" si="7"/>
        <v>9213115 (quince) productos.</v>
      </c>
      <c r="U217" t="str">
        <f t="shared" si="8"/>
        <v>Renovacion automática - Tarifa Diferenciada del 80% en el marco del parágrafo 1 del Art. 2 de la Ley 2069 de 2020 y del artículo 5 del Decreto 1889 de 2021. Aplicable a MEDIANA EMPRESA 15 (quince) productos.</v>
      </c>
      <c r="V217" s="316" t="s">
        <v>551</v>
      </c>
      <c r="W217" s="1" t="s">
        <v>484</v>
      </c>
      <c r="X217" s="309">
        <v>92131</v>
      </c>
      <c r="Y217" s="309">
        <f>40.04+(16.01*14)</f>
        <v>264.18</v>
      </c>
    </row>
    <row r="218" spans="20:27" x14ac:dyDescent="0.25">
      <c r="T218" t="str">
        <f t="shared" si="7"/>
        <v>921321</v>
      </c>
      <c r="U218" t="str">
        <f t="shared" si="8"/>
        <v>Registro sanitario nuevo automático categoría I-II. 1 Producto sume  18.01 UVT por producto adicional.Tarifa Diferenciada del 90%-MEDIANA EMPRESA1</v>
      </c>
      <c r="V218" s="317" t="s">
        <v>584</v>
      </c>
      <c r="W218" s="1">
        <v>1</v>
      </c>
      <c r="X218" s="309">
        <v>92132</v>
      </c>
      <c r="Y218" s="309">
        <v>45.05</v>
      </c>
      <c r="Z218" t="s">
        <v>576</v>
      </c>
      <c r="AA218" t="s">
        <v>577</v>
      </c>
    </row>
    <row r="219" spans="20:27" x14ac:dyDescent="0.25">
      <c r="T219" t="str">
        <f t="shared" si="7"/>
        <v>921322</v>
      </c>
      <c r="U219" t="str">
        <f t="shared" si="8"/>
        <v>Registro sanitario nuevo automático categoría I-II. 1 Producto sume  18.01 UVT por producto adicional.Tarifa Diferenciada del 90%-MEDIANA EMPRESA2</v>
      </c>
      <c r="V219" s="317" t="s">
        <v>584</v>
      </c>
      <c r="W219" s="1">
        <v>2</v>
      </c>
      <c r="X219" s="309">
        <v>92132</v>
      </c>
      <c r="Y219" s="309">
        <f>45.05+(18.01*1)</f>
        <v>63.06</v>
      </c>
      <c r="Z219" t="s">
        <v>576</v>
      </c>
    </row>
    <row r="220" spans="20:27" x14ac:dyDescent="0.25">
      <c r="T220" t="str">
        <f t="shared" si="7"/>
        <v>921323</v>
      </c>
      <c r="U220" t="str">
        <f t="shared" si="8"/>
        <v>Registro sanitario nuevo automático categoría I-II. 1 Producto sume  18.01 UVT por producto adicional.Tarifa Diferenciada del 90%-MEDIANA EMPRESA3</v>
      </c>
      <c r="V220" s="317" t="s">
        <v>584</v>
      </c>
      <c r="W220" s="1">
        <v>3</v>
      </c>
      <c r="X220" s="309">
        <v>92132</v>
      </c>
      <c r="Y220" s="309">
        <f>45.05+(18.01*2)</f>
        <v>81.069999999999993</v>
      </c>
      <c r="Z220" t="s">
        <v>576</v>
      </c>
    </row>
    <row r="221" spans="20:27" x14ac:dyDescent="0.25">
      <c r="T221" t="str">
        <f t="shared" si="7"/>
        <v>921324</v>
      </c>
      <c r="U221" t="str">
        <f t="shared" si="8"/>
        <v>Registro sanitario nuevo automático categoría I-II. 1 Producto sume  18.01 UVT por producto adicional.Tarifa Diferenciada del 90%-MEDIANA EMPRESA4</v>
      </c>
      <c r="V221" s="317" t="s">
        <v>584</v>
      </c>
      <c r="W221" s="1">
        <v>4</v>
      </c>
      <c r="X221" s="309">
        <v>92132</v>
      </c>
      <c r="Y221" s="309">
        <f>45.05+(18.01*3)</f>
        <v>99.08</v>
      </c>
      <c r="Z221" t="s">
        <v>576</v>
      </c>
    </row>
    <row r="222" spans="20:27" x14ac:dyDescent="0.25">
      <c r="T222" t="str">
        <f t="shared" si="7"/>
        <v>921325</v>
      </c>
      <c r="U222" t="str">
        <f t="shared" si="8"/>
        <v>Registro sanitario nuevo automático categoría I-II. 1 Producto sume  18.01 UVT por producto adicional.Tarifa Diferenciada del 90%-MEDIANA EMPRESA5</v>
      </c>
      <c r="V222" s="317" t="s">
        <v>584</v>
      </c>
      <c r="W222" s="1">
        <v>5</v>
      </c>
      <c r="X222" s="309">
        <v>92132</v>
      </c>
      <c r="Y222" s="309">
        <f>45.05+(18.01*4)</f>
        <v>117.09</v>
      </c>
      <c r="Z222" t="s">
        <v>576</v>
      </c>
    </row>
    <row r="223" spans="20:27" x14ac:dyDescent="0.25">
      <c r="T223" t="str">
        <f t="shared" si="7"/>
        <v>921326</v>
      </c>
      <c r="U223" t="str">
        <f t="shared" si="8"/>
        <v>Registro sanitario nuevo automático categoría I-II. 1 Producto sume  18.01 UVT por producto adicional.Tarifa Diferenciada del 90%-MEDIANA EMPRESA6</v>
      </c>
      <c r="V223" s="317" t="s">
        <v>584</v>
      </c>
      <c r="W223" s="1">
        <v>6</v>
      </c>
      <c r="X223" s="309">
        <v>92132</v>
      </c>
      <c r="Y223" s="309">
        <f>45.05+(18.01*5)</f>
        <v>135.10000000000002</v>
      </c>
      <c r="Z223" t="s">
        <v>576</v>
      </c>
    </row>
    <row r="224" spans="20:27" x14ac:dyDescent="0.25">
      <c r="T224" t="str">
        <f t="shared" si="7"/>
        <v>921327</v>
      </c>
      <c r="U224" t="str">
        <f t="shared" si="8"/>
        <v>Registro sanitario nuevo automático categoría I-II. 1 Producto sume  18.01 UVT por producto adicional.Tarifa Diferenciada del 90%-MEDIANA EMPRESA7</v>
      </c>
      <c r="V224" s="317" t="s">
        <v>584</v>
      </c>
      <c r="W224" s="1">
        <v>7</v>
      </c>
      <c r="X224" s="309">
        <v>92132</v>
      </c>
      <c r="Y224" s="309">
        <f>45.05+(18.01*6)</f>
        <v>153.11000000000001</v>
      </c>
      <c r="Z224" t="s">
        <v>576</v>
      </c>
    </row>
    <row r="225" spans="20:26" x14ac:dyDescent="0.25">
      <c r="T225" t="str">
        <f t="shared" si="7"/>
        <v>921328</v>
      </c>
      <c r="U225" t="str">
        <f t="shared" si="8"/>
        <v>Registro sanitario nuevo automático categoría I-II. 1 Producto sume  18.01 UVT por producto adicional.Tarifa Diferenciada del 90%-MEDIANA EMPRESA8</v>
      </c>
      <c r="V225" s="317" t="s">
        <v>584</v>
      </c>
      <c r="W225" s="1">
        <v>8</v>
      </c>
      <c r="X225" s="309">
        <v>92132</v>
      </c>
      <c r="Y225" s="309">
        <f>45.05+(18.01*7)</f>
        <v>171.12</v>
      </c>
      <c r="Z225" t="s">
        <v>576</v>
      </c>
    </row>
    <row r="226" spans="20:26" x14ac:dyDescent="0.25">
      <c r="T226" t="str">
        <f t="shared" si="7"/>
        <v>921329</v>
      </c>
      <c r="U226" t="str">
        <f t="shared" si="8"/>
        <v>Registro sanitario nuevo automático categoría I-II. 1 Producto sume  18.01 UVT por producto adicional.Tarifa Diferenciada del 90%-MEDIANA EMPRESA9</v>
      </c>
      <c r="V226" s="317" t="s">
        <v>584</v>
      </c>
      <c r="W226" s="1">
        <v>9</v>
      </c>
      <c r="X226" s="309">
        <v>92132</v>
      </c>
      <c r="Y226" s="309">
        <f>45.05+(18.01*8)</f>
        <v>189.13</v>
      </c>
      <c r="Z226" t="s">
        <v>576</v>
      </c>
    </row>
    <row r="227" spans="20:26" x14ac:dyDescent="0.25">
      <c r="T227" t="str">
        <f t="shared" si="7"/>
        <v>9213210</v>
      </c>
      <c r="U227" t="str">
        <f>CONCATENATE(V227,W227)</f>
        <v>Registro sanitario nuevo automático categoría I-II. 1 Producto sume  18.01 UVT por producto adicional.Tarifa Diferenciada del 90%-MEDIANA EMPRESA10</v>
      </c>
      <c r="V227" s="317" t="s">
        <v>584</v>
      </c>
      <c r="W227" s="1">
        <v>10</v>
      </c>
      <c r="X227" s="309">
        <v>92132</v>
      </c>
      <c r="Y227" s="309">
        <f>45.05+(18.01*9)</f>
        <v>207.14</v>
      </c>
      <c r="Z227" t="s">
        <v>576</v>
      </c>
    </row>
    <row r="228" spans="20:26" x14ac:dyDescent="0.25">
      <c r="T228" t="str">
        <f t="shared" si="7"/>
        <v>9213211</v>
      </c>
      <c r="U228" t="str">
        <f t="shared" si="8"/>
        <v>Registro sanitario nuevo automático categoría I-II. 1 Producto sume  18.01 UVT por producto adicional.Tarifa Diferenciada del 90%-MEDIANA EMPRESA11</v>
      </c>
      <c r="V228" s="317" t="s">
        <v>584</v>
      </c>
      <c r="W228" s="1">
        <v>11</v>
      </c>
      <c r="X228" s="309">
        <v>92132</v>
      </c>
      <c r="Y228" s="309">
        <f>45.05+(18.01*10)</f>
        <v>225.15000000000003</v>
      </c>
      <c r="Z228" t="s">
        <v>576</v>
      </c>
    </row>
    <row r="229" spans="20:26" x14ac:dyDescent="0.25">
      <c r="T229" t="str">
        <f t="shared" si="7"/>
        <v>9213212</v>
      </c>
      <c r="U229" t="str">
        <f t="shared" si="8"/>
        <v>Registro sanitario nuevo automático categoría I-II. 1 Producto sume  18.01 UVT por producto adicional.Tarifa Diferenciada del 90%-MEDIANA EMPRESA12</v>
      </c>
      <c r="V229" s="317" t="s">
        <v>584</v>
      </c>
      <c r="W229" s="1">
        <v>12</v>
      </c>
      <c r="X229" s="309">
        <v>92132</v>
      </c>
      <c r="Y229" s="309">
        <f>45.05+(18.01*11)</f>
        <v>243.16000000000003</v>
      </c>
      <c r="Z229" t="s">
        <v>576</v>
      </c>
    </row>
    <row r="230" spans="20:26" x14ac:dyDescent="0.25">
      <c r="T230" t="str">
        <f t="shared" si="7"/>
        <v>9213213</v>
      </c>
      <c r="U230" t="str">
        <f t="shared" si="8"/>
        <v>Registro sanitario nuevo automático categoría I-II. 1 Producto sume  18.01 UVT por producto adicional.Tarifa Diferenciada del 90%-MEDIANA EMPRESA13</v>
      </c>
      <c r="V230" s="317" t="s">
        <v>584</v>
      </c>
      <c r="W230" s="1">
        <v>13</v>
      </c>
      <c r="X230" s="309">
        <v>92132</v>
      </c>
      <c r="Y230" s="309">
        <f>45.05+(18.01*12)</f>
        <v>261.17</v>
      </c>
      <c r="Z230" t="s">
        <v>576</v>
      </c>
    </row>
    <row r="231" spans="20:26" x14ac:dyDescent="0.25">
      <c r="T231" t="str">
        <f t="shared" si="7"/>
        <v>9213214</v>
      </c>
      <c r="U231" t="str">
        <f t="shared" si="8"/>
        <v>Registro sanitario nuevo automático categoría I-II. 1 Producto sume  18.01 UVT por producto adicional.Tarifa Diferenciada del 90%-MEDIANA EMPRESA14</v>
      </c>
      <c r="V231" s="317" t="s">
        <v>584</v>
      </c>
      <c r="W231" s="1">
        <v>14</v>
      </c>
      <c r="X231" s="309">
        <v>92132</v>
      </c>
      <c r="Y231" s="309">
        <f>45.05+(18.01*13)</f>
        <v>279.18</v>
      </c>
      <c r="Z231" t="s">
        <v>576</v>
      </c>
    </row>
    <row r="232" spans="20:26" x14ac:dyDescent="0.25">
      <c r="T232" t="str">
        <f t="shared" si="7"/>
        <v>9213215</v>
      </c>
      <c r="U232" t="str">
        <f t="shared" si="8"/>
        <v>Registro sanitario nuevo automático categoría I-II. 1 Producto sume  18.01 UVT por producto adicional.Tarifa Diferenciada del 90%-MEDIANA EMPRESA15</v>
      </c>
      <c r="V232" s="317" t="s">
        <v>584</v>
      </c>
      <c r="W232" s="1">
        <v>15</v>
      </c>
      <c r="X232" s="309">
        <v>92132</v>
      </c>
      <c r="Y232" s="309">
        <f>45.05+(18.01*14)</f>
        <v>297.19</v>
      </c>
      <c r="Z232" t="s">
        <v>576</v>
      </c>
    </row>
    <row r="233" spans="20:26" x14ac:dyDescent="0.25">
      <c r="T233" t="str">
        <f t="shared" si="7"/>
        <v>921321 (un) producto.</v>
      </c>
      <c r="U233" t="str">
        <f t="shared" si="8"/>
        <v>Renovacion automática - Tarifa Diferenciada del 90% en el marco del parágrafo 1 del Art. 2 de la Ley 2069 de 2020 y del artículo 5 del Decreto 1889 de 2021. Aplicable a MEDIANA EMPRESA 1 (un) producto.</v>
      </c>
      <c r="V233" s="317" t="s">
        <v>552</v>
      </c>
      <c r="W233" s="1" t="s">
        <v>470</v>
      </c>
      <c r="X233" s="309">
        <v>92132</v>
      </c>
      <c r="Y233" s="309">
        <v>45.05</v>
      </c>
    </row>
    <row r="234" spans="20:26" x14ac:dyDescent="0.25">
      <c r="T234" t="str">
        <f t="shared" si="7"/>
        <v>921322 (dos) productos.</v>
      </c>
      <c r="U234" t="str">
        <f t="shared" si="8"/>
        <v>Renovacion automática - Tarifa Diferenciada del 90% en el marco del parágrafo 1 del Art. 2 de la Ley 2069 de 2020 y del artículo 5 del Decreto 1889 de 2021. Aplicable a MEDIANA EMPRESA 2 (dos) productos.</v>
      </c>
      <c r="V234" s="317" t="s">
        <v>552</v>
      </c>
      <c r="W234" s="1" t="s">
        <v>471</v>
      </c>
      <c r="X234" s="309">
        <v>92132</v>
      </c>
      <c r="Y234" s="309">
        <f>45.05+(18.01*1)</f>
        <v>63.06</v>
      </c>
    </row>
    <row r="235" spans="20:26" x14ac:dyDescent="0.25">
      <c r="T235" t="str">
        <f t="shared" si="7"/>
        <v>921323 (tres) productos.</v>
      </c>
      <c r="U235" t="str">
        <f t="shared" si="8"/>
        <v>Renovacion automática - Tarifa Diferenciada del 90% en el marco del parágrafo 1 del Art. 2 de la Ley 2069 de 2020 y del artículo 5 del Decreto 1889 de 2021. Aplicable a MEDIANA EMPRESA 3 (tres) productos.</v>
      </c>
      <c r="V235" s="317" t="s">
        <v>552</v>
      </c>
      <c r="W235" s="1" t="s">
        <v>472</v>
      </c>
      <c r="X235" s="309">
        <v>92132</v>
      </c>
      <c r="Y235" s="309">
        <f>45.05+(18.01*2)</f>
        <v>81.069999999999993</v>
      </c>
    </row>
    <row r="236" spans="20:26" x14ac:dyDescent="0.25">
      <c r="T236" t="str">
        <f t="shared" si="7"/>
        <v>921324 (cuatro) productos.</v>
      </c>
      <c r="U236" t="str">
        <f t="shared" si="8"/>
        <v>Renovacion automática - Tarifa Diferenciada del 90% en el marco del parágrafo 1 del Art. 2 de la Ley 2069 de 2020 y del artículo 5 del Decreto 1889 de 2021. Aplicable a MEDIANA EMPRESA 4 (cuatro) productos.</v>
      </c>
      <c r="V236" s="317" t="s">
        <v>552</v>
      </c>
      <c r="W236" s="1" t="s">
        <v>473</v>
      </c>
      <c r="X236" s="309">
        <v>92132</v>
      </c>
      <c r="Y236" s="309">
        <f>45.05+(18.01*3)</f>
        <v>99.08</v>
      </c>
    </row>
    <row r="237" spans="20:26" x14ac:dyDescent="0.25">
      <c r="T237" t="str">
        <f t="shared" si="7"/>
        <v>921325 (cinco) productos.</v>
      </c>
      <c r="U237" t="str">
        <f t="shared" si="8"/>
        <v>Renovacion automática - Tarifa Diferenciada del 90% en el marco del parágrafo 1 del Art. 2 de la Ley 2069 de 2020 y del artículo 5 del Decreto 1889 de 2021. Aplicable a MEDIANA EMPRESA 5 (cinco) productos.</v>
      </c>
      <c r="V237" s="317" t="s">
        <v>552</v>
      </c>
      <c r="W237" s="1" t="s">
        <v>474</v>
      </c>
      <c r="X237" s="309">
        <v>92132</v>
      </c>
      <c r="Y237" s="309">
        <f>45.05+(18.01*4)</f>
        <v>117.09</v>
      </c>
    </row>
    <row r="238" spans="20:26" x14ac:dyDescent="0.25">
      <c r="T238" t="str">
        <f t="shared" si="7"/>
        <v>921326 (seis) productos.</v>
      </c>
      <c r="U238" t="str">
        <f t="shared" si="8"/>
        <v>Renovacion automática - Tarifa Diferenciada del 90% en el marco del parágrafo 1 del Art. 2 de la Ley 2069 de 2020 y del artículo 5 del Decreto 1889 de 2021. Aplicable a MEDIANA EMPRESA 6 (seis) productos.</v>
      </c>
      <c r="V238" s="317" t="s">
        <v>552</v>
      </c>
      <c r="W238" s="1" t="s">
        <v>475</v>
      </c>
      <c r="X238" s="309">
        <v>92132</v>
      </c>
      <c r="Y238" s="309">
        <f>45.05+(18.01*5)</f>
        <v>135.10000000000002</v>
      </c>
    </row>
    <row r="239" spans="20:26" x14ac:dyDescent="0.25">
      <c r="T239" t="str">
        <f t="shared" si="7"/>
        <v>921327 (siete) productos.</v>
      </c>
      <c r="U239" t="str">
        <f t="shared" si="8"/>
        <v>Renovacion automática - Tarifa Diferenciada del 90% en el marco del parágrafo 1 del Art. 2 de la Ley 2069 de 2020 y del artículo 5 del Decreto 1889 de 2021. Aplicable a MEDIANA EMPRESA 7 (siete) productos.</v>
      </c>
      <c r="V239" s="317" t="s">
        <v>552</v>
      </c>
      <c r="W239" s="1" t="s">
        <v>476</v>
      </c>
      <c r="X239" s="309">
        <v>92132</v>
      </c>
      <c r="Y239" s="309">
        <f>45.05+(18.01*6)</f>
        <v>153.11000000000001</v>
      </c>
    </row>
    <row r="240" spans="20:26" x14ac:dyDescent="0.25">
      <c r="T240" t="str">
        <f t="shared" si="7"/>
        <v>921328 (ocho) productos.</v>
      </c>
      <c r="U240" t="str">
        <f t="shared" si="8"/>
        <v>Renovacion automática - Tarifa Diferenciada del 90% en el marco del parágrafo 1 del Art. 2 de la Ley 2069 de 2020 y del artículo 5 del Decreto 1889 de 2021. Aplicable a MEDIANA EMPRESA 8 (ocho) productos.</v>
      </c>
      <c r="V240" s="317" t="s">
        <v>552</v>
      </c>
      <c r="W240" s="1" t="s">
        <v>477</v>
      </c>
      <c r="X240" s="309">
        <v>92132</v>
      </c>
      <c r="Y240" s="309">
        <f>45.05+(18.01*7)</f>
        <v>171.12</v>
      </c>
    </row>
    <row r="241" spans="20:25" x14ac:dyDescent="0.25">
      <c r="T241" t="str">
        <f t="shared" si="7"/>
        <v>921329 (nueve) productos.</v>
      </c>
      <c r="U241" t="str">
        <f t="shared" si="8"/>
        <v>Renovacion automática - Tarifa Diferenciada del 90% en el marco del parágrafo 1 del Art. 2 de la Ley 2069 de 2020 y del artículo 5 del Decreto 1889 de 2021. Aplicable a MEDIANA EMPRESA 9 (nueve) productos.</v>
      </c>
      <c r="V241" s="317" t="s">
        <v>552</v>
      </c>
      <c r="W241" s="1" t="s">
        <v>478</v>
      </c>
      <c r="X241" s="309">
        <v>92132</v>
      </c>
      <c r="Y241" s="309">
        <f>45.05+(18.01*8)</f>
        <v>189.13</v>
      </c>
    </row>
    <row r="242" spans="20:25" x14ac:dyDescent="0.25">
      <c r="T242" t="str">
        <f t="shared" si="7"/>
        <v>9213210 (diez) productos.</v>
      </c>
      <c r="U242" t="str">
        <f t="shared" si="8"/>
        <v>Renovacion automática - Tarifa Diferenciada del 90% en el marco del parágrafo 1 del Art. 2 de la Ley 2069 de 2020 y del artículo 5 del Decreto 1889 de 2021. Aplicable a MEDIANA EMPRESA 10 (diez) productos.</v>
      </c>
      <c r="V242" s="317" t="s">
        <v>552</v>
      </c>
      <c r="W242" s="1" t="s">
        <v>479</v>
      </c>
      <c r="X242" s="309">
        <v>92132</v>
      </c>
      <c r="Y242" s="309">
        <f>45.05+(18.01*9)</f>
        <v>207.14</v>
      </c>
    </row>
    <row r="243" spans="20:25" x14ac:dyDescent="0.25">
      <c r="T243" t="str">
        <f t="shared" si="7"/>
        <v>9213211 (once) productos.</v>
      </c>
      <c r="U243" t="str">
        <f t="shared" si="8"/>
        <v>Renovacion automática - Tarifa Diferenciada del 90% en el marco del parágrafo 1 del Art. 2 de la Ley 2069 de 2020 y del artículo 5 del Decreto 1889 de 2021. Aplicable a MEDIANA EMPRESA 11 (once) productos.</v>
      </c>
      <c r="V243" s="317" t="s">
        <v>552</v>
      </c>
      <c r="W243" s="1" t="s">
        <v>480</v>
      </c>
      <c r="X243" s="309">
        <v>92132</v>
      </c>
      <c r="Y243" s="309">
        <f>45.05+(18.01*10)</f>
        <v>225.15000000000003</v>
      </c>
    </row>
    <row r="244" spans="20:25" x14ac:dyDescent="0.25">
      <c r="T244" t="str">
        <f t="shared" si="7"/>
        <v>9213212 (doce) productos.</v>
      </c>
      <c r="U244" t="str">
        <f t="shared" si="8"/>
        <v>Renovacion automática - Tarifa Diferenciada del 90% en el marco del parágrafo 1 del Art. 2 de la Ley 2069 de 2020 y del artículo 5 del Decreto 1889 de 2021. Aplicable a MEDIANA EMPRESA 12 (doce) productos.</v>
      </c>
      <c r="V244" s="317" t="s">
        <v>552</v>
      </c>
      <c r="W244" s="1" t="s">
        <v>481</v>
      </c>
      <c r="X244" s="309">
        <v>92132</v>
      </c>
      <c r="Y244" s="309">
        <f>45.05+(18.01*11)</f>
        <v>243.16000000000003</v>
      </c>
    </row>
    <row r="245" spans="20:25" x14ac:dyDescent="0.25">
      <c r="T245" t="str">
        <f t="shared" si="7"/>
        <v>9213213 (trece) productos.</v>
      </c>
      <c r="U245" t="str">
        <f t="shared" si="8"/>
        <v>Renovacion automática - Tarifa Diferenciada del 90% en el marco del parágrafo 1 del Art. 2 de la Ley 2069 de 2020 y del artículo 5 del Decreto 1889 de 2021. Aplicable a MEDIANA EMPRESA 13 (trece) productos.</v>
      </c>
      <c r="V245" s="317" t="s">
        <v>552</v>
      </c>
      <c r="W245" s="1" t="s">
        <v>482</v>
      </c>
      <c r="X245" s="309">
        <v>92132</v>
      </c>
      <c r="Y245" s="309">
        <f>45.05+(18.01*12)</f>
        <v>261.17</v>
      </c>
    </row>
    <row r="246" spans="20:25" x14ac:dyDescent="0.25">
      <c r="T246" t="str">
        <f t="shared" si="7"/>
        <v>9213214 (catorce) productos.</v>
      </c>
      <c r="U246" t="str">
        <f t="shared" si="8"/>
        <v>Renovacion automática - Tarifa Diferenciada del 90% en el marco del parágrafo 1 del Art. 2 de la Ley 2069 de 2020 y del artículo 5 del Decreto 1889 de 2021. Aplicable a MEDIANA EMPRESA 14 (catorce) productos.</v>
      </c>
      <c r="V246" s="317" t="s">
        <v>552</v>
      </c>
      <c r="W246" s="1" t="s">
        <v>483</v>
      </c>
      <c r="X246" s="309">
        <v>92132</v>
      </c>
      <c r="Y246" s="309">
        <f>45.05+(18.01*13)</f>
        <v>279.18</v>
      </c>
    </row>
    <row r="247" spans="20:25" x14ac:dyDescent="0.25">
      <c r="T247" t="str">
        <f t="shared" si="7"/>
        <v>9213215 (quince) productos.</v>
      </c>
      <c r="U247" t="str">
        <f t="shared" si="8"/>
        <v>Renovacion automática - Tarifa Diferenciada del 90% en el marco del parágrafo 1 del Art. 2 de la Ley 2069 de 2020 y del artículo 5 del Decreto 1889 de 2021. Aplicable a MEDIANA EMPRESA 15 (quince) productos.</v>
      </c>
      <c r="V247" s="317" t="s">
        <v>552</v>
      </c>
      <c r="W247" s="1" t="s">
        <v>484</v>
      </c>
      <c r="X247" s="309">
        <v>92132</v>
      </c>
      <c r="Y247" s="309">
        <f>45.05+(18.01*14)</f>
        <v>297.19</v>
      </c>
    </row>
  </sheetData>
  <sheetProtection algorithmName="SHA-512" hashValue="4v4uibEFtMmsTgFl4xiyl8NC1VsZb9dfEM1ZPt2JxkpFzhqu6yeUJjO36LRcLtEApQCSAVzUQyoTtkRE+whAyA==" saltValue="NWBZ6iSt0Ktd8WZwg+lEng==" spinCount="100000" sheet="1" objects="1" scenarios="1"/>
  <mergeCells count="3">
    <mergeCell ref="B2:F2"/>
    <mergeCell ref="B22:D22"/>
    <mergeCell ref="B46:C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showGridLines="0" view="pageBreakPreview" zoomScale="98" zoomScaleNormal="98" zoomScaleSheetLayoutView="98" workbookViewId="0">
      <selection activeCell="H3" sqref="H3:I3"/>
    </sheetView>
  </sheetViews>
  <sheetFormatPr baseColWidth="10" defaultColWidth="10.85546875" defaultRowHeight="15" x14ac:dyDescent="0.25"/>
  <cols>
    <col min="2" max="2" width="17.42578125" customWidth="1"/>
    <col min="7" max="7" width="13.42578125" customWidth="1"/>
    <col min="8" max="8" width="12.7109375" customWidth="1"/>
    <col min="9" max="9" width="18" customWidth="1"/>
  </cols>
  <sheetData>
    <row r="1" spans="1:11" x14ac:dyDescent="0.25">
      <c r="A1" s="372"/>
      <c r="B1" s="373"/>
      <c r="C1" s="376" t="str">
        <f>INSTRUCTIVO!C1</f>
        <v>ASEGURAMIENTO SANITARIO</v>
      </c>
      <c r="D1" s="376"/>
      <c r="E1" s="376"/>
      <c r="F1" s="376"/>
      <c r="G1" s="377" t="str">
        <f>INSTRUCTIVO!G1</f>
        <v>REGISTROS SANITARIOS Y TRAMITES ASOCIADOS</v>
      </c>
      <c r="H1" s="377"/>
      <c r="I1" s="378"/>
    </row>
    <row r="2" spans="1:11" ht="26.25" customHeight="1" x14ac:dyDescent="0.25">
      <c r="A2" s="374"/>
      <c r="B2" s="351"/>
      <c r="C2" s="379" t="str">
        <f>INSTRUCTIVO!C2</f>
        <v>FORMATO ÚNICO DE DILIGENCIAMIENTO DE REACTIVOS DE DIAGNÓSTICO IN VITRO</v>
      </c>
      <c r="D2" s="379"/>
      <c r="E2" s="379"/>
      <c r="F2" s="379"/>
      <c r="G2" s="379"/>
      <c r="H2" s="379"/>
      <c r="I2" s="380"/>
    </row>
    <row r="3" spans="1:11" ht="15.75" thickBot="1" x14ac:dyDescent="0.3">
      <c r="A3" s="375"/>
      <c r="B3" s="353"/>
      <c r="C3" s="381" t="str">
        <f>INSTRUCTIVO!C3</f>
        <v>Código: ASS-RSA-FM006</v>
      </c>
      <c r="D3" s="381"/>
      <c r="E3" s="381"/>
      <c r="F3" s="382" t="str">
        <f>INSTRUCTIVO!F3</f>
        <v>Versión: 10</v>
      </c>
      <c r="G3" s="383"/>
      <c r="H3" s="356" t="str">
        <f>INSTRUCTIVO!H3</f>
        <v>Fecha de Emisión: 2023-07-28</v>
      </c>
      <c r="I3" s="384"/>
    </row>
    <row r="4" spans="1:11" ht="15.75" thickTop="1" x14ac:dyDescent="0.25">
      <c r="A4" s="366" t="s">
        <v>161</v>
      </c>
      <c r="B4" s="367"/>
      <c r="C4" s="367"/>
      <c r="D4" s="367"/>
      <c r="E4" s="367"/>
      <c r="F4" s="367"/>
      <c r="G4" s="367"/>
      <c r="H4" s="367"/>
      <c r="I4" s="368"/>
    </row>
    <row r="5" spans="1:11" ht="15.75" thickBot="1" x14ac:dyDescent="0.3">
      <c r="A5" s="369"/>
      <c r="B5" s="370"/>
      <c r="C5" s="370"/>
      <c r="D5" s="370"/>
      <c r="E5" s="370"/>
      <c r="F5" s="370"/>
      <c r="G5" s="370"/>
      <c r="H5" s="370"/>
      <c r="I5" s="371"/>
    </row>
    <row r="6" spans="1:11" s="291" customFormat="1" ht="29.25" customHeight="1" x14ac:dyDescent="0.2">
      <c r="A6" s="388" t="s">
        <v>522</v>
      </c>
      <c r="B6" s="389"/>
      <c r="C6" s="389"/>
      <c r="D6" s="389"/>
      <c r="E6" s="389"/>
      <c r="F6" s="389"/>
      <c r="G6" s="389"/>
      <c r="H6" s="389"/>
      <c r="I6" s="390"/>
    </row>
    <row r="7" spans="1:11" s="291" customFormat="1" ht="35.25" customHeight="1" thickBot="1" x14ac:dyDescent="0.25">
      <c r="A7" s="391"/>
      <c r="B7" s="392"/>
      <c r="C7" s="392"/>
      <c r="D7" s="392"/>
      <c r="E7" s="392"/>
      <c r="F7" s="392"/>
      <c r="G7" s="392"/>
      <c r="H7" s="392"/>
      <c r="I7" s="393"/>
    </row>
    <row r="8" spans="1:11" s="155" customFormat="1" ht="4.5" customHeight="1" x14ac:dyDescent="0.25">
      <c r="A8" s="394"/>
      <c r="B8" s="395"/>
      <c r="C8" s="395"/>
      <c r="D8" s="395"/>
      <c r="E8" s="395"/>
      <c r="F8" s="395"/>
      <c r="G8" s="395"/>
      <c r="H8" s="395"/>
      <c r="I8" s="396"/>
      <c r="J8" s="154"/>
      <c r="K8" s="154"/>
    </row>
    <row r="9" spans="1:11" s="155" customFormat="1" ht="22.5" customHeight="1" thickBot="1" x14ac:dyDescent="0.25">
      <c r="A9" s="397" t="s">
        <v>464</v>
      </c>
      <c r="B9" s="398"/>
      <c r="C9" s="399" t="s">
        <v>465</v>
      </c>
      <c r="D9" s="399"/>
      <c r="E9" s="399"/>
      <c r="F9" s="156"/>
      <c r="G9" s="156"/>
      <c r="H9" s="156"/>
      <c r="I9" s="161"/>
      <c r="J9" s="157"/>
      <c r="K9" s="157"/>
    </row>
    <row r="10" spans="1:11" s="155" customFormat="1" ht="11.25" customHeight="1" x14ac:dyDescent="0.25">
      <c r="A10" s="162"/>
      <c r="B10" s="158"/>
      <c r="C10" s="159"/>
      <c r="D10" s="159"/>
      <c r="E10" s="159"/>
      <c r="F10" s="159"/>
      <c r="G10" s="159"/>
      <c r="H10" s="159"/>
      <c r="I10" s="163"/>
      <c r="J10" s="157"/>
    </row>
    <row r="11" spans="1:11" s="160" customFormat="1" ht="12" customHeight="1" thickBot="1" x14ac:dyDescent="0.25">
      <c r="A11" s="400"/>
      <c r="B11" s="401"/>
      <c r="C11" s="401"/>
      <c r="D11" s="401"/>
      <c r="E11" s="401"/>
      <c r="F11" s="401"/>
      <c r="G11" s="401"/>
      <c r="H11" s="401"/>
      <c r="I11" s="402"/>
    </row>
    <row r="12" spans="1:11" ht="15" customHeight="1" x14ac:dyDescent="0.25">
      <c r="A12" s="407" t="s">
        <v>160</v>
      </c>
      <c r="B12" s="408"/>
      <c r="C12" s="408"/>
      <c r="D12" s="408"/>
      <c r="E12" s="408"/>
      <c r="F12" s="408"/>
      <c r="G12" s="408"/>
      <c r="H12" s="408"/>
      <c r="I12" s="409"/>
    </row>
    <row r="13" spans="1:11" ht="15" customHeight="1" thickBot="1" x14ac:dyDescent="0.3">
      <c r="A13" s="410"/>
      <c r="B13" s="411"/>
      <c r="C13" s="411"/>
      <c r="D13" s="411"/>
      <c r="E13" s="411"/>
      <c r="F13" s="411"/>
      <c r="G13" s="411"/>
      <c r="H13" s="411"/>
      <c r="I13" s="412"/>
    </row>
    <row r="14" spans="1:11" x14ac:dyDescent="0.25">
      <c r="A14" s="164"/>
      <c r="B14" s="6"/>
      <c r="C14" s="6"/>
      <c r="D14" s="6"/>
      <c r="E14" s="6"/>
      <c r="F14" s="6"/>
      <c r="G14" s="6"/>
      <c r="H14" s="6"/>
      <c r="I14" s="28"/>
    </row>
    <row r="15" spans="1:11" x14ac:dyDescent="0.25">
      <c r="A15" s="413" t="s">
        <v>159</v>
      </c>
      <c r="B15" s="414"/>
      <c r="C15" s="414"/>
      <c r="D15" s="414"/>
      <c r="E15" s="414"/>
      <c r="F15" s="414"/>
      <c r="G15" s="414"/>
      <c r="H15" s="414"/>
      <c r="I15" s="415"/>
    </row>
    <row r="16" spans="1:11" x14ac:dyDescent="0.25">
      <c r="A16" s="165" t="s">
        <v>158</v>
      </c>
      <c r="B16" s="27"/>
      <c r="C16" s="420"/>
      <c r="D16" s="420"/>
      <c r="E16" s="420"/>
      <c r="F16" s="420"/>
      <c r="G16" s="420"/>
      <c r="H16" s="420"/>
      <c r="I16" s="421"/>
    </row>
    <row r="17" spans="1:9" x14ac:dyDescent="0.25">
      <c r="A17" s="165" t="s">
        <v>157</v>
      </c>
      <c r="B17" s="385"/>
      <c r="C17" s="386"/>
      <c r="D17" s="24" t="s">
        <v>151</v>
      </c>
      <c r="E17" s="385"/>
      <c r="F17" s="385"/>
      <c r="G17" s="386"/>
      <c r="H17" s="24" t="s">
        <v>156</v>
      </c>
      <c r="I17" s="26"/>
    </row>
    <row r="18" spans="1:9" x14ac:dyDescent="0.25">
      <c r="A18" s="165" t="s">
        <v>372</v>
      </c>
      <c r="B18" s="23"/>
      <c r="C18" s="385"/>
      <c r="D18" s="386"/>
      <c r="E18" s="24" t="s">
        <v>155</v>
      </c>
      <c r="F18" s="385"/>
      <c r="G18" s="385"/>
      <c r="H18" s="385"/>
      <c r="I18" s="387"/>
    </row>
    <row r="19" spans="1:9" x14ac:dyDescent="0.25">
      <c r="A19" s="165" t="s">
        <v>154</v>
      </c>
      <c r="B19" s="23"/>
      <c r="C19" s="385"/>
      <c r="D19" s="386"/>
      <c r="E19" s="24" t="s">
        <v>153</v>
      </c>
      <c r="F19" s="385"/>
      <c r="G19" s="385"/>
      <c r="H19" s="385"/>
      <c r="I19" s="387"/>
    </row>
    <row r="20" spans="1:9" x14ac:dyDescent="0.25">
      <c r="A20" s="165" t="s">
        <v>152</v>
      </c>
      <c r="B20" s="23"/>
      <c r="C20" s="385"/>
      <c r="D20" s="385"/>
      <c r="E20" s="386"/>
      <c r="F20" s="24" t="s">
        <v>151</v>
      </c>
      <c r="G20" s="385"/>
      <c r="H20" s="385"/>
      <c r="I20" s="387"/>
    </row>
    <row r="21" spans="1:9" x14ac:dyDescent="0.25">
      <c r="A21" s="165" t="s">
        <v>150</v>
      </c>
      <c r="B21" s="23"/>
      <c r="C21" s="385"/>
      <c r="D21" s="385"/>
      <c r="E21" s="385"/>
      <c r="F21" s="385"/>
      <c r="G21" s="385"/>
      <c r="H21" s="385"/>
      <c r="I21" s="387"/>
    </row>
    <row r="22" spans="1:9" x14ac:dyDescent="0.25">
      <c r="A22" s="165" t="s">
        <v>149</v>
      </c>
      <c r="B22" s="25"/>
      <c r="C22" s="25"/>
      <c r="D22" s="25"/>
      <c r="E22" s="25"/>
      <c r="F22" s="25"/>
      <c r="G22" s="25"/>
      <c r="H22" s="25" t="s">
        <v>145</v>
      </c>
      <c r="I22" s="26"/>
    </row>
    <row r="23" spans="1:9" x14ac:dyDescent="0.25">
      <c r="A23" s="406"/>
      <c r="B23" s="385"/>
      <c r="C23" s="385"/>
      <c r="D23" s="385"/>
      <c r="E23" s="385"/>
      <c r="F23" s="385"/>
      <c r="G23" s="385"/>
      <c r="H23" s="385"/>
      <c r="I23" s="387"/>
    </row>
    <row r="24" spans="1:9" x14ac:dyDescent="0.25">
      <c r="A24" s="417" t="s">
        <v>373</v>
      </c>
      <c r="B24" s="418"/>
      <c r="C24" s="418"/>
      <c r="D24" s="418"/>
      <c r="E24" s="418"/>
      <c r="F24" s="418"/>
      <c r="G24" s="418"/>
      <c r="H24" s="418"/>
      <c r="I24" s="419"/>
    </row>
    <row r="25" spans="1:9" x14ac:dyDescent="0.25">
      <c r="A25" s="165" t="s">
        <v>148</v>
      </c>
      <c r="B25" s="23"/>
      <c r="C25" s="385"/>
      <c r="D25" s="385"/>
      <c r="E25" s="385"/>
      <c r="F25" s="385"/>
      <c r="G25" s="386"/>
      <c r="H25" s="24" t="s">
        <v>147</v>
      </c>
      <c r="I25" s="26"/>
    </row>
    <row r="26" spans="1:9" x14ac:dyDescent="0.25">
      <c r="A26" s="165" t="s">
        <v>146</v>
      </c>
      <c r="B26" s="385"/>
      <c r="C26" s="385"/>
      <c r="D26" s="385"/>
      <c r="E26" s="385"/>
      <c r="F26" s="385"/>
      <c r="G26" s="386"/>
      <c r="H26" s="24" t="s">
        <v>145</v>
      </c>
      <c r="I26" s="26"/>
    </row>
    <row r="27" spans="1:9" x14ac:dyDescent="0.25">
      <c r="A27" s="165" t="s">
        <v>144</v>
      </c>
      <c r="B27" s="385"/>
      <c r="C27" s="385"/>
      <c r="D27" s="385"/>
      <c r="E27" s="386"/>
      <c r="F27" s="24" t="s">
        <v>143</v>
      </c>
      <c r="G27" s="23"/>
      <c r="H27" s="23"/>
      <c r="I27" s="26"/>
    </row>
    <row r="28" spans="1:9" x14ac:dyDescent="0.25">
      <c r="A28" s="165" t="s">
        <v>142</v>
      </c>
      <c r="B28" s="23"/>
      <c r="C28" s="385"/>
      <c r="D28" s="385"/>
      <c r="E28" s="386"/>
      <c r="F28" s="22" t="s">
        <v>141</v>
      </c>
      <c r="G28" s="416"/>
      <c r="H28" s="385"/>
      <c r="I28" s="387"/>
    </row>
    <row r="29" spans="1:9" x14ac:dyDescent="0.25">
      <c r="A29" s="403" t="s">
        <v>140</v>
      </c>
      <c r="B29" s="404"/>
      <c r="C29" s="404"/>
      <c r="D29" s="404"/>
      <c r="E29" s="404"/>
      <c r="F29" s="404"/>
      <c r="G29" s="404"/>
      <c r="H29" s="404"/>
      <c r="I29" s="405"/>
    </row>
    <row r="30" spans="1:9" ht="30" customHeight="1" x14ac:dyDescent="0.25">
      <c r="A30" s="422" t="s">
        <v>139</v>
      </c>
      <c r="B30" s="423"/>
      <c r="C30" s="424"/>
      <c r="D30" s="21" t="s">
        <v>138</v>
      </c>
      <c r="E30" s="20"/>
      <c r="F30" s="416" t="s">
        <v>137</v>
      </c>
      <c r="G30" s="386"/>
      <c r="H30" s="429"/>
      <c r="I30" s="430"/>
    </row>
    <row r="31" spans="1:9" ht="15.75" thickBot="1" x14ac:dyDescent="0.3">
      <c r="A31" s="166"/>
      <c r="B31" s="19"/>
      <c r="C31" s="19"/>
      <c r="D31" s="19"/>
      <c r="E31" s="19"/>
      <c r="F31" s="6"/>
      <c r="G31" s="6"/>
      <c r="H31" s="18"/>
      <c r="I31" s="17"/>
    </row>
    <row r="32" spans="1:9" ht="29.25" customHeight="1" thickBot="1" x14ac:dyDescent="0.3">
      <c r="A32" s="431" t="s">
        <v>374</v>
      </c>
      <c r="B32" s="432"/>
      <c r="C32" s="432"/>
      <c r="D32" s="432"/>
      <c r="E32" s="432"/>
      <c r="F32" s="432"/>
      <c r="G32" s="432"/>
      <c r="H32" s="432"/>
      <c r="I32" s="433"/>
    </row>
    <row r="33" spans="1:9" ht="15.75" thickBot="1" x14ac:dyDescent="0.3">
      <c r="A33" s="164"/>
      <c r="B33" s="6"/>
      <c r="C33" s="6"/>
      <c r="D33" s="16"/>
      <c r="E33" s="6"/>
      <c r="F33" s="6"/>
      <c r="G33" s="6"/>
      <c r="H33" s="6"/>
      <c r="I33" s="167"/>
    </row>
    <row r="34" spans="1:9" ht="15.75" thickBot="1" x14ac:dyDescent="0.3">
      <c r="A34" s="168"/>
      <c r="C34" s="6"/>
      <c r="D34" s="434" t="s">
        <v>136</v>
      </c>
      <c r="E34" s="434"/>
      <c r="F34" s="434"/>
      <c r="G34" s="434"/>
      <c r="H34" s="434"/>
      <c r="I34" s="434"/>
    </row>
    <row r="35" spans="1:9" ht="15.75" thickBot="1" x14ac:dyDescent="0.3">
      <c r="A35" s="169"/>
      <c r="B35" s="15" t="s">
        <v>135</v>
      </c>
      <c r="C35" s="6"/>
      <c r="D35" s="434"/>
      <c r="E35" s="434"/>
      <c r="F35" s="434"/>
      <c r="G35" s="434"/>
      <c r="H35" s="434"/>
      <c r="I35" s="434"/>
    </row>
    <row r="36" spans="1:9" ht="15.75" thickBot="1" x14ac:dyDescent="0.3">
      <c r="A36" s="169"/>
      <c r="B36" s="5"/>
      <c r="C36" s="6"/>
      <c r="D36" s="5"/>
      <c r="E36" s="5"/>
      <c r="F36" s="5"/>
      <c r="G36" s="5"/>
      <c r="H36" s="5"/>
      <c r="I36" s="170"/>
    </row>
    <row r="37" spans="1:9" ht="15.75" thickBot="1" x14ac:dyDescent="0.3">
      <c r="A37" s="171"/>
      <c r="B37" s="14" t="s">
        <v>134</v>
      </c>
      <c r="C37" s="6"/>
      <c r="D37" s="434" t="s">
        <v>133</v>
      </c>
      <c r="E37" s="434"/>
      <c r="F37" s="434"/>
      <c r="G37" s="434"/>
      <c r="H37" s="434"/>
      <c r="I37" s="434"/>
    </row>
    <row r="38" spans="1:9" ht="15.75" thickBot="1" x14ac:dyDescent="0.3">
      <c r="A38" s="169"/>
      <c r="B38" s="6"/>
      <c r="C38" s="6"/>
      <c r="D38" s="434"/>
      <c r="E38" s="434"/>
      <c r="F38" s="434"/>
      <c r="G38" s="434"/>
      <c r="H38" s="434"/>
      <c r="I38" s="434"/>
    </row>
    <row r="39" spans="1:9" ht="15.75" thickBot="1" x14ac:dyDescent="0.3">
      <c r="A39" s="169"/>
      <c r="B39" s="6"/>
      <c r="C39" s="6"/>
      <c r="D39" s="6"/>
      <c r="E39" s="6"/>
      <c r="F39" s="6"/>
      <c r="G39" s="6"/>
      <c r="H39" s="6"/>
      <c r="I39" s="167"/>
    </row>
    <row r="40" spans="1:9" ht="15.75" thickBot="1" x14ac:dyDescent="0.3">
      <c r="A40" s="172"/>
      <c r="B40" s="13" t="s">
        <v>132</v>
      </c>
      <c r="C40" s="6"/>
      <c r="D40" s="435" t="s">
        <v>131</v>
      </c>
      <c r="E40" s="435"/>
      <c r="F40" s="435"/>
      <c r="G40" s="435"/>
      <c r="H40" s="435"/>
      <c r="I40" s="435"/>
    </row>
    <row r="41" spans="1:9" ht="15.75" thickBot="1" x14ac:dyDescent="0.3">
      <c r="A41" s="169"/>
      <c r="B41" s="6"/>
      <c r="C41" s="6"/>
      <c r="D41" s="6"/>
      <c r="E41" s="6"/>
      <c r="F41" s="6"/>
      <c r="G41" s="6"/>
      <c r="H41" s="6"/>
      <c r="I41" s="167"/>
    </row>
    <row r="42" spans="1:9" ht="15.75" thickBot="1" x14ac:dyDescent="0.3">
      <c r="A42" s="169"/>
      <c r="B42" s="12" t="s">
        <v>130</v>
      </c>
      <c r="C42" s="6"/>
      <c r="D42" s="425" t="s">
        <v>129</v>
      </c>
      <c r="E42" s="425"/>
      <c r="F42" s="425"/>
      <c r="G42" s="425"/>
      <c r="H42" s="425"/>
      <c r="I42" s="425"/>
    </row>
    <row r="43" spans="1:9" ht="15.75" thickBot="1" x14ac:dyDescent="0.3">
      <c r="A43" s="169"/>
      <c r="B43" s="6"/>
      <c r="C43" s="6"/>
      <c r="D43" s="6"/>
      <c r="E43" s="6"/>
      <c r="F43" s="6"/>
      <c r="G43" s="6"/>
      <c r="H43" s="6"/>
      <c r="I43" s="167"/>
    </row>
    <row r="44" spans="1:9" ht="15.75" thickBot="1" x14ac:dyDescent="0.3">
      <c r="A44" s="169"/>
      <c r="B44" s="11" t="s">
        <v>128</v>
      </c>
      <c r="C44" s="6"/>
      <c r="D44" s="425" t="s">
        <v>127</v>
      </c>
      <c r="E44" s="425"/>
      <c r="F44" s="425"/>
      <c r="G44" s="425"/>
      <c r="H44" s="425"/>
      <c r="I44" s="425"/>
    </row>
    <row r="45" spans="1:9" ht="15.75" thickBot="1" x14ac:dyDescent="0.3">
      <c r="A45" s="169"/>
      <c r="B45" s="6"/>
      <c r="C45" s="6"/>
      <c r="D45" s="6"/>
      <c r="E45" s="6"/>
      <c r="F45" s="6"/>
      <c r="G45" s="6"/>
      <c r="H45" s="6"/>
      <c r="I45" s="167"/>
    </row>
    <row r="46" spans="1:9" ht="15.75" thickBot="1" x14ac:dyDescent="0.3">
      <c r="A46" s="169"/>
      <c r="B46" s="10" t="s">
        <v>126</v>
      </c>
      <c r="C46" s="6"/>
      <c r="D46" s="425" t="s">
        <v>125</v>
      </c>
      <c r="E46" s="425"/>
      <c r="F46" s="425"/>
      <c r="G46" s="425"/>
      <c r="H46" s="425"/>
      <c r="I46" s="425"/>
    </row>
    <row r="47" spans="1:9" ht="15.75" thickBot="1" x14ac:dyDescent="0.3">
      <c r="A47" s="169"/>
      <c r="B47" s="9"/>
      <c r="C47" s="6"/>
      <c r="D47" s="6"/>
      <c r="E47" s="6"/>
      <c r="F47" s="6"/>
      <c r="G47" s="6"/>
      <c r="H47" s="6"/>
      <c r="I47" s="167"/>
    </row>
    <row r="48" spans="1:9" ht="15.75" thickBot="1" x14ac:dyDescent="0.3">
      <c r="A48" s="169"/>
      <c r="B48" s="8" t="s">
        <v>124</v>
      </c>
      <c r="C48" s="6"/>
      <c r="D48" s="425" t="s">
        <v>123</v>
      </c>
      <c r="E48" s="425"/>
      <c r="F48" s="425"/>
      <c r="G48" s="425"/>
      <c r="H48" s="425"/>
      <c r="I48" s="425"/>
    </row>
    <row r="49" spans="1:9" x14ac:dyDescent="0.25">
      <c r="A49" s="173"/>
      <c r="B49" s="7"/>
      <c r="C49" s="7"/>
      <c r="D49" s="7"/>
      <c r="E49" s="7"/>
      <c r="F49" s="7"/>
      <c r="G49" s="7"/>
      <c r="H49" s="7"/>
      <c r="I49" s="174"/>
    </row>
    <row r="50" spans="1:9" x14ac:dyDescent="0.25">
      <c r="A50" s="169"/>
      <c r="B50" s="5"/>
      <c r="C50" s="5"/>
      <c r="D50" s="5"/>
      <c r="E50" s="5"/>
      <c r="F50" s="5"/>
      <c r="G50" s="5"/>
      <c r="H50" s="5"/>
      <c r="I50" s="170"/>
    </row>
    <row r="51" spans="1:9" x14ac:dyDescent="0.25">
      <c r="A51" s="164" t="s">
        <v>122</v>
      </c>
      <c r="B51" s="5"/>
      <c r="C51" s="5"/>
      <c r="D51" s="5"/>
      <c r="E51" s="5"/>
      <c r="F51" s="5"/>
      <c r="G51" s="5"/>
      <c r="H51" s="5"/>
      <c r="I51" s="170"/>
    </row>
    <row r="52" spans="1:9" ht="15.75" customHeight="1" x14ac:dyDescent="0.25">
      <c r="A52" s="164"/>
      <c r="B52" s="5"/>
      <c r="C52" s="5"/>
      <c r="D52" s="6" t="s">
        <v>121</v>
      </c>
      <c r="E52" s="5"/>
      <c r="F52" s="5"/>
      <c r="G52" s="5"/>
      <c r="H52" s="5"/>
      <c r="I52" s="170"/>
    </row>
    <row r="53" spans="1:9" ht="17.25" customHeight="1" x14ac:dyDescent="0.25">
      <c r="A53" s="439" t="s">
        <v>120</v>
      </c>
      <c r="B53" s="440"/>
      <c r="C53" s="440"/>
      <c r="D53" s="440"/>
      <c r="E53" s="440"/>
      <c r="F53" s="440"/>
      <c r="G53" s="440"/>
      <c r="H53" s="440"/>
      <c r="I53" s="441"/>
    </row>
    <row r="54" spans="1:9" ht="29.25" customHeight="1" x14ac:dyDescent="0.25">
      <c r="A54" s="442" t="s">
        <v>119</v>
      </c>
      <c r="B54" s="443"/>
      <c r="C54" s="443"/>
      <c r="D54" s="443"/>
      <c r="E54" s="443"/>
      <c r="F54" s="443"/>
      <c r="G54" s="443"/>
      <c r="H54" s="443"/>
      <c r="I54" s="444"/>
    </row>
    <row r="55" spans="1:9" ht="27" customHeight="1" x14ac:dyDescent="0.25">
      <c r="A55" s="442" t="s">
        <v>118</v>
      </c>
      <c r="B55" s="443"/>
      <c r="C55" s="443"/>
      <c r="D55" s="443"/>
      <c r="E55" s="443"/>
      <c r="F55" s="443"/>
      <c r="G55" s="443"/>
      <c r="H55" s="443"/>
      <c r="I55" s="444"/>
    </row>
    <row r="56" spans="1:9" ht="27.75" customHeight="1" x14ac:dyDescent="0.25">
      <c r="A56" s="442" t="s">
        <v>117</v>
      </c>
      <c r="B56" s="443"/>
      <c r="C56" s="443"/>
      <c r="D56" s="443"/>
      <c r="E56" s="443"/>
      <c r="F56" s="443"/>
      <c r="G56" s="443"/>
      <c r="H56" s="443"/>
      <c r="I56" s="444"/>
    </row>
    <row r="57" spans="1:9" ht="15.75" customHeight="1" x14ac:dyDescent="0.25">
      <c r="A57" s="164" t="s">
        <v>116</v>
      </c>
      <c r="B57" s="5"/>
      <c r="C57" s="5"/>
      <c r="D57" s="5"/>
      <c r="E57" s="5"/>
      <c r="F57" s="5"/>
      <c r="G57" s="5"/>
      <c r="H57" s="5"/>
      <c r="I57" s="170"/>
    </row>
    <row r="58" spans="1:9" ht="48" customHeight="1" x14ac:dyDescent="0.25">
      <c r="A58" s="426" t="s">
        <v>375</v>
      </c>
      <c r="B58" s="427"/>
      <c r="C58" s="427"/>
      <c r="D58" s="427"/>
      <c r="E58" s="427"/>
      <c r="F58" s="427"/>
      <c r="G58" s="427"/>
      <c r="H58" s="427"/>
      <c r="I58" s="428"/>
    </row>
    <row r="59" spans="1:9" ht="56.25" customHeight="1" thickBot="1" x14ac:dyDescent="0.3">
      <c r="A59" s="436" t="s">
        <v>115</v>
      </c>
      <c r="B59" s="437"/>
      <c r="C59" s="437"/>
      <c r="D59" s="437"/>
      <c r="E59" s="437"/>
      <c r="F59" s="437"/>
      <c r="G59" s="437"/>
      <c r="H59" s="437"/>
      <c r="I59" s="438"/>
    </row>
  </sheetData>
  <mergeCells count="50">
    <mergeCell ref="A59:I59"/>
    <mergeCell ref="A53:I53"/>
    <mergeCell ref="A54:I54"/>
    <mergeCell ref="A55:I55"/>
    <mergeCell ref="A56:I56"/>
    <mergeCell ref="A30:C30"/>
    <mergeCell ref="F30:G30"/>
    <mergeCell ref="B27:E27"/>
    <mergeCell ref="D48:I48"/>
    <mergeCell ref="A58:I58"/>
    <mergeCell ref="H30:I30"/>
    <mergeCell ref="D42:I42"/>
    <mergeCell ref="D44:I44"/>
    <mergeCell ref="D46:I46"/>
    <mergeCell ref="A32:I32"/>
    <mergeCell ref="D34:I35"/>
    <mergeCell ref="D37:I38"/>
    <mergeCell ref="D40:I40"/>
    <mergeCell ref="C25:G25"/>
    <mergeCell ref="B26:G26"/>
    <mergeCell ref="A29:I29"/>
    <mergeCell ref="A23:I23"/>
    <mergeCell ref="A12:I13"/>
    <mergeCell ref="B17:C17"/>
    <mergeCell ref="E17:G17"/>
    <mergeCell ref="A15:I15"/>
    <mergeCell ref="C20:E20"/>
    <mergeCell ref="G20:I20"/>
    <mergeCell ref="C21:I21"/>
    <mergeCell ref="C28:E28"/>
    <mergeCell ref="G28:I28"/>
    <mergeCell ref="A24:I24"/>
    <mergeCell ref="F19:I19"/>
    <mergeCell ref="C16:I16"/>
    <mergeCell ref="C18:D18"/>
    <mergeCell ref="F18:I18"/>
    <mergeCell ref="A6:I7"/>
    <mergeCell ref="A8:I8"/>
    <mergeCell ref="C19:D19"/>
    <mergeCell ref="A9:B9"/>
    <mergeCell ref="C9:E9"/>
    <mergeCell ref="A11:I11"/>
    <mergeCell ref="A4:I5"/>
    <mergeCell ref="A1:B3"/>
    <mergeCell ref="C1:F1"/>
    <mergeCell ref="G1:I1"/>
    <mergeCell ref="C2:I2"/>
    <mergeCell ref="C3:E3"/>
    <mergeCell ref="F3:G3"/>
    <mergeCell ref="H3:I3"/>
  </mergeCells>
  <hyperlinks>
    <hyperlink ref="B35" location="RSA!A1" display="RSA" xr:uid="{00000000-0004-0000-0100-000000000000}"/>
    <hyperlink ref="B37" location="RSCEP!A1" display="RSCEP" xr:uid="{00000000-0004-0000-0100-000001000000}"/>
    <hyperlink ref="B40" location="MOD!A1" display="MOD" xr:uid="{00000000-0004-0000-0100-000002000000}"/>
    <hyperlink ref="B46" location="DESG!A1" display="DESG!A1" xr:uid="{00000000-0004-0000-0100-000003000000}"/>
    <hyperlink ref="B48" location="CPFE!A1" display="CPFE!A1" xr:uid="{00000000-0004-0000-0100-000004000000}"/>
    <hyperlink ref="B44" location="AUT!A1" display="AUT!A1" xr:uid="{00000000-0004-0000-0100-000005000000}"/>
    <hyperlink ref="B42" location="CERTIF!A1" display="CERTIF!A1" xr:uid="{00000000-0004-0000-0100-000006000000}"/>
    <hyperlink ref="A9" location="'NOTIFICACIÓN ELECTRÓNICA'!A1" display="Ver condiciones" xr:uid="{00000000-0004-0000-0100-000007000000}"/>
  </hyperlinks>
  <printOptions horizontalCentered="1" verticalCentered="1"/>
  <pageMargins left="0.70866141732283472" right="0.70866141732283472" top="0.74803149606299213" bottom="0.74803149606299213" header="0.31496062992125984" footer="0.31496062992125984"/>
  <pageSetup paperSize="14" scale="65"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58" r:id="rId4" name="Check Box 310">
              <controlPr defaultSize="0" autoFill="0" autoLine="0" autoPict="0">
                <anchor moveWithCells="1">
                  <from>
                    <xdr:col>1</xdr:col>
                    <xdr:colOff>1095375</xdr:colOff>
                    <xdr:row>7</xdr:row>
                    <xdr:rowOff>152400</xdr:rowOff>
                  </from>
                  <to>
                    <xdr:col>2</xdr:col>
                    <xdr:colOff>323850</xdr:colOff>
                    <xdr:row>9</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2"/>
  <sheetViews>
    <sheetView showGridLines="0" view="pageBreakPreview" zoomScale="80" zoomScaleNormal="100" zoomScaleSheetLayoutView="80" workbookViewId="0">
      <selection activeCell="H3" sqref="H3:P3"/>
    </sheetView>
  </sheetViews>
  <sheetFormatPr baseColWidth="10" defaultColWidth="11.42578125" defaultRowHeight="15" x14ac:dyDescent="0.25"/>
  <cols>
    <col min="1" max="16" width="6.7109375" customWidth="1"/>
  </cols>
  <sheetData>
    <row r="1" spans="1:16" x14ac:dyDescent="0.25">
      <c r="A1" s="454"/>
      <c r="B1" s="455"/>
      <c r="C1" s="456"/>
      <c r="D1" s="463" t="str">
        <f>INSTRUCTIVO!C1</f>
        <v>ASEGURAMIENTO SANITARIO</v>
      </c>
      <c r="E1" s="464"/>
      <c r="F1" s="464"/>
      <c r="G1" s="464"/>
      <c r="H1" s="464"/>
      <c r="I1" s="465"/>
      <c r="J1" s="463" t="str">
        <f>INSTRUCTIVO!G1</f>
        <v>REGISTROS SANITARIOS Y TRAMITES ASOCIADOS</v>
      </c>
      <c r="K1" s="464"/>
      <c r="L1" s="464"/>
      <c r="M1" s="464"/>
      <c r="N1" s="464"/>
      <c r="O1" s="464"/>
      <c r="P1" s="465"/>
    </row>
    <row r="2" spans="1:16" ht="27" customHeight="1" x14ac:dyDescent="0.25">
      <c r="A2" s="457"/>
      <c r="B2" s="458"/>
      <c r="C2" s="459"/>
      <c r="D2" s="466" t="str">
        <f>INSTRUCTIVO!C2</f>
        <v>FORMATO ÚNICO DE DILIGENCIAMIENTO DE REACTIVOS DE DIAGNÓSTICO IN VITRO</v>
      </c>
      <c r="E2" s="467"/>
      <c r="F2" s="467"/>
      <c r="G2" s="467"/>
      <c r="H2" s="467"/>
      <c r="I2" s="467"/>
      <c r="J2" s="467"/>
      <c r="K2" s="467"/>
      <c r="L2" s="467"/>
      <c r="M2" s="467"/>
      <c r="N2" s="467"/>
      <c r="O2" s="467"/>
      <c r="P2" s="468"/>
    </row>
    <row r="3" spans="1:16" ht="15.75" thickBot="1" x14ac:dyDescent="0.3">
      <c r="A3" s="460"/>
      <c r="B3" s="461"/>
      <c r="C3" s="462"/>
      <c r="D3" s="469" t="str">
        <f>INSTRUCTIVO!C3</f>
        <v>Código: ASS-RSA-FM006</v>
      </c>
      <c r="E3" s="470"/>
      <c r="F3" s="470"/>
      <c r="G3" s="471"/>
      <c r="H3" s="469" t="str">
        <f>INSTRUCTIVO!F3</f>
        <v>Versión: 10</v>
      </c>
      <c r="I3" s="470"/>
      <c r="J3" s="470"/>
      <c r="K3" s="471"/>
      <c r="L3" s="469" t="str">
        <f>INSTRUCTIVO!H3</f>
        <v>Fecha de Emisión: 2023-07-28</v>
      </c>
      <c r="M3" s="470"/>
      <c r="N3" s="470"/>
      <c r="O3" s="470"/>
      <c r="P3" s="471"/>
    </row>
    <row r="4" spans="1:16" ht="15.75" thickTop="1" x14ac:dyDescent="0.25">
      <c r="A4" s="175"/>
      <c r="B4" s="175"/>
      <c r="C4" s="175"/>
      <c r="D4" s="176"/>
      <c r="E4" s="176"/>
      <c r="F4" s="176"/>
      <c r="G4" s="176"/>
      <c r="H4" s="176"/>
      <c r="I4" s="176"/>
      <c r="J4" s="176"/>
      <c r="K4" s="176"/>
      <c r="L4" s="176"/>
      <c r="M4" s="176"/>
      <c r="N4" s="176"/>
      <c r="O4" s="176"/>
      <c r="P4" s="176"/>
    </row>
    <row r="5" spans="1:16" x14ac:dyDescent="0.25">
      <c r="A5" s="472" t="s">
        <v>467</v>
      </c>
      <c r="B5" s="472"/>
      <c r="C5" s="472"/>
      <c r="D5" s="472"/>
      <c r="E5" s="472"/>
      <c r="F5" s="472"/>
      <c r="G5" s="472"/>
      <c r="H5" s="472"/>
      <c r="I5" s="472"/>
      <c r="J5" s="472"/>
      <c r="K5" s="472"/>
      <c r="L5" s="472"/>
      <c r="M5" s="472"/>
      <c r="N5" s="472"/>
      <c r="O5" s="472"/>
      <c r="P5" s="472"/>
    </row>
    <row r="6" spans="1:16" ht="38.25" customHeight="1" x14ac:dyDescent="0.25">
      <c r="A6" s="445" t="s">
        <v>466</v>
      </c>
      <c r="B6" s="446"/>
      <c r="C6" s="446"/>
      <c r="D6" s="446"/>
      <c r="E6" s="446"/>
      <c r="F6" s="446"/>
      <c r="G6" s="446"/>
      <c r="H6" s="446"/>
      <c r="I6" s="446"/>
      <c r="J6" s="446"/>
      <c r="K6" s="446"/>
      <c r="L6" s="446"/>
      <c r="M6" s="446"/>
      <c r="N6" s="446"/>
      <c r="O6" s="446"/>
      <c r="P6" s="447"/>
    </row>
    <row r="7" spans="1:16" ht="38.25" customHeight="1" x14ac:dyDescent="0.25">
      <c r="A7" s="448"/>
      <c r="B7" s="449"/>
      <c r="C7" s="449"/>
      <c r="D7" s="449"/>
      <c r="E7" s="449"/>
      <c r="F7" s="449"/>
      <c r="G7" s="449"/>
      <c r="H7" s="449"/>
      <c r="I7" s="449"/>
      <c r="J7" s="449"/>
      <c r="K7" s="449"/>
      <c r="L7" s="449"/>
      <c r="M7" s="449"/>
      <c r="N7" s="449"/>
      <c r="O7" s="449"/>
      <c r="P7" s="450"/>
    </row>
    <row r="8" spans="1:16" ht="38.25" customHeight="1" x14ac:dyDescent="0.25">
      <c r="A8" s="448"/>
      <c r="B8" s="449"/>
      <c r="C8" s="449"/>
      <c r="D8" s="449"/>
      <c r="E8" s="449"/>
      <c r="F8" s="449"/>
      <c r="G8" s="449"/>
      <c r="H8" s="449"/>
      <c r="I8" s="449"/>
      <c r="J8" s="449"/>
      <c r="K8" s="449"/>
      <c r="L8" s="449"/>
      <c r="M8" s="449"/>
      <c r="N8" s="449"/>
      <c r="O8" s="449"/>
      <c r="P8" s="450"/>
    </row>
    <row r="9" spans="1:16" ht="38.25" customHeight="1" x14ac:dyDescent="0.25">
      <c r="A9" s="448"/>
      <c r="B9" s="449"/>
      <c r="C9" s="449"/>
      <c r="D9" s="449"/>
      <c r="E9" s="449"/>
      <c r="F9" s="449"/>
      <c r="G9" s="449"/>
      <c r="H9" s="449"/>
      <c r="I9" s="449"/>
      <c r="J9" s="449"/>
      <c r="K9" s="449"/>
      <c r="L9" s="449"/>
      <c r="M9" s="449"/>
      <c r="N9" s="449"/>
      <c r="O9" s="449"/>
      <c r="P9" s="450"/>
    </row>
    <row r="10" spans="1:16" ht="38.25" customHeight="1" x14ac:dyDescent="0.25">
      <c r="A10" s="448"/>
      <c r="B10" s="449"/>
      <c r="C10" s="449"/>
      <c r="D10" s="449"/>
      <c r="E10" s="449"/>
      <c r="F10" s="449"/>
      <c r="G10" s="449"/>
      <c r="H10" s="449"/>
      <c r="I10" s="449"/>
      <c r="J10" s="449"/>
      <c r="K10" s="449"/>
      <c r="L10" s="449"/>
      <c r="M10" s="449"/>
      <c r="N10" s="449"/>
      <c r="O10" s="449"/>
      <c r="P10" s="450"/>
    </row>
    <row r="11" spans="1:16" ht="38.25" customHeight="1" x14ac:dyDescent="0.25">
      <c r="A11" s="448"/>
      <c r="B11" s="449"/>
      <c r="C11" s="449"/>
      <c r="D11" s="449"/>
      <c r="E11" s="449"/>
      <c r="F11" s="449"/>
      <c r="G11" s="449"/>
      <c r="H11" s="449"/>
      <c r="I11" s="449"/>
      <c r="J11" s="449"/>
      <c r="K11" s="449"/>
      <c r="L11" s="449"/>
      <c r="M11" s="449"/>
      <c r="N11" s="449"/>
      <c r="O11" s="449"/>
      <c r="P11" s="450"/>
    </row>
    <row r="12" spans="1:16" ht="38.25" customHeight="1" x14ac:dyDescent="0.25">
      <c r="A12" s="448"/>
      <c r="B12" s="449"/>
      <c r="C12" s="449"/>
      <c r="D12" s="449"/>
      <c r="E12" s="449"/>
      <c r="F12" s="449"/>
      <c r="G12" s="449"/>
      <c r="H12" s="449"/>
      <c r="I12" s="449"/>
      <c r="J12" s="449"/>
      <c r="K12" s="449"/>
      <c r="L12" s="449"/>
      <c r="M12" s="449"/>
      <c r="N12" s="449"/>
      <c r="O12" s="449"/>
      <c r="P12" s="450"/>
    </row>
    <row r="13" spans="1:16" ht="38.25" customHeight="1" x14ac:dyDescent="0.25">
      <c r="A13" s="448"/>
      <c r="B13" s="449"/>
      <c r="C13" s="449"/>
      <c r="D13" s="449"/>
      <c r="E13" s="449"/>
      <c r="F13" s="449"/>
      <c r="G13" s="449"/>
      <c r="H13" s="449"/>
      <c r="I13" s="449"/>
      <c r="J13" s="449"/>
      <c r="K13" s="449"/>
      <c r="L13" s="449"/>
      <c r="M13" s="449"/>
      <c r="N13" s="449"/>
      <c r="O13" s="449"/>
      <c r="P13" s="450"/>
    </row>
    <row r="14" spans="1:16" ht="38.25" customHeight="1" x14ac:dyDescent="0.25">
      <c r="A14" s="448"/>
      <c r="B14" s="449"/>
      <c r="C14" s="449"/>
      <c r="D14" s="449"/>
      <c r="E14" s="449"/>
      <c r="F14" s="449"/>
      <c r="G14" s="449"/>
      <c r="H14" s="449"/>
      <c r="I14" s="449"/>
      <c r="J14" s="449"/>
      <c r="K14" s="449"/>
      <c r="L14" s="449"/>
      <c r="M14" s="449"/>
      <c r="N14" s="449"/>
      <c r="O14" s="449"/>
      <c r="P14" s="450"/>
    </row>
    <row r="15" spans="1:16" ht="38.25" customHeight="1" x14ac:dyDescent="0.25">
      <c r="A15" s="448"/>
      <c r="B15" s="449"/>
      <c r="C15" s="449"/>
      <c r="D15" s="449"/>
      <c r="E15" s="449"/>
      <c r="F15" s="449"/>
      <c r="G15" s="449"/>
      <c r="H15" s="449"/>
      <c r="I15" s="449"/>
      <c r="J15" s="449"/>
      <c r="K15" s="449"/>
      <c r="L15" s="449"/>
      <c r="M15" s="449"/>
      <c r="N15" s="449"/>
      <c r="O15" s="449"/>
      <c r="P15" s="450"/>
    </row>
    <row r="16" spans="1:16" ht="38.25" customHeight="1" x14ac:dyDescent="0.25">
      <c r="A16" s="448"/>
      <c r="B16" s="449"/>
      <c r="C16" s="449"/>
      <c r="D16" s="449"/>
      <c r="E16" s="449"/>
      <c r="F16" s="449"/>
      <c r="G16" s="449"/>
      <c r="H16" s="449"/>
      <c r="I16" s="449"/>
      <c r="J16" s="449"/>
      <c r="K16" s="449"/>
      <c r="L16" s="449"/>
      <c r="M16" s="449"/>
      <c r="N16" s="449"/>
      <c r="O16" s="449"/>
      <c r="P16" s="450"/>
    </row>
    <row r="17" spans="1:16" ht="38.25" customHeight="1" x14ac:dyDescent="0.25">
      <c r="A17" s="448"/>
      <c r="B17" s="449"/>
      <c r="C17" s="449"/>
      <c r="D17" s="449"/>
      <c r="E17" s="449"/>
      <c r="F17" s="449"/>
      <c r="G17" s="449"/>
      <c r="H17" s="449"/>
      <c r="I17" s="449"/>
      <c r="J17" s="449"/>
      <c r="K17" s="449"/>
      <c r="L17" s="449"/>
      <c r="M17" s="449"/>
      <c r="N17" s="449"/>
      <c r="O17" s="449"/>
      <c r="P17" s="450"/>
    </row>
    <row r="18" spans="1:16" ht="38.25" customHeight="1" x14ac:dyDescent="0.25">
      <c r="A18" s="448"/>
      <c r="B18" s="449"/>
      <c r="C18" s="449"/>
      <c r="D18" s="449"/>
      <c r="E18" s="449"/>
      <c r="F18" s="449"/>
      <c r="G18" s="449"/>
      <c r="H18" s="449"/>
      <c r="I18" s="449"/>
      <c r="J18" s="449"/>
      <c r="K18" s="449"/>
      <c r="L18" s="449"/>
      <c r="M18" s="449"/>
      <c r="N18" s="449"/>
      <c r="O18" s="449"/>
      <c r="P18" s="450"/>
    </row>
    <row r="19" spans="1:16" ht="38.25" customHeight="1" x14ac:dyDescent="0.25">
      <c r="A19" s="448"/>
      <c r="B19" s="449"/>
      <c r="C19" s="449"/>
      <c r="D19" s="449"/>
      <c r="E19" s="449"/>
      <c r="F19" s="449"/>
      <c r="G19" s="449"/>
      <c r="H19" s="449"/>
      <c r="I19" s="449"/>
      <c r="J19" s="449"/>
      <c r="K19" s="449"/>
      <c r="L19" s="449"/>
      <c r="M19" s="449"/>
      <c r="N19" s="449"/>
      <c r="O19" s="449"/>
      <c r="P19" s="450"/>
    </row>
    <row r="20" spans="1:16" ht="38.25" customHeight="1" x14ac:dyDescent="0.25">
      <c r="A20" s="448"/>
      <c r="B20" s="449"/>
      <c r="C20" s="449"/>
      <c r="D20" s="449"/>
      <c r="E20" s="449"/>
      <c r="F20" s="449"/>
      <c r="G20" s="449"/>
      <c r="H20" s="449"/>
      <c r="I20" s="449"/>
      <c r="J20" s="449"/>
      <c r="K20" s="449"/>
      <c r="L20" s="449"/>
      <c r="M20" s="449"/>
      <c r="N20" s="449"/>
      <c r="O20" s="449"/>
      <c r="P20" s="450"/>
    </row>
    <row r="21" spans="1:16" ht="38.25" customHeight="1" x14ac:dyDescent="0.25">
      <c r="A21" s="448"/>
      <c r="B21" s="449"/>
      <c r="C21" s="449"/>
      <c r="D21" s="449"/>
      <c r="E21" s="449"/>
      <c r="F21" s="449"/>
      <c r="G21" s="449"/>
      <c r="H21" s="449"/>
      <c r="I21" s="449"/>
      <c r="J21" s="449"/>
      <c r="K21" s="449"/>
      <c r="L21" s="449"/>
      <c r="M21" s="449"/>
      <c r="N21" s="449"/>
      <c r="O21" s="449"/>
      <c r="P21" s="450"/>
    </row>
    <row r="22" spans="1:16" ht="38.25" customHeight="1" x14ac:dyDescent="0.25">
      <c r="A22" s="451"/>
      <c r="B22" s="452"/>
      <c r="C22" s="452"/>
      <c r="D22" s="452"/>
      <c r="E22" s="452"/>
      <c r="F22" s="452"/>
      <c r="G22" s="452"/>
      <c r="H22" s="452"/>
      <c r="I22" s="452"/>
      <c r="J22" s="452"/>
      <c r="K22" s="452"/>
      <c r="L22" s="452"/>
      <c r="M22" s="452"/>
      <c r="N22" s="452"/>
      <c r="O22" s="452"/>
      <c r="P22" s="453"/>
    </row>
  </sheetData>
  <mergeCells count="9">
    <mergeCell ref="A6:P22"/>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0"/>
  <sheetViews>
    <sheetView showGridLines="0" view="pageBreakPreview" zoomScale="86" zoomScaleNormal="86" zoomScaleSheetLayoutView="86" workbookViewId="0">
      <selection activeCell="C6" sqref="C6:G6"/>
    </sheetView>
  </sheetViews>
  <sheetFormatPr baseColWidth="10" defaultColWidth="11.42578125" defaultRowHeight="15" x14ac:dyDescent="0.25"/>
  <cols>
    <col min="1" max="1" width="11.42578125" style="179"/>
    <col min="2" max="2" width="5.140625" style="179" customWidth="1"/>
    <col min="3" max="6" width="11.42578125" style="179"/>
    <col min="7" max="7" width="24.5703125" style="179" customWidth="1"/>
    <col min="8" max="9" width="11.42578125" style="179"/>
    <col min="10" max="10" width="14.28515625" style="179" customWidth="1"/>
    <col min="11" max="11" width="11.42578125" style="179"/>
    <col min="12" max="12" width="12.140625" style="179" customWidth="1"/>
    <col min="13" max="13" width="22.42578125" style="179" customWidth="1"/>
    <col min="14" max="41" width="0" style="179" hidden="1" customWidth="1"/>
    <col min="42" max="16384" width="11.42578125" style="179"/>
  </cols>
  <sheetData>
    <row r="1" spans="1:13" x14ac:dyDescent="0.25">
      <c r="A1" s="510"/>
      <c r="B1" s="511"/>
      <c r="C1" s="511"/>
      <c r="D1" s="516" t="str">
        <f>INSTRUCTIVO!C1</f>
        <v>ASEGURAMIENTO SANITARIO</v>
      </c>
      <c r="E1" s="516"/>
      <c r="F1" s="516"/>
      <c r="G1" s="516"/>
      <c r="H1" s="516"/>
      <c r="I1" s="475" t="str">
        <f>INSTRUCTIVO!G1</f>
        <v>REGISTROS SANITARIOS Y TRAMITES ASOCIADOS</v>
      </c>
      <c r="J1" s="475"/>
      <c r="K1" s="475"/>
      <c r="L1" s="475"/>
      <c r="M1" s="476"/>
    </row>
    <row r="2" spans="1:13" ht="22.5" customHeight="1" x14ac:dyDescent="0.25">
      <c r="A2" s="512"/>
      <c r="B2" s="513"/>
      <c r="C2" s="513"/>
      <c r="D2" s="477" t="str">
        <f>INSTRUCTIVO!C2</f>
        <v>FORMATO ÚNICO DE DILIGENCIAMIENTO DE REACTIVOS DE DIAGNÓSTICO IN VITRO</v>
      </c>
      <c r="E2" s="477"/>
      <c r="F2" s="477"/>
      <c r="G2" s="477"/>
      <c r="H2" s="477"/>
      <c r="I2" s="477"/>
      <c r="J2" s="477"/>
      <c r="K2" s="477"/>
      <c r="L2" s="477"/>
      <c r="M2" s="478"/>
    </row>
    <row r="3" spans="1:13" ht="15.75" customHeight="1" thickBot="1" x14ac:dyDescent="0.3">
      <c r="A3" s="514"/>
      <c r="B3" s="515"/>
      <c r="C3" s="515"/>
      <c r="D3" s="479" t="str">
        <f>INSTRUCTIVO!C3</f>
        <v>Código: ASS-RSA-FM006</v>
      </c>
      <c r="E3" s="479"/>
      <c r="F3" s="479"/>
      <c r="G3" s="479"/>
      <c r="H3" s="480" t="str">
        <f>INSTRUCTIVO!F3</f>
        <v>Versión: 10</v>
      </c>
      <c r="I3" s="480"/>
      <c r="J3" s="480"/>
      <c r="K3" s="480" t="str">
        <f>INSTRUCTIVO!H3</f>
        <v>Fecha de Emisión: 2023-07-28</v>
      </c>
      <c r="L3" s="480"/>
      <c r="M3" s="501"/>
    </row>
    <row r="4" spans="1:13" ht="73.5" customHeight="1" x14ac:dyDescent="0.25">
      <c r="A4" s="502" t="s">
        <v>275</v>
      </c>
      <c r="B4" s="503"/>
      <c r="C4" s="503"/>
      <c r="D4" s="503"/>
      <c r="E4" s="503"/>
      <c r="F4" s="503"/>
      <c r="G4" s="503"/>
      <c r="H4" s="503"/>
      <c r="I4" s="503"/>
      <c r="J4" s="503"/>
      <c r="K4" s="503"/>
      <c r="L4" s="503"/>
      <c r="M4" s="504"/>
    </row>
    <row r="5" spans="1:13" ht="30.75" customHeight="1" x14ac:dyDescent="0.25">
      <c r="A5" s="505" t="s">
        <v>510</v>
      </c>
      <c r="B5" s="506"/>
      <c r="C5" s="506"/>
      <c r="D5" s="506"/>
      <c r="E5" s="506"/>
      <c r="F5" s="506"/>
      <c r="G5" s="506"/>
      <c r="H5" s="506"/>
      <c r="I5" s="506"/>
      <c r="J5" s="506"/>
      <c r="K5" s="506"/>
      <c r="L5" s="506"/>
      <c r="M5" s="507"/>
    </row>
    <row r="6" spans="1:13" ht="110.45" customHeight="1" x14ac:dyDescent="0.25">
      <c r="A6" s="620" t="s">
        <v>502</v>
      </c>
      <c r="B6" s="621"/>
      <c r="C6" s="630" t="s">
        <v>536</v>
      </c>
      <c r="D6" s="631"/>
      <c r="E6" s="631"/>
      <c r="F6" s="631"/>
      <c r="G6" s="632"/>
      <c r="H6" s="500" t="s">
        <v>468</v>
      </c>
      <c r="I6" s="500"/>
      <c r="J6" s="628" t="str">
        <f>VLOOKUP(C6,Hoja2!$B$24:$C$34,2,0)</f>
        <v>SELECCIONE TIPO DE TRAMITE</v>
      </c>
      <c r="K6" s="628"/>
      <c r="L6" s="628"/>
      <c r="M6" s="629"/>
    </row>
    <row r="7" spans="1:13" ht="65.45" customHeight="1" x14ac:dyDescent="0.25">
      <c r="A7" s="622"/>
      <c r="B7" s="623"/>
      <c r="C7" s="652" t="str">
        <f>VLOOKUP(J6,Hoja2!$C$23:$D$34,2,0)</f>
        <v>SELECCIONE TIPO DE TRAMITE</v>
      </c>
      <c r="D7" s="653"/>
      <c r="E7" s="653"/>
      <c r="F7" s="653"/>
      <c r="G7" s="653"/>
      <c r="H7" s="653"/>
      <c r="I7" s="653"/>
      <c r="J7" s="653"/>
      <c r="K7" s="653"/>
      <c r="L7" s="653"/>
      <c r="M7" s="654"/>
    </row>
    <row r="8" spans="1:13" ht="4.5" customHeight="1" x14ac:dyDescent="0.25">
      <c r="A8" s="635"/>
      <c r="B8" s="636"/>
      <c r="C8" s="636"/>
      <c r="D8" s="636"/>
      <c r="E8" s="636"/>
      <c r="F8" s="636"/>
      <c r="G8" s="636"/>
      <c r="H8" s="636"/>
      <c r="I8" s="636"/>
      <c r="J8" s="636"/>
      <c r="K8" s="636"/>
      <c r="L8" s="636"/>
      <c r="M8" s="637"/>
    </row>
    <row r="9" spans="1:13" ht="30.75" customHeight="1" x14ac:dyDescent="0.25">
      <c r="A9" s="499" t="s">
        <v>245</v>
      </c>
      <c r="B9" s="500"/>
      <c r="C9" s="638"/>
      <c r="D9" s="638"/>
      <c r="E9" s="638"/>
      <c r="F9" s="267" t="s">
        <v>511</v>
      </c>
      <c r="G9" s="276"/>
      <c r="H9" s="627" t="s">
        <v>517</v>
      </c>
      <c r="I9" s="627"/>
      <c r="J9" s="275"/>
      <c r="K9" s="633" t="s">
        <v>518</v>
      </c>
      <c r="L9" s="634"/>
      <c r="M9" s="290"/>
    </row>
    <row r="10" spans="1:13" ht="21" customHeight="1" thickBot="1" x14ac:dyDescent="0.3">
      <c r="A10" s="526" t="s">
        <v>519</v>
      </c>
      <c r="B10" s="527"/>
      <c r="C10" s="528"/>
      <c r="D10" s="528"/>
      <c r="E10" s="528"/>
      <c r="F10" s="527"/>
      <c r="G10" s="527"/>
      <c r="H10" s="527"/>
      <c r="I10" s="527"/>
      <c r="J10" s="527"/>
      <c r="K10" s="527"/>
      <c r="L10" s="527"/>
      <c r="M10" s="529"/>
    </row>
    <row r="11" spans="1:13" ht="27.75" customHeight="1" thickBot="1" x14ac:dyDescent="0.3">
      <c r="A11" s="639" t="s">
        <v>515</v>
      </c>
      <c r="B11" s="640"/>
      <c r="C11" s="640"/>
      <c r="D11" s="640"/>
      <c r="E11" s="640"/>
      <c r="F11" s="640"/>
      <c r="G11" s="640"/>
      <c r="H11" s="640"/>
      <c r="I11" s="640"/>
      <c r="J11" s="640"/>
      <c r="K11" s="640"/>
      <c r="L11" s="640"/>
      <c r="M11" s="641"/>
    </row>
    <row r="12" spans="1:13" ht="15" customHeight="1" x14ac:dyDescent="0.25">
      <c r="A12" s="487" t="s">
        <v>244</v>
      </c>
      <c r="B12" s="485"/>
      <c r="C12" s="485"/>
      <c r="D12" s="485"/>
      <c r="E12" s="485"/>
      <c r="F12" s="485"/>
      <c r="G12" s="488"/>
      <c r="H12" s="481" t="s">
        <v>273</v>
      </c>
      <c r="I12" s="482"/>
      <c r="J12" s="482"/>
      <c r="K12" s="482"/>
      <c r="L12" s="482"/>
      <c r="M12" s="483"/>
    </row>
    <row r="13" spans="1:13" x14ac:dyDescent="0.25">
      <c r="A13" s="277" t="s">
        <v>41</v>
      </c>
      <c r="B13" s="492"/>
      <c r="C13" s="492"/>
      <c r="D13" s="492"/>
      <c r="E13" s="492"/>
      <c r="F13" s="492"/>
      <c r="G13" s="498"/>
      <c r="H13" s="491"/>
      <c r="I13" s="492"/>
      <c r="J13" s="492"/>
      <c r="K13" s="492"/>
      <c r="L13" s="492"/>
      <c r="M13" s="493"/>
    </row>
    <row r="14" spans="1:13" x14ac:dyDescent="0.25">
      <c r="A14" s="277" t="s">
        <v>42</v>
      </c>
      <c r="B14" s="492"/>
      <c r="C14" s="492"/>
      <c r="D14" s="492"/>
      <c r="E14" s="492"/>
      <c r="F14" s="492"/>
      <c r="G14" s="498"/>
      <c r="H14" s="491"/>
      <c r="I14" s="492"/>
      <c r="J14" s="492"/>
      <c r="K14" s="492"/>
      <c r="L14" s="492"/>
      <c r="M14" s="493"/>
    </row>
    <row r="15" spans="1:13" ht="15" customHeight="1" x14ac:dyDescent="0.25">
      <c r="A15" s="495" t="s">
        <v>242</v>
      </c>
      <c r="B15" s="496"/>
      <c r="C15" s="496"/>
      <c r="D15" s="496"/>
      <c r="E15" s="496"/>
      <c r="F15" s="496"/>
      <c r="G15" s="497"/>
      <c r="H15" s="508" t="s">
        <v>240</v>
      </c>
      <c r="I15" s="496"/>
      <c r="J15" s="496"/>
      <c r="K15" s="496"/>
      <c r="L15" s="496"/>
      <c r="M15" s="509"/>
    </row>
    <row r="16" spans="1:13" x14ac:dyDescent="0.25">
      <c r="A16" s="277" t="s">
        <v>41</v>
      </c>
      <c r="B16" s="492"/>
      <c r="C16" s="492"/>
      <c r="D16" s="492"/>
      <c r="E16" s="492"/>
      <c r="F16" s="492"/>
      <c r="G16" s="498"/>
      <c r="H16" s="491"/>
      <c r="I16" s="492"/>
      <c r="J16" s="492"/>
      <c r="K16" s="492"/>
      <c r="L16" s="492"/>
      <c r="M16" s="493"/>
    </row>
    <row r="17" spans="1:13" x14ac:dyDescent="0.25">
      <c r="A17" s="277" t="s">
        <v>42</v>
      </c>
      <c r="B17" s="492"/>
      <c r="C17" s="492"/>
      <c r="D17" s="492"/>
      <c r="E17" s="492"/>
      <c r="F17" s="492"/>
      <c r="G17" s="498"/>
      <c r="H17" s="491"/>
      <c r="I17" s="492"/>
      <c r="J17" s="492"/>
      <c r="K17" s="492"/>
      <c r="L17" s="492"/>
      <c r="M17" s="493"/>
    </row>
    <row r="18" spans="1:13" ht="15" customHeight="1" x14ac:dyDescent="0.25">
      <c r="A18" s="495" t="s">
        <v>241</v>
      </c>
      <c r="B18" s="496"/>
      <c r="C18" s="496"/>
      <c r="D18" s="496"/>
      <c r="E18" s="496"/>
      <c r="F18" s="496"/>
      <c r="G18" s="497"/>
      <c r="H18" s="508" t="s">
        <v>240</v>
      </c>
      <c r="I18" s="496"/>
      <c r="J18" s="496"/>
      <c r="K18" s="496"/>
      <c r="L18" s="496"/>
      <c r="M18" s="509"/>
    </row>
    <row r="19" spans="1:13" x14ac:dyDescent="0.25">
      <c r="A19" s="277" t="s">
        <v>239</v>
      </c>
      <c r="B19" s="492"/>
      <c r="C19" s="492"/>
      <c r="D19" s="492"/>
      <c r="E19" s="492"/>
      <c r="F19" s="492"/>
      <c r="G19" s="498"/>
      <c r="H19" s="491"/>
      <c r="I19" s="492"/>
      <c r="J19" s="492"/>
      <c r="K19" s="492"/>
      <c r="L19" s="492"/>
      <c r="M19" s="493"/>
    </row>
    <row r="20" spans="1:13" ht="15.75" thickBot="1" x14ac:dyDescent="0.3">
      <c r="A20" s="277" t="s">
        <v>42</v>
      </c>
      <c r="B20" s="492"/>
      <c r="C20" s="492"/>
      <c r="D20" s="492"/>
      <c r="E20" s="492"/>
      <c r="F20" s="492"/>
      <c r="G20" s="498"/>
      <c r="H20" s="491"/>
      <c r="I20" s="492"/>
      <c r="J20" s="492"/>
      <c r="K20" s="492"/>
      <c r="L20" s="492"/>
      <c r="M20" s="493"/>
    </row>
    <row r="21" spans="1:13" ht="27" customHeight="1" thickBot="1" x14ac:dyDescent="0.3">
      <c r="A21" s="639" t="s">
        <v>516</v>
      </c>
      <c r="B21" s="640"/>
      <c r="C21" s="640"/>
      <c r="D21" s="640"/>
      <c r="E21" s="640"/>
      <c r="F21" s="640"/>
      <c r="G21" s="640"/>
      <c r="H21" s="640"/>
      <c r="I21" s="640"/>
      <c r="J21" s="640"/>
      <c r="K21" s="640"/>
      <c r="L21" s="640"/>
      <c r="M21" s="641"/>
    </row>
    <row r="22" spans="1:13" ht="15" customHeight="1" x14ac:dyDescent="0.25">
      <c r="A22" s="487" t="s">
        <v>235</v>
      </c>
      <c r="B22" s="485"/>
      <c r="C22" s="485"/>
      <c r="D22" s="485"/>
      <c r="E22" s="485"/>
      <c r="F22" s="485"/>
      <c r="G22" s="488"/>
      <c r="H22" s="484" t="s">
        <v>272</v>
      </c>
      <c r="I22" s="485"/>
      <c r="J22" s="485"/>
      <c r="K22" s="485"/>
      <c r="L22" s="485"/>
      <c r="M22" s="486"/>
    </row>
    <row r="23" spans="1:13" ht="18.75" customHeight="1" x14ac:dyDescent="0.25">
      <c r="A23" s="494"/>
      <c r="B23" s="492"/>
      <c r="C23" s="492"/>
      <c r="D23" s="492"/>
      <c r="E23" s="492"/>
      <c r="F23" s="492"/>
      <c r="G23" s="492"/>
      <c r="H23" s="489"/>
      <c r="I23" s="489"/>
      <c r="J23" s="489"/>
      <c r="K23" s="489"/>
      <c r="L23" s="489"/>
      <c r="M23" s="490"/>
    </row>
    <row r="24" spans="1:13" ht="15" customHeight="1" x14ac:dyDescent="0.25">
      <c r="A24" s="649" t="s">
        <v>271</v>
      </c>
      <c r="B24" s="650"/>
      <c r="C24" s="650"/>
      <c r="D24" s="650"/>
      <c r="E24" s="650"/>
      <c r="F24" s="650"/>
      <c r="G24" s="650"/>
      <c r="H24" s="650"/>
      <c r="I24" s="650"/>
      <c r="J24" s="650"/>
      <c r="K24" s="650"/>
      <c r="L24" s="650"/>
      <c r="M24" s="651"/>
    </row>
    <row r="25" spans="1:13" ht="37.5" customHeight="1" x14ac:dyDescent="0.25">
      <c r="A25" s="646"/>
      <c r="B25" s="647"/>
      <c r="C25" s="647"/>
      <c r="D25" s="647"/>
      <c r="E25" s="647"/>
      <c r="F25" s="647"/>
      <c r="G25" s="647"/>
      <c r="H25" s="647"/>
      <c r="I25" s="647"/>
      <c r="J25" s="647"/>
      <c r="K25" s="647"/>
      <c r="L25" s="647"/>
      <c r="M25" s="648"/>
    </row>
    <row r="26" spans="1:13" ht="20.25" customHeight="1" x14ac:dyDescent="0.25">
      <c r="A26" s="505" t="s">
        <v>339</v>
      </c>
      <c r="B26" s="506"/>
      <c r="C26" s="506"/>
      <c r="D26" s="506"/>
      <c r="E26" s="506"/>
      <c r="F26" s="506"/>
      <c r="G26" s="506"/>
      <c r="H26" s="506"/>
      <c r="I26" s="506"/>
      <c r="J26" s="506"/>
      <c r="K26" s="506"/>
      <c r="L26" s="506"/>
      <c r="M26" s="507"/>
    </row>
    <row r="27" spans="1:13" ht="48.75" customHeight="1" thickBot="1" x14ac:dyDescent="0.3">
      <c r="A27" s="530"/>
      <c r="B27" s="531"/>
      <c r="C27" s="531"/>
      <c r="D27" s="531"/>
      <c r="E27" s="531"/>
      <c r="F27" s="531"/>
      <c r="G27" s="531"/>
      <c r="H27" s="531"/>
      <c r="I27" s="531"/>
      <c r="J27" s="531"/>
      <c r="K27" s="531"/>
      <c r="L27" s="531"/>
      <c r="M27" s="532"/>
    </row>
    <row r="28" spans="1:13" ht="15" customHeight="1" thickBot="1" x14ac:dyDescent="0.3">
      <c r="A28" s="533" t="s">
        <v>231</v>
      </c>
      <c r="B28" s="534"/>
      <c r="C28" s="534"/>
      <c r="D28" s="534"/>
      <c r="E28" s="534"/>
      <c r="F28" s="534"/>
      <c r="G28" s="534"/>
      <c r="H28" s="534"/>
      <c r="I28" s="534"/>
      <c r="J28" s="534"/>
      <c r="K28" s="534"/>
      <c r="L28" s="534"/>
      <c r="M28" s="535"/>
    </row>
    <row r="29" spans="1:13" x14ac:dyDescent="0.25">
      <c r="A29" s="261" t="s">
        <v>137</v>
      </c>
      <c r="B29" s="523" t="s">
        <v>230</v>
      </c>
      <c r="C29" s="524"/>
      <c r="D29" s="524"/>
      <c r="E29" s="524"/>
      <c r="F29" s="524"/>
      <c r="G29" s="524"/>
      <c r="H29" s="524"/>
      <c r="I29" s="524"/>
      <c r="J29" s="525"/>
      <c r="K29" s="262" t="s">
        <v>40</v>
      </c>
      <c r="L29" s="262" t="s">
        <v>270</v>
      </c>
      <c r="M29" s="263" t="s">
        <v>269</v>
      </c>
    </row>
    <row r="30" spans="1:13" ht="45" customHeight="1" x14ac:dyDescent="0.25">
      <c r="A30" s="205" t="s">
        <v>41</v>
      </c>
      <c r="B30" s="520" t="s">
        <v>383</v>
      </c>
      <c r="C30" s="521"/>
      <c r="D30" s="521"/>
      <c r="E30" s="521"/>
      <c r="F30" s="521"/>
      <c r="G30" s="521"/>
      <c r="H30" s="521"/>
      <c r="I30" s="521"/>
      <c r="J30" s="522"/>
      <c r="K30" s="44"/>
      <c r="L30" s="44"/>
      <c r="M30" s="43"/>
    </row>
    <row r="31" spans="1:13" ht="27" customHeight="1" x14ac:dyDescent="0.25">
      <c r="A31" s="205">
        <v>2</v>
      </c>
      <c r="B31" s="520" t="s">
        <v>226</v>
      </c>
      <c r="C31" s="521"/>
      <c r="D31" s="521"/>
      <c r="E31" s="521"/>
      <c r="F31" s="521"/>
      <c r="G31" s="521"/>
      <c r="H31" s="521"/>
      <c r="I31" s="521"/>
      <c r="J31" s="522"/>
      <c r="K31" s="44"/>
      <c r="L31" s="44"/>
      <c r="M31" s="43"/>
    </row>
    <row r="32" spans="1:13" ht="105.75" customHeight="1" x14ac:dyDescent="0.25">
      <c r="A32" s="205">
        <v>3</v>
      </c>
      <c r="B32" s="520" t="s">
        <v>268</v>
      </c>
      <c r="C32" s="521"/>
      <c r="D32" s="521"/>
      <c r="E32" s="521"/>
      <c r="F32" s="521"/>
      <c r="G32" s="521"/>
      <c r="H32" s="521"/>
      <c r="I32" s="521"/>
      <c r="J32" s="522"/>
      <c r="K32" s="44"/>
      <c r="L32" s="44"/>
      <c r="M32" s="43"/>
    </row>
    <row r="33" spans="1:13" ht="22.5" customHeight="1" x14ac:dyDescent="0.25">
      <c r="A33" s="205">
        <v>4</v>
      </c>
      <c r="B33" s="520" t="s">
        <v>267</v>
      </c>
      <c r="C33" s="521"/>
      <c r="D33" s="521"/>
      <c r="E33" s="521"/>
      <c r="F33" s="521"/>
      <c r="G33" s="521"/>
      <c r="H33" s="521"/>
      <c r="I33" s="521"/>
      <c r="J33" s="522"/>
      <c r="K33" s="44"/>
      <c r="L33" s="44"/>
      <c r="M33" s="43"/>
    </row>
    <row r="34" spans="1:13" ht="25.5" customHeight="1" x14ac:dyDescent="0.25">
      <c r="A34" s="205">
        <v>5</v>
      </c>
      <c r="B34" s="517" t="s">
        <v>222</v>
      </c>
      <c r="C34" s="518"/>
      <c r="D34" s="518"/>
      <c r="E34" s="518"/>
      <c r="F34" s="518"/>
      <c r="G34" s="518"/>
      <c r="H34" s="518"/>
      <c r="I34" s="518"/>
      <c r="J34" s="519"/>
      <c r="K34" s="44"/>
      <c r="L34" s="44"/>
      <c r="M34" s="43"/>
    </row>
    <row r="35" spans="1:13" ht="32.25" customHeight="1" x14ac:dyDescent="0.25">
      <c r="A35" s="551">
        <v>6</v>
      </c>
      <c r="B35" s="595" t="s">
        <v>266</v>
      </c>
      <c r="C35" s="585"/>
      <c r="D35" s="585"/>
      <c r="E35" s="585"/>
      <c r="F35" s="585"/>
      <c r="G35" s="585"/>
      <c r="H35" s="585"/>
      <c r="I35" s="585"/>
      <c r="J35" s="596"/>
      <c r="K35" s="44"/>
      <c r="L35" s="44"/>
      <c r="M35" s="43"/>
    </row>
    <row r="36" spans="1:13" x14ac:dyDescent="0.25">
      <c r="A36" s="552"/>
      <c r="B36" s="517" t="s">
        <v>265</v>
      </c>
      <c r="C36" s="518"/>
      <c r="D36" s="518"/>
      <c r="E36" s="518"/>
      <c r="F36" s="518"/>
      <c r="G36" s="518"/>
      <c r="H36" s="518"/>
      <c r="I36" s="518"/>
      <c r="J36" s="519"/>
      <c r="K36" s="44"/>
      <c r="L36" s="44"/>
      <c r="M36" s="43"/>
    </row>
    <row r="37" spans="1:13" x14ac:dyDescent="0.25">
      <c r="A37" s="552"/>
      <c r="B37" s="520" t="s">
        <v>264</v>
      </c>
      <c r="C37" s="521"/>
      <c r="D37" s="521"/>
      <c r="E37" s="521"/>
      <c r="F37" s="521"/>
      <c r="G37" s="521"/>
      <c r="H37" s="521"/>
      <c r="I37" s="521"/>
      <c r="J37" s="522"/>
      <c r="K37" s="45"/>
      <c r="L37" s="45"/>
      <c r="M37" s="43"/>
    </row>
    <row r="38" spans="1:13" ht="18.75" customHeight="1" x14ac:dyDescent="0.25">
      <c r="A38" s="552"/>
      <c r="B38" s="517" t="s">
        <v>263</v>
      </c>
      <c r="C38" s="518"/>
      <c r="D38" s="518"/>
      <c r="E38" s="518"/>
      <c r="F38" s="518"/>
      <c r="G38" s="518"/>
      <c r="H38" s="518"/>
      <c r="I38" s="518"/>
      <c r="J38" s="519"/>
      <c r="K38" s="45"/>
      <c r="L38" s="45"/>
      <c r="M38" s="43"/>
    </row>
    <row r="39" spans="1:13" ht="30.75" customHeight="1" x14ac:dyDescent="0.25">
      <c r="A39" s="552"/>
      <c r="B39" s="597" t="s">
        <v>262</v>
      </c>
      <c r="C39" s="598"/>
      <c r="D39" s="598"/>
      <c r="E39" s="598"/>
      <c r="F39" s="598"/>
      <c r="G39" s="598"/>
      <c r="H39" s="598"/>
      <c r="I39" s="598"/>
      <c r="J39" s="599"/>
      <c r="K39" s="553"/>
      <c r="L39" s="553"/>
      <c r="M39" s="612"/>
    </row>
    <row r="40" spans="1:13" ht="27" customHeight="1" x14ac:dyDescent="0.25">
      <c r="A40" s="552"/>
      <c r="B40" s="645" t="s">
        <v>261</v>
      </c>
      <c r="C40" s="590"/>
      <c r="D40" s="560" t="s">
        <v>216</v>
      </c>
      <c r="E40" s="560"/>
      <c r="F40" s="560"/>
      <c r="G40" s="590" t="s">
        <v>215</v>
      </c>
      <c r="H40" s="590"/>
      <c r="I40" s="618"/>
      <c r="J40" s="619"/>
      <c r="K40" s="554"/>
      <c r="L40" s="554"/>
      <c r="M40" s="613"/>
    </row>
    <row r="41" spans="1:13" ht="22.5" customHeight="1" x14ac:dyDescent="0.25">
      <c r="A41" s="594"/>
      <c r="B41" s="591" t="s">
        <v>214</v>
      </c>
      <c r="C41" s="592"/>
      <c r="D41" s="592"/>
      <c r="E41" s="592"/>
      <c r="F41" s="592"/>
      <c r="G41" s="592"/>
      <c r="H41" s="592"/>
      <c r="I41" s="592"/>
      <c r="J41" s="593"/>
      <c r="K41" s="555"/>
      <c r="L41" s="555"/>
      <c r="M41" s="614"/>
    </row>
    <row r="42" spans="1:13" ht="67.5" customHeight="1" x14ac:dyDescent="0.25">
      <c r="A42" s="551">
        <v>7</v>
      </c>
      <c r="B42" s="610" t="s">
        <v>260</v>
      </c>
      <c r="C42" s="548"/>
      <c r="D42" s="548"/>
      <c r="E42" s="548"/>
      <c r="F42" s="548"/>
      <c r="G42" s="548"/>
      <c r="H42" s="548"/>
      <c r="I42" s="548"/>
      <c r="J42" s="611"/>
      <c r="K42" s="44"/>
      <c r="L42" s="44"/>
      <c r="M42" s="43"/>
    </row>
    <row r="43" spans="1:13" ht="36.75" customHeight="1" x14ac:dyDescent="0.25">
      <c r="A43" s="552"/>
      <c r="B43" s="520" t="s">
        <v>259</v>
      </c>
      <c r="C43" s="521"/>
      <c r="D43" s="521"/>
      <c r="E43" s="521"/>
      <c r="F43" s="521"/>
      <c r="G43" s="521"/>
      <c r="H43" s="521"/>
      <c r="I43" s="521"/>
      <c r="J43" s="522"/>
      <c r="K43" s="44"/>
      <c r="L43" s="44"/>
      <c r="M43" s="43"/>
    </row>
    <row r="44" spans="1:13" ht="36" customHeight="1" x14ac:dyDescent="0.25">
      <c r="A44" s="552"/>
      <c r="B44" s="642" t="s">
        <v>258</v>
      </c>
      <c r="C44" s="643"/>
      <c r="D44" s="643"/>
      <c r="E44" s="643"/>
      <c r="F44" s="643"/>
      <c r="G44" s="643"/>
      <c r="H44" s="643"/>
      <c r="I44" s="643"/>
      <c r="J44" s="644"/>
      <c r="K44" s="553"/>
      <c r="L44" s="553"/>
      <c r="M44" s="612"/>
    </row>
    <row r="45" spans="1:13" ht="24.75" customHeight="1" x14ac:dyDescent="0.25">
      <c r="A45" s="264"/>
      <c r="B45" s="579" t="s">
        <v>210</v>
      </c>
      <c r="C45" s="577"/>
      <c r="D45" s="577" t="s">
        <v>257</v>
      </c>
      <c r="E45" s="577"/>
      <c r="F45" s="577"/>
      <c r="G45" s="577" t="s">
        <v>256</v>
      </c>
      <c r="H45" s="577"/>
      <c r="I45" s="545"/>
      <c r="J45" s="546"/>
      <c r="K45" s="554"/>
      <c r="L45" s="554"/>
      <c r="M45" s="613"/>
    </row>
    <row r="46" spans="1:13" x14ac:dyDescent="0.25">
      <c r="A46" s="205"/>
      <c r="B46" s="556" t="s">
        <v>214</v>
      </c>
      <c r="C46" s="545"/>
      <c r="D46" s="545"/>
      <c r="E46" s="545"/>
      <c r="F46" s="545"/>
      <c r="G46" s="545"/>
      <c r="H46" s="545"/>
      <c r="I46" s="545"/>
      <c r="J46" s="546"/>
      <c r="K46" s="555"/>
      <c r="L46" s="555"/>
      <c r="M46" s="614"/>
    </row>
    <row r="47" spans="1:13" ht="40.5" customHeight="1" x14ac:dyDescent="0.25">
      <c r="A47" s="205">
        <v>8</v>
      </c>
      <c r="B47" s="520" t="s">
        <v>255</v>
      </c>
      <c r="C47" s="521"/>
      <c r="D47" s="521"/>
      <c r="E47" s="521"/>
      <c r="F47" s="521"/>
      <c r="G47" s="521"/>
      <c r="H47" s="521"/>
      <c r="I47" s="521"/>
      <c r="J47" s="522"/>
      <c r="K47" s="44"/>
      <c r="L47" s="44"/>
      <c r="M47" s="43"/>
    </row>
    <row r="48" spans="1:13" ht="88.5" customHeight="1" x14ac:dyDescent="0.25">
      <c r="A48" s="265">
        <v>9</v>
      </c>
      <c r="B48" s="520" t="s">
        <v>254</v>
      </c>
      <c r="C48" s="600"/>
      <c r="D48" s="600"/>
      <c r="E48" s="600"/>
      <c r="F48" s="600"/>
      <c r="G48" s="600"/>
      <c r="H48" s="600"/>
      <c r="I48" s="600"/>
      <c r="J48" s="606"/>
      <c r="K48" s="44"/>
      <c r="L48" s="44"/>
      <c r="M48" s="43"/>
    </row>
    <row r="49" spans="1:256" ht="96" customHeight="1" x14ac:dyDescent="0.25">
      <c r="A49" s="265">
        <v>10</v>
      </c>
      <c r="B49" s="607" t="s">
        <v>379</v>
      </c>
      <c r="C49" s="600"/>
      <c r="D49" s="600"/>
      <c r="E49" s="600"/>
      <c r="F49" s="600"/>
      <c r="G49" s="600"/>
      <c r="H49" s="600"/>
      <c r="I49" s="600"/>
      <c r="J49" s="606"/>
      <c r="K49" s="44"/>
      <c r="L49" s="44"/>
      <c r="M49" s="43"/>
    </row>
    <row r="50" spans="1:256" ht="51" customHeight="1" x14ac:dyDescent="0.25">
      <c r="A50" s="265">
        <v>11</v>
      </c>
      <c r="B50" s="520" t="s">
        <v>380</v>
      </c>
      <c r="C50" s="521"/>
      <c r="D50" s="521"/>
      <c r="E50" s="521"/>
      <c r="F50" s="521"/>
      <c r="G50" s="521"/>
      <c r="H50" s="521"/>
      <c r="I50" s="521"/>
      <c r="J50" s="522"/>
      <c r="K50" s="44"/>
      <c r="L50" s="44"/>
      <c r="M50" s="43"/>
    </row>
    <row r="51" spans="1:256" ht="48" customHeight="1" x14ac:dyDescent="0.25">
      <c r="A51" s="205">
        <v>12</v>
      </c>
      <c r="B51" s="520" t="s">
        <v>381</v>
      </c>
      <c r="C51" s="521"/>
      <c r="D51" s="521"/>
      <c r="E51" s="521"/>
      <c r="F51" s="521"/>
      <c r="G51" s="521"/>
      <c r="H51" s="521"/>
      <c r="I51" s="521"/>
      <c r="J51" s="522"/>
      <c r="K51" s="44"/>
      <c r="L51" s="44"/>
      <c r="M51" s="43"/>
    </row>
    <row r="52" spans="1:256" ht="48" customHeight="1" x14ac:dyDescent="0.25">
      <c r="A52" s="205">
        <v>13</v>
      </c>
      <c r="B52" s="520" t="s">
        <v>382</v>
      </c>
      <c r="C52" s="521"/>
      <c r="D52" s="521"/>
      <c r="E52" s="521"/>
      <c r="F52" s="521"/>
      <c r="G52" s="521"/>
      <c r="H52" s="521"/>
      <c r="I52" s="521"/>
      <c r="J52" s="522"/>
      <c r="K52" s="44"/>
      <c r="L52" s="44"/>
      <c r="M52" s="43"/>
    </row>
    <row r="53" spans="1:256" ht="30" customHeight="1" x14ac:dyDescent="0.25">
      <c r="A53" s="615" t="s">
        <v>253</v>
      </c>
      <c r="B53" s="616"/>
      <c r="C53" s="616"/>
      <c r="D53" s="616"/>
      <c r="E53" s="616"/>
      <c r="F53" s="616"/>
      <c r="G53" s="616"/>
      <c r="H53" s="616"/>
      <c r="I53" s="616"/>
      <c r="J53" s="616"/>
      <c r="K53" s="616"/>
      <c r="L53" s="616"/>
      <c r="M53" s="617"/>
    </row>
    <row r="54" spans="1:256" ht="48" customHeight="1" x14ac:dyDescent="0.25">
      <c r="A54" s="547" t="s">
        <v>392</v>
      </c>
      <c r="B54" s="548"/>
      <c r="C54" s="549"/>
      <c r="D54" s="549"/>
      <c r="E54" s="549"/>
      <c r="F54" s="549"/>
      <c r="G54" s="549"/>
      <c r="H54" s="549"/>
      <c r="I54" s="549"/>
      <c r="J54" s="549"/>
      <c r="K54" s="549"/>
      <c r="L54" s="549"/>
      <c r="M54" s="550"/>
    </row>
    <row r="55" spans="1:256" ht="27.75" customHeight="1" x14ac:dyDescent="0.25">
      <c r="A55" s="608" t="s">
        <v>252</v>
      </c>
      <c r="B55" s="608"/>
      <c r="C55" s="609"/>
      <c r="D55" s="609"/>
      <c r="E55" s="609"/>
      <c r="F55" s="609"/>
      <c r="G55" s="609"/>
      <c r="H55" s="609"/>
      <c r="I55" s="609"/>
      <c r="J55" s="609"/>
      <c r="K55" s="609"/>
      <c r="L55" s="609"/>
      <c r="M55" s="609"/>
      <c r="N55" s="473"/>
      <c r="O55" s="473"/>
      <c r="P55" s="474"/>
      <c r="Q55" s="474"/>
      <c r="R55" s="474"/>
      <c r="S55" s="474"/>
      <c r="T55" s="474"/>
      <c r="U55" s="474"/>
      <c r="V55" s="474"/>
      <c r="W55" s="474"/>
      <c r="X55" s="474"/>
      <c r="Y55" s="474"/>
      <c r="Z55" s="474"/>
      <c r="AA55" s="473"/>
      <c r="AB55" s="473"/>
      <c r="AC55" s="474"/>
      <c r="AD55" s="474"/>
      <c r="AE55" s="474"/>
      <c r="AF55" s="474"/>
      <c r="AG55" s="474"/>
      <c r="AH55" s="474"/>
      <c r="AI55" s="474"/>
      <c r="AJ55" s="474"/>
      <c r="AK55" s="474"/>
      <c r="AL55" s="474"/>
      <c r="AM55" s="474"/>
      <c r="AN55" s="473"/>
      <c r="AO55" s="473"/>
      <c r="AP55" s="474"/>
      <c r="AQ55" s="474"/>
      <c r="AR55" s="474"/>
      <c r="AS55" s="474"/>
      <c r="AT55" s="474"/>
      <c r="AU55" s="474"/>
      <c r="AV55" s="474"/>
      <c r="AW55" s="474"/>
      <c r="AX55" s="474"/>
      <c r="AY55" s="474"/>
      <c r="AZ55" s="474"/>
      <c r="BA55" s="473"/>
      <c r="BB55" s="473"/>
      <c r="BC55" s="474"/>
      <c r="BD55" s="474"/>
      <c r="BE55" s="474"/>
      <c r="BF55" s="474"/>
      <c r="BG55" s="474"/>
      <c r="BH55" s="474"/>
      <c r="BI55" s="474"/>
      <c r="BJ55" s="474"/>
      <c r="BK55" s="474"/>
      <c r="BL55" s="474"/>
      <c r="BM55" s="474"/>
      <c r="BN55" s="473"/>
      <c r="BO55" s="473"/>
      <c r="BP55" s="474"/>
      <c r="BQ55" s="474"/>
      <c r="BR55" s="474"/>
      <c r="BS55" s="474"/>
      <c r="BT55" s="474"/>
      <c r="BU55" s="474"/>
      <c r="BV55" s="474"/>
      <c r="BW55" s="474"/>
      <c r="BX55" s="474"/>
      <c r="BY55" s="474"/>
      <c r="BZ55" s="474"/>
      <c r="CA55" s="473"/>
      <c r="CB55" s="473"/>
      <c r="CC55" s="474"/>
      <c r="CD55" s="474"/>
      <c r="CE55" s="474"/>
      <c r="CF55" s="474"/>
      <c r="CG55" s="474"/>
      <c r="CH55" s="474"/>
      <c r="CI55" s="474"/>
      <c r="CJ55" s="474"/>
      <c r="CK55" s="474"/>
      <c r="CL55" s="474"/>
      <c r="CM55" s="474"/>
      <c r="CN55" s="473"/>
      <c r="CO55" s="473"/>
      <c r="CP55" s="474"/>
      <c r="CQ55" s="474"/>
      <c r="CR55" s="474"/>
      <c r="CS55" s="474"/>
      <c r="CT55" s="474"/>
      <c r="CU55" s="474"/>
      <c r="CV55" s="474"/>
      <c r="CW55" s="474"/>
      <c r="CX55" s="474"/>
      <c r="CY55" s="474"/>
      <c r="CZ55" s="474"/>
      <c r="DA55" s="473"/>
      <c r="DB55" s="473"/>
      <c r="DC55" s="474"/>
      <c r="DD55" s="474"/>
      <c r="DE55" s="474"/>
      <c r="DF55" s="474"/>
      <c r="DG55" s="474"/>
      <c r="DH55" s="474"/>
      <c r="DI55" s="474"/>
      <c r="DJ55" s="474"/>
      <c r="DK55" s="474"/>
      <c r="DL55" s="474"/>
      <c r="DM55" s="474"/>
      <c r="DN55" s="473"/>
      <c r="DO55" s="473"/>
      <c r="DP55" s="474"/>
      <c r="DQ55" s="474"/>
      <c r="DR55" s="474"/>
      <c r="DS55" s="474"/>
      <c r="DT55" s="474"/>
      <c r="DU55" s="474"/>
      <c r="DV55" s="474"/>
      <c r="DW55" s="474"/>
      <c r="DX55" s="474"/>
      <c r="DY55" s="474"/>
      <c r="DZ55" s="474"/>
      <c r="EA55" s="473"/>
      <c r="EB55" s="473"/>
      <c r="EC55" s="474"/>
      <c r="ED55" s="474"/>
      <c r="EE55" s="474"/>
      <c r="EF55" s="474"/>
      <c r="EG55" s="474"/>
      <c r="EH55" s="474"/>
      <c r="EI55" s="474"/>
      <c r="EJ55" s="474"/>
      <c r="EK55" s="474"/>
      <c r="EL55" s="474"/>
      <c r="EM55" s="474"/>
      <c r="EN55" s="473"/>
      <c r="EO55" s="473"/>
      <c r="EP55" s="474"/>
      <c r="EQ55" s="474"/>
      <c r="ER55" s="474"/>
      <c r="ES55" s="474"/>
      <c r="ET55" s="474"/>
      <c r="EU55" s="474"/>
      <c r="EV55" s="474"/>
      <c r="EW55" s="474"/>
      <c r="EX55" s="474"/>
      <c r="EY55" s="474"/>
      <c r="EZ55" s="474"/>
      <c r="FA55" s="473"/>
      <c r="FB55" s="473"/>
      <c r="FC55" s="474"/>
      <c r="FD55" s="474"/>
      <c r="FE55" s="474"/>
      <c r="FF55" s="474"/>
      <c r="FG55" s="474"/>
      <c r="FH55" s="474"/>
      <c r="FI55" s="474"/>
      <c r="FJ55" s="474"/>
      <c r="FK55" s="474"/>
      <c r="FL55" s="474"/>
      <c r="FM55" s="474"/>
      <c r="FN55" s="473"/>
      <c r="FO55" s="473"/>
      <c r="FP55" s="474"/>
      <c r="FQ55" s="474"/>
      <c r="FR55" s="474"/>
      <c r="FS55" s="474"/>
      <c r="FT55" s="474"/>
      <c r="FU55" s="474"/>
      <c r="FV55" s="474"/>
      <c r="FW55" s="474"/>
      <c r="FX55" s="474"/>
      <c r="FY55" s="474"/>
      <c r="FZ55" s="474"/>
      <c r="GA55" s="473"/>
      <c r="GB55" s="473"/>
      <c r="GC55" s="474"/>
      <c r="GD55" s="474"/>
      <c r="GE55" s="474"/>
      <c r="GF55" s="474"/>
      <c r="GG55" s="474"/>
      <c r="GH55" s="474"/>
      <c r="GI55" s="474"/>
      <c r="GJ55" s="474"/>
      <c r="GK55" s="474"/>
      <c r="GL55" s="474"/>
      <c r="GM55" s="474"/>
      <c r="GN55" s="473"/>
      <c r="GO55" s="473"/>
      <c r="GP55" s="474"/>
      <c r="GQ55" s="474"/>
      <c r="GR55" s="474"/>
      <c r="GS55" s="474"/>
      <c r="GT55" s="474"/>
      <c r="GU55" s="474"/>
      <c r="GV55" s="474"/>
      <c r="GW55" s="474"/>
      <c r="GX55" s="474"/>
      <c r="GY55" s="474"/>
      <c r="GZ55" s="474"/>
      <c r="HA55" s="473"/>
      <c r="HB55" s="473"/>
      <c r="HC55" s="474"/>
      <c r="HD55" s="474"/>
      <c r="HE55" s="474"/>
      <c r="HF55" s="474"/>
      <c r="HG55" s="474"/>
      <c r="HH55" s="474"/>
      <c r="HI55" s="474"/>
      <c r="HJ55" s="474"/>
      <c r="HK55" s="474"/>
      <c r="HL55" s="474"/>
      <c r="HM55" s="474"/>
      <c r="HN55" s="473"/>
      <c r="HO55" s="473"/>
      <c r="HP55" s="474"/>
      <c r="HQ55" s="474"/>
      <c r="HR55" s="474"/>
      <c r="HS55" s="474"/>
      <c r="HT55" s="474"/>
      <c r="HU55" s="474"/>
      <c r="HV55" s="474"/>
      <c r="HW55" s="474"/>
      <c r="HX55" s="474"/>
      <c r="HY55" s="474"/>
      <c r="HZ55" s="474"/>
      <c r="IA55" s="473"/>
      <c r="IB55" s="473"/>
      <c r="IC55" s="474"/>
      <c r="ID55" s="474"/>
      <c r="IE55" s="474"/>
      <c r="IF55" s="474"/>
      <c r="IG55" s="474"/>
      <c r="IH55" s="474"/>
      <c r="II55" s="474"/>
      <c r="IJ55" s="474"/>
      <c r="IK55" s="474"/>
      <c r="IL55" s="474"/>
      <c r="IM55" s="474"/>
      <c r="IN55" s="473"/>
      <c r="IO55" s="473"/>
      <c r="IP55" s="474"/>
      <c r="IQ55" s="474"/>
      <c r="IR55" s="474"/>
      <c r="IS55" s="474"/>
      <c r="IT55" s="474"/>
      <c r="IU55" s="474"/>
      <c r="IV55" s="474"/>
    </row>
    <row r="56" spans="1:256" ht="41.25" customHeight="1" x14ac:dyDescent="0.25">
      <c r="A56" s="602" t="s">
        <v>251</v>
      </c>
      <c r="B56" s="603"/>
      <c r="C56" s="604"/>
      <c r="D56" s="604"/>
      <c r="E56" s="604"/>
      <c r="F56" s="604"/>
      <c r="G56" s="604"/>
      <c r="H56" s="604"/>
      <c r="I56" s="604"/>
      <c r="J56" s="604"/>
      <c r="K56" s="604"/>
      <c r="L56" s="604"/>
      <c r="M56" s="605"/>
      <c r="N56" s="206"/>
      <c r="O56" s="206"/>
      <c r="P56" s="207"/>
      <c r="Q56" s="207"/>
      <c r="R56" s="207"/>
      <c r="S56" s="207"/>
      <c r="T56" s="207"/>
      <c r="U56" s="207"/>
      <c r="V56" s="207"/>
      <c r="W56" s="207"/>
      <c r="X56" s="207"/>
      <c r="Y56" s="207"/>
      <c r="Z56" s="207"/>
      <c r="AA56" s="206"/>
      <c r="AB56" s="206"/>
      <c r="AC56" s="207"/>
      <c r="AD56" s="207"/>
      <c r="AE56" s="207"/>
      <c r="AF56" s="207"/>
      <c r="AG56" s="207"/>
      <c r="AH56" s="207"/>
      <c r="AI56" s="207"/>
      <c r="AJ56" s="207"/>
      <c r="AK56" s="207"/>
      <c r="AL56" s="207"/>
      <c r="AM56" s="207"/>
      <c r="AN56" s="206"/>
      <c r="AO56" s="206"/>
      <c r="AP56" s="207"/>
      <c r="AQ56" s="207"/>
      <c r="AR56" s="207"/>
      <c r="AS56" s="207"/>
      <c r="AT56" s="207"/>
      <c r="AU56" s="207"/>
      <c r="AV56" s="207"/>
      <c r="AW56" s="207"/>
      <c r="AX56" s="207"/>
      <c r="AY56" s="207"/>
      <c r="AZ56" s="207"/>
      <c r="BA56" s="206"/>
      <c r="BB56" s="206"/>
      <c r="BC56" s="207"/>
      <c r="BD56" s="207"/>
      <c r="BE56" s="207"/>
      <c r="BF56" s="207"/>
      <c r="BG56" s="207"/>
      <c r="BH56" s="207"/>
      <c r="BI56" s="207"/>
      <c r="BJ56" s="207"/>
      <c r="BK56" s="207"/>
      <c r="BL56" s="207"/>
      <c r="BM56" s="207"/>
      <c r="BN56" s="206"/>
      <c r="BO56" s="206"/>
      <c r="BP56" s="207"/>
      <c r="BQ56" s="207"/>
      <c r="BR56" s="207"/>
      <c r="BS56" s="207"/>
      <c r="BT56" s="207"/>
      <c r="BU56" s="207"/>
      <c r="BV56" s="207"/>
      <c r="BW56" s="207"/>
      <c r="BX56" s="207"/>
      <c r="BY56" s="207"/>
      <c r="BZ56" s="207"/>
      <c r="CA56" s="206"/>
      <c r="CB56" s="206"/>
      <c r="CC56" s="207"/>
      <c r="CD56" s="207"/>
      <c r="CE56" s="207"/>
      <c r="CF56" s="207"/>
      <c r="CG56" s="207"/>
      <c r="CH56" s="207"/>
      <c r="CI56" s="207"/>
      <c r="CJ56" s="207"/>
      <c r="CK56" s="207"/>
      <c r="CL56" s="207"/>
      <c r="CM56" s="207"/>
      <c r="CN56" s="206"/>
      <c r="CO56" s="206"/>
      <c r="CP56" s="207"/>
      <c r="CQ56" s="207"/>
      <c r="CR56" s="207"/>
      <c r="CS56" s="207"/>
      <c r="CT56" s="207"/>
      <c r="CU56" s="207"/>
      <c r="CV56" s="207"/>
      <c r="CW56" s="207"/>
      <c r="CX56" s="207"/>
      <c r="CY56" s="207"/>
      <c r="CZ56" s="207"/>
      <c r="DA56" s="206"/>
      <c r="DB56" s="206"/>
      <c r="DC56" s="207"/>
      <c r="DD56" s="207"/>
      <c r="DE56" s="207"/>
      <c r="DF56" s="207"/>
      <c r="DG56" s="207"/>
      <c r="DH56" s="207"/>
      <c r="DI56" s="207"/>
      <c r="DJ56" s="207"/>
      <c r="DK56" s="207"/>
      <c r="DL56" s="207"/>
      <c r="DM56" s="207"/>
      <c r="DN56" s="206"/>
      <c r="DO56" s="206"/>
      <c r="DP56" s="207"/>
      <c r="DQ56" s="207"/>
      <c r="DR56" s="207"/>
      <c r="DS56" s="207"/>
      <c r="DT56" s="207"/>
      <c r="DU56" s="207"/>
      <c r="DV56" s="207"/>
      <c r="DW56" s="207"/>
      <c r="DX56" s="207"/>
      <c r="DY56" s="207"/>
      <c r="DZ56" s="207"/>
      <c r="EA56" s="206"/>
      <c r="EB56" s="206"/>
      <c r="EC56" s="207"/>
      <c r="ED56" s="207"/>
      <c r="EE56" s="207"/>
      <c r="EF56" s="207"/>
      <c r="EG56" s="207"/>
      <c r="EH56" s="207"/>
      <c r="EI56" s="207"/>
      <c r="EJ56" s="207"/>
      <c r="EK56" s="207"/>
      <c r="EL56" s="207"/>
      <c r="EM56" s="207"/>
      <c r="EN56" s="206"/>
      <c r="EO56" s="206"/>
      <c r="EP56" s="207"/>
      <c r="EQ56" s="207"/>
      <c r="ER56" s="207"/>
      <c r="ES56" s="207"/>
      <c r="ET56" s="207"/>
      <c r="EU56" s="207"/>
      <c r="EV56" s="207"/>
      <c r="EW56" s="207"/>
      <c r="EX56" s="207"/>
      <c r="EY56" s="207"/>
      <c r="EZ56" s="207"/>
      <c r="FA56" s="206"/>
      <c r="FB56" s="206"/>
      <c r="FC56" s="207"/>
      <c r="FD56" s="207"/>
      <c r="FE56" s="207"/>
      <c r="FF56" s="207"/>
      <c r="FG56" s="207"/>
      <c r="FH56" s="207"/>
      <c r="FI56" s="207"/>
      <c r="FJ56" s="207"/>
      <c r="FK56" s="207"/>
      <c r="FL56" s="207"/>
      <c r="FM56" s="207"/>
      <c r="FN56" s="206"/>
      <c r="FO56" s="206"/>
      <c r="FP56" s="207"/>
      <c r="FQ56" s="207"/>
      <c r="FR56" s="207"/>
      <c r="FS56" s="207"/>
      <c r="FT56" s="207"/>
      <c r="FU56" s="207"/>
      <c r="FV56" s="207"/>
      <c r="FW56" s="207"/>
      <c r="FX56" s="207"/>
      <c r="FY56" s="207"/>
      <c r="FZ56" s="207"/>
      <c r="GA56" s="206"/>
      <c r="GB56" s="206"/>
      <c r="GC56" s="207"/>
      <c r="GD56" s="207"/>
      <c r="GE56" s="207"/>
      <c r="GF56" s="207"/>
      <c r="GG56" s="207"/>
      <c r="GH56" s="207"/>
      <c r="GI56" s="207"/>
      <c r="GJ56" s="207"/>
      <c r="GK56" s="207"/>
      <c r="GL56" s="207"/>
      <c r="GM56" s="207"/>
      <c r="GN56" s="206"/>
      <c r="GO56" s="206"/>
      <c r="GP56" s="207"/>
      <c r="GQ56" s="207"/>
      <c r="GR56" s="207"/>
      <c r="GS56" s="207"/>
      <c r="GT56" s="207"/>
      <c r="GU56" s="207"/>
      <c r="GV56" s="207"/>
      <c r="GW56" s="207"/>
      <c r="GX56" s="207"/>
      <c r="GY56" s="207"/>
      <c r="GZ56" s="207"/>
      <c r="HA56" s="206"/>
      <c r="HB56" s="206"/>
      <c r="HC56" s="207"/>
      <c r="HD56" s="207"/>
      <c r="HE56" s="207"/>
      <c r="HF56" s="207"/>
      <c r="HG56" s="207"/>
      <c r="HH56" s="207"/>
      <c r="HI56" s="207"/>
      <c r="HJ56" s="207"/>
      <c r="HK56" s="207"/>
      <c r="HL56" s="207"/>
      <c r="HM56" s="207"/>
      <c r="HN56" s="206"/>
      <c r="HO56" s="206"/>
      <c r="HP56" s="207"/>
      <c r="HQ56" s="207"/>
      <c r="HR56" s="207"/>
      <c r="HS56" s="207"/>
      <c r="HT56" s="207"/>
      <c r="HU56" s="207"/>
      <c r="HV56" s="207"/>
      <c r="HW56" s="207"/>
      <c r="HX56" s="207"/>
      <c r="HY56" s="207"/>
      <c r="HZ56" s="207"/>
      <c r="IA56" s="206"/>
      <c r="IB56" s="206"/>
      <c r="IC56" s="207"/>
      <c r="ID56" s="207"/>
      <c r="IE56" s="207"/>
      <c r="IF56" s="207"/>
      <c r="IG56" s="207"/>
      <c r="IH56" s="207"/>
      <c r="II56" s="207"/>
      <c r="IJ56" s="207"/>
      <c r="IK56" s="207"/>
      <c r="IL56" s="207"/>
      <c r="IM56" s="207"/>
      <c r="IN56" s="206"/>
      <c r="IO56" s="206"/>
      <c r="IP56" s="207"/>
      <c r="IQ56" s="207"/>
      <c r="IR56" s="207"/>
      <c r="IS56" s="207"/>
      <c r="IT56" s="207"/>
      <c r="IU56" s="207"/>
      <c r="IV56" s="207"/>
    </row>
    <row r="57" spans="1:256" ht="68.25" customHeight="1" x14ac:dyDescent="0.25">
      <c r="A57" s="584" t="s">
        <v>250</v>
      </c>
      <c r="B57" s="585"/>
      <c r="C57" s="585"/>
      <c r="D57" s="585"/>
      <c r="E57" s="585"/>
      <c r="F57" s="585"/>
      <c r="G57" s="585"/>
      <c r="H57" s="585"/>
      <c r="I57" s="585"/>
      <c r="J57" s="585"/>
      <c r="K57" s="585"/>
      <c r="L57" s="585"/>
      <c r="M57" s="586"/>
      <c r="N57" s="206"/>
      <c r="O57" s="206"/>
      <c r="P57" s="207"/>
      <c r="Q57" s="207"/>
      <c r="R57" s="207"/>
      <c r="S57" s="207"/>
      <c r="T57" s="207"/>
      <c r="U57" s="207"/>
      <c r="V57" s="207"/>
      <c r="W57" s="207"/>
      <c r="X57" s="207"/>
      <c r="Y57" s="207"/>
      <c r="Z57" s="207"/>
      <c r="AA57" s="206"/>
      <c r="AB57" s="206"/>
      <c r="AC57" s="207"/>
      <c r="AD57" s="207"/>
      <c r="AE57" s="207"/>
      <c r="AF57" s="207"/>
      <c r="AG57" s="207"/>
      <c r="AH57" s="207"/>
      <c r="AI57" s="207"/>
      <c r="AJ57" s="207"/>
      <c r="AK57" s="207"/>
      <c r="AL57" s="207"/>
      <c r="AM57" s="207"/>
      <c r="AN57" s="206"/>
      <c r="AO57" s="206"/>
      <c r="AP57" s="207"/>
      <c r="AQ57" s="207"/>
      <c r="AR57" s="207"/>
      <c r="AS57" s="207"/>
      <c r="AT57" s="207"/>
      <c r="AU57" s="207"/>
      <c r="AV57" s="207"/>
      <c r="AW57" s="207"/>
      <c r="AX57" s="207"/>
      <c r="AY57" s="207"/>
      <c r="AZ57" s="207"/>
      <c r="BA57" s="206"/>
      <c r="BB57" s="206"/>
      <c r="BC57" s="207"/>
      <c r="BD57" s="207"/>
      <c r="BE57" s="207"/>
      <c r="BF57" s="207"/>
      <c r="BG57" s="207"/>
      <c r="BH57" s="207"/>
      <c r="BI57" s="207"/>
      <c r="BJ57" s="207"/>
      <c r="BK57" s="207"/>
      <c r="BL57" s="207"/>
      <c r="BM57" s="207"/>
      <c r="BN57" s="206"/>
      <c r="BO57" s="206"/>
      <c r="BP57" s="207"/>
      <c r="BQ57" s="207"/>
      <c r="BR57" s="207"/>
      <c r="BS57" s="207"/>
      <c r="BT57" s="207"/>
      <c r="BU57" s="207"/>
      <c r="BV57" s="207"/>
      <c r="BW57" s="207"/>
      <c r="BX57" s="207"/>
      <c r="BY57" s="207"/>
      <c r="BZ57" s="207"/>
      <c r="CA57" s="206"/>
      <c r="CB57" s="206"/>
      <c r="CC57" s="207"/>
      <c r="CD57" s="207"/>
      <c r="CE57" s="207"/>
      <c r="CF57" s="207"/>
      <c r="CG57" s="207"/>
      <c r="CH57" s="207"/>
      <c r="CI57" s="207"/>
      <c r="CJ57" s="207"/>
      <c r="CK57" s="207"/>
      <c r="CL57" s="207"/>
      <c r="CM57" s="207"/>
      <c r="CN57" s="206"/>
      <c r="CO57" s="206"/>
      <c r="CP57" s="207"/>
      <c r="CQ57" s="207"/>
      <c r="CR57" s="207"/>
      <c r="CS57" s="207"/>
      <c r="CT57" s="207"/>
      <c r="CU57" s="207"/>
      <c r="CV57" s="207"/>
      <c r="CW57" s="207"/>
      <c r="CX57" s="207"/>
      <c r="CY57" s="207"/>
      <c r="CZ57" s="207"/>
      <c r="DA57" s="206"/>
      <c r="DB57" s="206"/>
      <c r="DC57" s="207"/>
      <c r="DD57" s="207"/>
      <c r="DE57" s="207"/>
      <c r="DF57" s="207"/>
      <c r="DG57" s="207"/>
      <c r="DH57" s="207"/>
      <c r="DI57" s="207"/>
      <c r="DJ57" s="207"/>
      <c r="DK57" s="207"/>
      <c r="DL57" s="207"/>
      <c r="DM57" s="207"/>
      <c r="DN57" s="206"/>
      <c r="DO57" s="206"/>
      <c r="DP57" s="207"/>
      <c r="DQ57" s="207"/>
      <c r="DR57" s="207"/>
      <c r="DS57" s="207"/>
      <c r="DT57" s="207"/>
      <c r="DU57" s="207"/>
      <c r="DV57" s="207"/>
      <c r="DW57" s="207"/>
      <c r="DX57" s="207"/>
      <c r="DY57" s="207"/>
      <c r="DZ57" s="207"/>
      <c r="EA57" s="206"/>
      <c r="EB57" s="206"/>
      <c r="EC57" s="207"/>
      <c r="ED57" s="207"/>
      <c r="EE57" s="207"/>
      <c r="EF57" s="207"/>
      <c r="EG57" s="207"/>
      <c r="EH57" s="207"/>
      <c r="EI57" s="207"/>
      <c r="EJ57" s="207"/>
      <c r="EK57" s="207"/>
      <c r="EL57" s="207"/>
      <c r="EM57" s="207"/>
      <c r="EN57" s="206"/>
      <c r="EO57" s="206"/>
      <c r="EP57" s="207"/>
      <c r="EQ57" s="207"/>
      <c r="ER57" s="207"/>
      <c r="ES57" s="207"/>
      <c r="ET57" s="207"/>
      <c r="EU57" s="207"/>
      <c r="EV57" s="207"/>
      <c r="EW57" s="207"/>
      <c r="EX57" s="207"/>
      <c r="EY57" s="207"/>
      <c r="EZ57" s="207"/>
      <c r="FA57" s="206"/>
      <c r="FB57" s="206"/>
      <c r="FC57" s="207"/>
      <c r="FD57" s="207"/>
      <c r="FE57" s="207"/>
      <c r="FF57" s="207"/>
      <c r="FG57" s="207"/>
      <c r="FH57" s="207"/>
      <c r="FI57" s="207"/>
      <c r="FJ57" s="207"/>
      <c r="FK57" s="207"/>
      <c r="FL57" s="207"/>
      <c r="FM57" s="207"/>
      <c r="FN57" s="206"/>
      <c r="FO57" s="206"/>
      <c r="FP57" s="207"/>
      <c r="FQ57" s="207"/>
      <c r="FR57" s="207"/>
      <c r="FS57" s="207"/>
      <c r="FT57" s="207"/>
      <c r="FU57" s="207"/>
      <c r="FV57" s="207"/>
      <c r="FW57" s="207"/>
      <c r="FX57" s="207"/>
      <c r="FY57" s="207"/>
      <c r="FZ57" s="207"/>
      <c r="GA57" s="206"/>
      <c r="GB57" s="206"/>
      <c r="GC57" s="207"/>
      <c r="GD57" s="207"/>
      <c r="GE57" s="207"/>
      <c r="GF57" s="207"/>
      <c r="GG57" s="207"/>
      <c r="GH57" s="207"/>
      <c r="GI57" s="207"/>
      <c r="GJ57" s="207"/>
      <c r="GK57" s="207"/>
      <c r="GL57" s="207"/>
      <c r="GM57" s="207"/>
      <c r="GN57" s="206"/>
      <c r="GO57" s="206"/>
      <c r="GP57" s="207"/>
      <c r="GQ57" s="207"/>
      <c r="GR57" s="207"/>
      <c r="GS57" s="207"/>
      <c r="GT57" s="207"/>
      <c r="GU57" s="207"/>
      <c r="GV57" s="207"/>
      <c r="GW57" s="207"/>
      <c r="GX57" s="207"/>
      <c r="GY57" s="207"/>
      <c r="GZ57" s="207"/>
      <c r="HA57" s="206"/>
      <c r="HB57" s="206"/>
      <c r="HC57" s="207"/>
      <c r="HD57" s="207"/>
      <c r="HE57" s="207"/>
      <c r="HF57" s="207"/>
      <c r="HG57" s="207"/>
      <c r="HH57" s="207"/>
      <c r="HI57" s="207"/>
      <c r="HJ57" s="207"/>
      <c r="HK57" s="207"/>
      <c r="HL57" s="207"/>
      <c r="HM57" s="207"/>
      <c r="HN57" s="206"/>
      <c r="HO57" s="206"/>
      <c r="HP57" s="207"/>
      <c r="HQ57" s="207"/>
      <c r="HR57" s="207"/>
      <c r="HS57" s="207"/>
      <c r="HT57" s="207"/>
      <c r="HU57" s="207"/>
      <c r="HV57" s="207"/>
      <c r="HW57" s="207"/>
      <c r="HX57" s="207"/>
      <c r="HY57" s="207"/>
      <c r="HZ57" s="207"/>
      <c r="IA57" s="206"/>
      <c r="IB57" s="206"/>
      <c r="IC57" s="207"/>
      <c r="ID57" s="207"/>
      <c r="IE57" s="207"/>
      <c r="IF57" s="207"/>
      <c r="IG57" s="207"/>
      <c r="IH57" s="207"/>
      <c r="II57" s="207"/>
      <c r="IJ57" s="207"/>
      <c r="IK57" s="207"/>
      <c r="IL57" s="207"/>
      <c r="IM57" s="207"/>
      <c r="IN57" s="206"/>
      <c r="IO57" s="206"/>
      <c r="IP57" s="207"/>
      <c r="IQ57" s="207"/>
      <c r="IR57" s="207"/>
      <c r="IS57" s="207"/>
      <c r="IT57" s="207"/>
      <c r="IU57" s="207"/>
      <c r="IV57" s="207"/>
    </row>
    <row r="58" spans="1:256" ht="49.5" customHeight="1" x14ac:dyDescent="0.25">
      <c r="A58" s="584" t="s">
        <v>249</v>
      </c>
      <c r="B58" s="600"/>
      <c r="C58" s="600"/>
      <c r="D58" s="600"/>
      <c r="E58" s="600"/>
      <c r="F58" s="600"/>
      <c r="G58" s="600"/>
      <c r="H58" s="600"/>
      <c r="I58" s="600"/>
      <c r="J58" s="600"/>
      <c r="K58" s="600"/>
      <c r="L58" s="600"/>
      <c r="M58" s="601"/>
      <c r="N58" s="206"/>
      <c r="O58" s="206"/>
      <c r="P58" s="207"/>
      <c r="Q58" s="207"/>
      <c r="R58" s="207"/>
      <c r="S58" s="207"/>
      <c r="T58" s="207"/>
      <c r="U58" s="207"/>
      <c r="V58" s="207"/>
      <c r="W58" s="207"/>
      <c r="X58" s="207"/>
      <c r="Y58" s="207"/>
      <c r="Z58" s="207"/>
      <c r="AA58" s="206"/>
      <c r="AB58" s="206"/>
      <c r="AC58" s="207"/>
      <c r="AD58" s="207"/>
      <c r="AE58" s="207"/>
      <c r="AF58" s="207"/>
      <c r="AG58" s="207"/>
      <c r="AH58" s="207"/>
      <c r="AI58" s="207"/>
      <c r="AJ58" s="207"/>
      <c r="AK58" s="207"/>
      <c r="AL58" s="207"/>
      <c r="AM58" s="207"/>
      <c r="AN58" s="206"/>
      <c r="AO58" s="206"/>
      <c r="AP58" s="207"/>
      <c r="AQ58" s="207"/>
      <c r="AR58" s="207"/>
      <c r="AS58" s="207"/>
      <c r="AT58" s="207"/>
      <c r="AU58" s="207"/>
      <c r="AV58" s="207"/>
      <c r="AW58" s="207"/>
      <c r="AX58" s="207"/>
      <c r="AY58" s="207"/>
      <c r="AZ58" s="207"/>
      <c r="BA58" s="206"/>
      <c r="BB58" s="206"/>
      <c r="BC58" s="207"/>
      <c r="BD58" s="207"/>
      <c r="BE58" s="207"/>
      <c r="BF58" s="207"/>
      <c r="BG58" s="207"/>
      <c r="BH58" s="207"/>
      <c r="BI58" s="207"/>
      <c r="BJ58" s="207"/>
      <c r="BK58" s="207"/>
      <c r="BL58" s="207"/>
      <c r="BM58" s="207"/>
      <c r="BN58" s="206"/>
      <c r="BO58" s="206"/>
      <c r="BP58" s="207"/>
      <c r="BQ58" s="207"/>
      <c r="BR58" s="207"/>
      <c r="BS58" s="207"/>
      <c r="BT58" s="207"/>
      <c r="BU58" s="207"/>
      <c r="BV58" s="207"/>
      <c r="BW58" s="207"/>
      <c r="BX58" s="207"/>
      <c r="BY58" s="207"/>
      <c r="BZ58" s="207"/>
      <c r="CA58" s="206"/>
      <c r="CB58" s="206"/>
      <c r="CC58" s="207"/>
      <c r="CD58" s="207"/>
      <c r="CE58" s="207"/>
      <c r="CF58" s="207"/>
      <c r="CG58" s="207"/>
      <c r="CH58" s="207"/>
      <c r="CI58" s="207"/>
      <c r="CJ58" s="207"/>
      <c r="CK58" s="207"/>
      <c r="CL58" s="207"/>
      <c r="CM58" s="207"/>
      <c r="CN58" s="206"/>
      <c r="CO58" s="206"/>
      <c r="CP58" s="207"/>
      <c r="CQ58" s="207"/>
      <c r="CR58" s="207"/>
      <c r="CS58" s="207"/>
      <c r="CT58" s="207"/>
      <c r="CU58" s="207"/>
      <c r="CV58" s="207"/>
      <c r="CW58" s="207"/>
      <c r="CX58" s="207"/>
      <c r="CY58" s="207"/>
      <c r="CZ58" s="207"/>
      <c r="DA58" s="206"/>
      <c r="DB58" s="206"/>
      <c r="DC58" s="207"/>
      <c r="DD58" s="207"/>
      <c r="DE58" s="207"/>
      <c r="DF58" s="207"/>
      <c r="DG58" s="207"/>
      <c r="DH58" s="207"/>
      <c r="DI58" s="207"/>
      <c r="DJ58" s="207"/>
      <c r="DK58" s="207"/>
      <c r="DL58" s="207"/>
      <c r="DM58" s="207"/>
      <c r="DN58" s="206"/>
      <c r="DO58" s="206"/>
      <c r="DP58" s="207"/>
      <c r="DQ58" s="207"/>
      <c r="DR58" s="207"/>
      <c r="DS58" s="207"/>
      <c r="DT58" s="207"/>
      <c r="DU58" s="207"/>
      <c r="DV58" s="207"/>
      <c r="DW58" s="207"/>
      <c r="DX58" s="207"/>
      <c r="DY58" s="207"/>
      <c r="DZ58" s="207"/>
      <c r="EA58" s="206"/>
      <c r="EB58" s="206"/>
      <c r="EC58" s="207"/>
      <c r="ED58" s="207"/>
      <c r="EE58" s="207"/>
      <c r="EF58" s="207"/>
      <c r="EG58" s="207"/>
      <c r="EH58" s="207"/>
      <c r="EI58" s="207"/>
      <c r="EJ58" s="207"/>
      <c r="EK58" s="207"/>
      <c r="EL58" s="207"/>
      <c r="EM58" s="207"/>
      <c r="EN58" s="206"/>
      <c r="EO58" s="206"/>
      <c r="EP58" s="207"/>
      <c r="EQ58" s="207"/>
      <c r="ER58" s="207"/>
      <c r="ES58" s="207"/>
      <c r="ET58" s="207"/>
      <c r="EU58" s="207"/>
      <c r="EV58" s="207"/>
      <c r="EW58" s="207"/>
      <c r="EX58" s="207"/>
      <c r="EY58" s="207"/>
      <c r="EZ58" s="207"/>
      <c r="FA58" s="206"/>
      <c r="FB58" s="206"/>
      <c r="FC58" s="207"/>
      <c r="FD58" s="207"/>
      <c r="FE58" s="207"/>
      <c r="FF58" s="207"/>
      <c r="FG58" s="207"/>
      <c r="FH58" s="207"/>
      <c r="FI58" s="207"/>
      <c r="FJ58" s="207"/>
      <c r="FK58" s="207"/>
      <c r="FL58" s="207"/>
      <c r="FM58" s="207"/>
      <c r="FN58" s="206"/>
      <c r="FO58" s="206"/>
      <c r="FP58" s="207"/>
      <c r="FQ58" s="207"/>
      <c r="FR58" s="207"/>
      <c r="FS58" s="207"/>
      <c r="FT58" s="207"/>
      <c r="FU58" s="207"/>
      <c r="FV58" s="207"/>
      <c r="FW58" s="207"/>
      <c r="FX58" s="207"/>
      <c r="FY58" s="207"/>
      <c r="FZ58" s="207"/>
      <c r="GA58" s="206"/>
      <c r="GB58" s="206"/>
      <c r="GC58" s="207"/>
      <c r="GD58" s="207"/>
      <c r="GE58" s="207"/>
      <c r="GF58" s="207"/>
      <c r="GG58" s="207"/>
      <c r="GH58" s="207"/>
      <c r="GI58" s="207"/>
      <c r="GJ58" s="207"/>
      <c r="GK58" s="207"/>
      <c r="GL58" s="207"/>
      <c r="GM58" s="207"/>
      <c r="GN58" s="206"/>
      <c r="GO58" s="206"/>
      <c r="GP58" s="207"/>
      <c r="GQ58" s="207"/>
      <c r="GR58" s="207"/>
      <c r="GS58" s="207"/>
      <c r="GT58" s="207"/>
      <c r="GU58" s="207"/>
      <c r="GV58" s="207"/>
      <c r="GW58" s="207"/>
      <c r="GX58" s="207"/>
      <c r="GY58" s="207"/>
      <c r="GZ58" s="207"/>
      <c r="HA58" s="206"/>
      <c r="HB58" s="206"/>
      <c r="HC58" s="207"/>
      <c r="HD58" s="207"/>
      <c r="HE58" s="207"/>
      <c r="HF58" s="207"/>
      <c r="HG58" s="207"/>
      <c r="HH58" s="207"/>
      <c r="HI58" s="207"/>
      <c r="HJ58" s="207"/>
      <c r="HK58" s="207"/>
      <c r="HL58" s="207"/>
      <c r="HM58" s="207"/>
      <c r="HN58" s="206"/>
      <c r="HO58" s="206"/>
      <c r="HP58" s="207"/>
      <c r="HQ58" s="207"/>
      <c r="HR58" s="207"/>
      <c r="HS58" s="207"/>
      <c r="HT58" s="207"/>
      <c r="HU58" s="207"/>
      <c r="HV58" s="207"/>
      <c r="HW58" s="207"/>
      <c r="HX58" s="207"/>
      <c r="HY58" s="207"/>
      <c r="HZ58" s="207"/>
      <c r="IA58" s="206"/>
      <c r="IB58" s="206"/>
      <c r="IC58" s="207"/>
      <c r="ID58" s="207"/>
      <c r="IE58" s="207"/>
      <c r="IF58" s="207"/>
      <c r="IG58" s="207"/>
      <c r="IH58" s="207"/>
      <c r="II58" s="207"/>
      <c r="IJ58" s="207"/>
      <c r="IK58" s="207"/>
      <c r="IL58" s="207"/>
      <c r="IM58" s="207"/>
      <c r="IN58" s="206"/>
      <c r="IO58" s="206"/>
      <c r="IP58" s="207"/>
      <c r="IQ58" s="207"/>
      <c r="IR58" s="207"/>
      <c r="IS58" s="207"/>
      <c r="IT58" s="207"/>
      <c r="IU58" s="207"/>
      <c r="IV58" s="207"/>
    </row>
    <row r="59" spans="1:256" ht="31.5" customHeight="1" x14ac:dyDescent="0.25">
      <c r="A59" s="584" t="s">
        <v>340</v>
      </c>
      <c r="B59" s="585"/>
      <c r="C59" s="585"/>
      <c r="D59" s="585"/>
      <c r="E59" s="585"/>
      <c r="F59" s="585"/>
      <c r="G59" s="585"/>
      <c r="H59" s="585"/>
      <c r="I59" s="585"/>
      <c r="J59" s="585"/>
      <c r="K59" s="585"/>
      <c r="L59" s="585"/>
      <c r="M59" s="586"/>
      <c r="N59" s="206"/>
      <c r="O59" s="206"/>
      <c r="P59" s="207"/>
      <c r="Q59" s="207"/>
      <c r="R59" s="207"/>
      <c r="S59" s="207"/>
      <c r="T59" s="207"/>
      <c r="U59" s="207"/>
      <c r="V59" s="207"/>
      <c r="W59" s="207"/>
      <c r="X59" s="207"/>
      <c r="Y59" s="207"/>
      <c r="Z59" s="207"/>
      <c r="AA59" s="206"/>
      <c r="AB59" s="206"/>
      <c r="AC59" s="207"/>
      <c r="AD59" s="207"/>
      <c r="AE59" s="207"/>
      <c r="AF59" s="207"/>
      <c r="AG59" s="207"/>
      <c r="AH59" s="207"/>
      <c r="AI59" s="207"/>
      <c r="AJ59" s="207"/>
      <c r="AK59" s="207"/>
      <c r="AL59" s="207"/>
      <c r="AM59" s="207"/>
      <c r="AN59" s="206"/>
      <c r="AO59" s="206"/>
      <c r="AP59" s="207"/>
      <c r="AQ59" s="207"/>
      <c r="AR59" s="207"/>
      <c r="AS59" s="207"/>
      <c r="AT59" s="207"/>
      <c r="AU59" s="207"/>
      <c r="AV59" s="207"/>
      <c r="AW59" s="207"/>
      <c r="AX59" s="207"/>
      <c r="AY59" s="207"/>
      <c r="AZ59" s="207"/>
      <c r="BA59" s="206"/>
      <c r="BB59" s="206"/>
      <c r="BC59" s="207"/>
      <c r="BD59" s="207"/>
      <c r="BE59" s="207"/>
      <c r="BF59" s="207"/>
      <c r="BG59" s="207"/>
      <c r="BH59" s="207"/>
      <c r="BI59" s="207"/>
      <c r="BJ59" s="207"/>
      <c r="BK59" s="207"/>
      <c r="BL59" s="207"/>
      <c r="BM59" s="207"/>
      <c r="BN59" s="206"/>
      <c r="BO59" s="206"/>
      <c r="BP59" s="207"/>
      <c r="BQ59" s="207"/>
      <c r="BR59" s="207"/>
      <c r="BS59" s="207"/>
      <c r="BT59" s="207"/>
      <c r="BU59" s="207"/>
      <c r="BV59" s="207"/>
      <c r="BW59" s="207"/>
      <c r="BX59" s="207"/>
      <c r="BY59" s="207"/>
      <c r="BZ59" s="207"/>
      <c r="CA59" s="206"/>
      <c r="CB59" s="206"/>
      <c r="CC59" s="207"/>
      <c r="CD59" s="207"/>
      <c r="CE59" s="207"/>
      <c r="CF59" s="207"/>
      <c r="CG59" s="207"/>
      <c r="CH59" s="207"/>
      <c r="CI59" s="207"/>
      <c r="CJ59" s="207"/>
      <c r="CK59" s="207"/>
      <c r="CL59" s="207"/>
      <c r="CM59" s="207"/>
      <c r="CN59" s="206"/>
      <c r="CO59" s="206"/>
      <c r="CP59" s="207"/>
      <c r="CQ59" s="207"/>
      <c r="CR59" s="207"/>
      <c r="CS59" s="207"/>
      <c r="CT59" s="207"/>
      <c r="CU59" s="207"/>
      <c r="CV59" s="207"/>
      <c r="CW59" s="207"/>
      <c r="CX59" s="207"/>
      <c r="CY59" s="207"/>
      <c r="CZ59" s="207"/>
      <c r="DA59" s="206"/>
      <c r="DB59" s="206"/>
      <c r="DC59" s="207"/>
      <c r="DD59" s="207"/>
      <c r="DE59" s="207"/>
      <c r="DF59" s="207"/>
      <c r="DG59" s="207"/>
      <c r="DH59" s="207"/>
      <c r="DI59" s="207"/>
      <c r="DJ59" s="207"/>
      <c r="DK59" s="207"/>
      <c r="DL59" s="207"/>
      <c r="DM59" s="207"/>
      <c r="DN59" s="206"/>
      <c r="DO59" s="206"/>
      <c r="DP59" s="207"/>
      <c r="DQ59" s="207"/>
      <c r="DR59" s="207"/>
      <c r="DS59" s="207"/>
      <c r="DT59" s="207"/>
      <c r="DU59" s="207"/>
      <c r="DV59" s="207"/>
      <c r="DW59" s="207"/>
      <c r="DX59" s="207"/>
      <c r="DY59" s="207"/>
      <c r="DZ59" s="207"/>
      <c r="EA59" s="206"/>
      <c r="EB59" s="206"/>
      <c r="EC59" s="207"/>
      <c r="ED59" s="207"/>
      <c r="EE59" s="207"/>
      <c r="EF59" s="207"/>
      <c r="EG59" s="207"/>
      <c r="EH59" s="207"/>
      <c r="EI59" s="207"/>
      <c r="EJ59" s="207"/>
      <c r="EK59" s="207"/>
      <c r="EL59" s="207"/>
      <c r="EM59" s="207"/>
      <c r="EN59" s="206"/>
      <c r="EO59" s="206"/>
      <c r="EP59" s="207"/>
      <c r="EQ59" s="207"/>
      <c r="ER59" s="207"/>
      <c r="ES59" s="207"/>
      <c r="ET59" s="207"/>
      <c r="EU59" s="207"/>
      <c r="EV59" s="207"/>
      <c r="EW59" s="207"/>
      <c r="EX59" s="207"/>
      <c r="EY59" s="207"/>
      <c r="EZ59" s="207"/>
      <c r="FA59" s="206"/>
      <c r="FB59" s="206"/>
      <c r="FC59" s="207"/>
      <c r="FD59" s="207"/>
      <c r="FE59" s="207"/>
      <c r="FF59" s="207"/>
      <c r="FG59" s="207"/>
      <c r="FH59" s="207"/>
      <c r="FI59" s="207"/>
      <c r="FJ59" s="207"/>
      <c r="FK59" s="207"/>
      <c r="FL59" s="207"/>
      <c r="FM59" s="207"/>
      <c r="FN59" s="206"/>
      <c r="FO59" s="206"/>
      <c r="FP59" s="207"/>
      <c r="FQ59" s="207"/>
      <c r="FR59" s="207"/>
      <c r="FS59" s="207"/>
      <c r="FT59" s="207"/>
      <c r="FU59" s="207"/>
      <c r="FV59" s="207"/>
      <c r="FW59" s="207"/>
      <c r="FX59" s="207"/>
      <c r="FY59" s="207"/>
      <c r="FZ59" s="207"/>
      <c r="GA59" s="206"/>
      <c r="GB59" s="206"/>
      <c r="GC59" s="207"/>
      <c r="GD59" s="207"/>
      <c r="GE59" s="207"/>
      <c r="GF59" s="207"/>
      <c r="GG59" s="207"/>
      <c r="GH59" s="207"/>
      <c r="GI59" s="207"/>
      <c r="GJ59" s="207"/>
      <c r="GK59" s="207"/>
      <c r="GL59" s="207"/>
      <c r="GM59" s="207"/>
      <c r="GN59" s="206"/>
      <c r="GO59" s="206"/>
      <c r="GP59" s="207"/>
      <c r="GQ59" s="207"/>
      <c r="GR59" s="207"/>
      <c r="GS59" s="207"/>
      <c r="GT59" s="207"/>
      <c r="GU59" s="207"/>
      <c r="GV59" s="207"/>
      <c r="GW59" s="207"/>
      <c r="GX59" s="207"/>
      <c r="GY59" s="207"/>
      <c r="GZ59" s="207"/>
      <c r="HA59" s="206"/>
      <c r="HB59" s="206"/>
      <c r="HC59" s="207"/>
      <c r="HD59" s="207"/>
      <c r="HE59" s="207"/>
      <c r="HF59" s="207"/>
      <c r="HG59" s="207"/>
      <c r="HH59" s="207"/>
      <c r="HI59" s="207"/>
      <c r="HJ59" s="207"/>
      <c r="HK59" s="207"/>
      <c r="HL59" s="207"/>
      <c r="HM59" s="207"/>
      <c r="HN59" s="206"/>
      <c r="HO59" s="206"/>
      <c r="HP59" s="207"/>
      <c r="HQ59" s="207"/>
      <c r="HR59" s="207"/>
      <c r="HS59" s="207"/>
      <c r="HT59" s="207"/>
      <c r="HU59" s="207"/>
      <c r="HV59" s="207"/>
      <c r="HW59" s="207"/>
      <c r="HX59" s="207"/>
      <c r="HY59" s="207"/>
      <c r="HZ59" s="207"/>
      <c r="IA59" s="206"/>
      <c r="IB59" s="206"/>
      <c r="IC59" s="207"/>
      <c r="ID59" s="207"/>
      <c r="IE59" s="207"/>
      <c r="IF59" s="207"/>
      <c r="IG59" s="207"/>
      <c r="IH59" s="207"/>
      <c r="II59" s="207"/>
      <c r="IJ59" s="207"/>
      <c r="IK59" s="207"/>
      <c r="IL59" s="207"/>
      <c r="IM59" s="207"/>
      <c r="IN59" s="206"/>
      <c r="IO59" s="206"/>
      <c r="IP59" s="207"/>
      <c r="IQ59" s="207"/>
      <c r="IR59" s="207"/>
      <c r="IS59" s="207"/>
      <c r="IT59" s="207"/>
      <c r="IU59" s="207"/>
      <c r="IV59" s="207"/>
    </row>
    <row r="60" spans="1:256" ht="41.25" customHeight="1" x14ac:dyDescent="0.25">
      <c r="A60" s="624" t="s">
        <v>532</v>
      </c>
      <c r="B60" s="625"/>
      <c r="C60" s="625"/>
      <c r="D60" s="625"/>
      <c r="E60" s="625"/>
      <c r="F60" s="625"/>
      <c r="G60" s="625"/>
      <c r="H60" s="625"/>
      <c r="I60" s="625"/>
      <c r="J60" s="625"/>
      <c r="K60" s="625"/>
      <c r="L60" s="625"/>
      <c r="M60" s="626"/>
      <c r="N60" s="206"/>
      <c r="O60" s="206"/>
      <c r="P60" s="207"/>
      <c r="Q60" s="207"/>
      <c r="R60" s="207"/>
      <c r="S60" s="207"/>
      <c r="T60" s="207"/>
      <c r="U60" s="207"/>
      <c r="V60" s="207"/>
      <c r="W60" s="207"/>
      <c r="X60" s="207"/>
      <c r="Y60" s="207"/>
      <c r="Z60" s="207"/>
      <c r="AA60" s="206"/>
      <c r="AB60" s="206"/>
      <c r="AC60" s="207"/>
      <c r="AD60" s="207"/>
      <c r="AE60" s="207"/>
      <c r="AF60" s="207"/>
      <c r="AG60" s="207"/>
      <c r="AH60" s="207"/>
      <c r="AI60" s="207"/>
      <c r="AJ60" s="207"/>
      <c r="AK60" s="207"/>
      <c r="AL60" s="207"/>
      <c r="AM60" s="207"/>
      <c r="AN60" s="206"/>
      <c r="AO60" s="206"/>
      <c r="AP60" s="207"/>
      <c r="AQ60" s="207"/>
      <c r="AR60" s="207"/>
      <c r="AS60" s="207"/>
      <c r="AT60" s="207"/>
      <c r="AU60" s="207"/>
      <c r="AV60" s="207"/>
      <c r="AW60" s="207"/>
      <c r="AX60" s="207"/>
      <c r="AY60" s="207"/>
      <c r="AZ60" s="207"/>
      <c r="BA60" s="206"/>
      <c r="BB60" s="206"/>
      <c r="BC60" s="207"/>
      <c r="BD60" s="207"/>
      <c r="BE60" s="207"/>
      <c r="BF60" s="207"/>
      <c r="BG60" s="207"/>
      <c r="BH60" s="207"/>
      <c r="BI60" s="207"/>
      <c r="BJ60" s="207"/>
      <c r="BK60" s="207"/>
      <c r="BL60" s="207"/>
      <c r="BM60" s="207"/>
      <c r="BN60" s="206"/>
      <c r="BO60" s="206"/>
      <c r="BP60" s="207"/>
      <c r="BQ60" s="207"/>
      <c r="BR60" s="207"/>
      <c r="BS60" s="207"/>
      <c r="BT60" s="207"/>
      <c r="BU60" s="207"/>
      <c r="BV60" s="207"/>
      <c r="BW60" s="207"/>
      <c r="BX60" s="207"/>
      <c r="BY60" s="207"/>
      <c r="BZ60" s="207"/>
      <c r="CA60" s="206"/>
      <c r="CB60" s="206"/>
      <c r="CC60" s="207"/>
      <c r="CD60" s="207"/>
      <c r="CE60" s="207"/>
      <c r="CF60" s="207"/>
      <c r="CG60" s="207"/>
      <c r="CH60" s="207"/>
      <c r="CI60" s="207"/>
      <c r="CJ60" s="207"/>
      <c r="CK60" s="207"/>
      <c r="CL60" s="207"/>
      <c r="CM60" s="207"/>
      <c r="CN60" s="206"/>
      <c r="CO60" s="206"/>
      <c r="CP60" s="207"/>
      <c r="CQ60" s="207"/>
      <c r="CR60" s="207"/>
      <c r="CS60" s="207"/>
      <c r="CT60" s="207"/>
      <c r="CU60" s="207"/>
      <c r="CV60" s="207"/>
      <c r="CW60" s="207"/>
      <c r="CX60" s="207"/>
      <c r="CY60" s="207"/>
      <c r="CZ60" s="207"/>
      <c r="DA60" s="206"/>
      <c r="DB60" s="206"/>
      <c r="DC60" s="207"/>
      <c r="DD60" s="207"/>
      <c r="DE60" s="207"/>
      <c r="DF60" s="207"/>
      <c r="DG60" s="207"/>
      <c r="DH60" s="207"/>
      <c r="DI60" s="207"/>
      <c r="DJ60" s="207"/>
      <c r="DK60" s="207"/>
      <c r="DL60" s="207"/>
      <c r="DM60" s="207"/>
      <c r="DN60" s="206"/>
      <c r="DO60" s="206"/>
      <c r="DP60" s="207"/>
      <c r="DQ60" s="207"/>
      <c r="DR60" s="207"/>
      <c r="DS60" s="207"/>
      <c r="DT60" s="207"/>
      <c r="DU60" s="207"/>
      <c r="DV60" s="207"/>
      <c r="DW60" s="207"/>
      <c r="DX60" s="207"/>
      <c r="DY60" s="207"/>
      <c r="DZ60" s="207"/>
      <c r="EA60" s="206"/>
      <c r="EB60" s="206"/>
      <c r="EC60" s="207"/>
      <c r="ED60" s="207"/>
      <c r="EE60" s="207"/>
      <c r="EF60" s="207"/>
      <c r="EG60" s="207"/>
      <c r="EH60" s="207"/>
      <c r="EI60" s="207"/>
      <c r="EJ60" s="207"/>
      <c r="EK60" s="207"/>
      <c r="EL60" s="207"/>
      <c r="EM60" s="207"/>
      <c r="EN60" s="206"/>
      <c r="EO60" s="206"/>
      <c r="EP60" s="207"/>
      <c r="EQ60" s="207"/>
      <c r="ER60" s="207"/>
      <c r="ES60" s="207"/>
      <c r="ET60" s="207"/>
      <c r="EU60" s="207"/>
      <c r="EV60" s="207"/>
      <c r="EW60" s="207"/>
      <c r="EX60" s="207"/>
      <c r="EY60" s="207"/>
      <c r="EZ60" s="207"/>
      <c r="FA60" s="206"/>
      <c r="FB60" s="206"/>
      <c r="FC60" s="207"/>
      <c r="FD60" s="207"/>
      <c r="FE60" s="207"/>
      <c r="FF60" s="207"/>
      <c r="FG60" s="207"/>
      <c r="FH60" s="207"/>
      <c r="FI60" s="207"/>
      <c r="FJ60" s="207"/>
      <c r="FK60" s="207"/>
      <c r="FL60" s="207"/>
      <c r="FM60" s="207"/>
      <c r="FN60" s="206"/>
      <c r="FO60" s="206"/>
      <c r="FP60" s="207"/>
      <c r="FQ60" s="207"/>
      <c r="FR60" s="207"/>
      <c r="FS60" s="207"/>
      <c r="FT60" s="207"/>
      <c r="FU60" s="207"/>
      <c r="FV60" s="207"/>
      <c r="FW60" s="207"/>
      <c r="FX60" s="207"/>
      <c r="FY60" s="207"/>
      <c r="FZ60" s="207"/>
      <c r="GA60" s="206"/>
      <c r="GB60" s="206"/>
      <c r="GC60" s="207"/>
      <c r="GD60" s="207"/>
      <c r="GE60" s="207"/>
      <c r="GF60" s="207"/>
      <c r="GG60" s="207"/>
      <c r="GH60" s="207"/>
      <c r="GI60" s="207"/>
      <c r="GJ60" s="207"/>
      <c r="GK60" s="207"/>
      <c r="GL60" s="207"/>
      <c r="GM60" s="207"/>
      <c r="GN60" s="206"/>
      <c r="GO60" s="206"/>
      <c r="GP60" s="207"/>
      <c r="GQ60" s="207"/>
      <c r="GR60" s="207"/>
      <c r="GS60" s="207"/>
      <c r="GT60" s="207"/>
      <c r="GU60" s="207"/>
      <c r="GV60" s="207"/>
      <c r="GW60" s="207"/>
      <c r="GX60" s="207"/>
      <c r="GY60" s="207"/>
      <c r="GZ60" s="207"/>
      <c r="HA60" s="206"/>
      <c r="HB60" s="206"/>
      <c r="HC60" s="207"/>
      <c r="HD60" s="207"/>
      <c r="HE60" s="207"/>
      <c r="HF60" s="207"/>
      <c r="HG60" s="207"/>
      <c r="HH60" s="207"/>
      <c r="HI60" s="207"/>
      <c r="HJ60" s="207"/>
      <c r="HK60" s="207"/>
      <c r="HL60" s="207"/>
      <c r="HM60" s="207"/>
      <c r="HN60" s="206"/>
      <c r="HO60" s="206"/>
      <c r="HP60" s="207"/>
      <c r="HQ60" s="207"/>
      <c r="HR60" s="207"/>
      <c r="HS60" s="207"/>
      <c r="HT60" s="207"/>
      <c r="HU60" s="207"/>
      <c r="HV60" s="207"/>
      <c r="HW60" s="207"/>
      <c r="HX60" s="207"/>
      <c r="HY60" s="207"/>
      <c r="HZ60" s="207"/>
      <c r="IA60" s="206"/>
      <c r="IB60" s="206"/>
      <c r="IC60" s="207"/>
      <c r="ID60" s="207"/>
      <c r="IE60" s="207"/>
      <c r="IF60" s="207"/>
      <c r="IG60" s="207"/>
      <c r="IH60" s="207"/>
      <c r="II60" s="207"/>
      <c r="IJ60" s="207"/>
      <c r="IK60" s="207"/>
      <c r="IL60" s="207"/>
      <c r="IM60" s="207"/>
      <c r="IN60" s="206"/>
      <c r="IO60" s="206"/>
      <c r="IP60" s="207"/>
      <c r="IQ60" s="207"/>
      <c r="IR60" s="207"/>
      <c r="IS60" s="207"/>
      <c r="IT60" s="207"/>
      <c r="IU60" s="207"/>
      <c r="IV60" s="207"/>
    </row>
    <row r="61" spans="1:256" ht="15.75" thickBot="1" x14ac:dyDescent="0.3">
      <c r="A61" s="580"/>
      <c r="B61" s="581"/>
      <c r="C61" s="582"/>
      <c r="D61" s="582"/>
      <c r="E61" s="582"/>
      <c r="F61" s="582"/>
      <c r="G61" s="582"/>
      <c r="H61" s="582"/>
      <c r="I61" s="582"/>
      <c r="J61" s="582"/>
      <c r="K61" s="582"/>
      <c r="L61" s="582"/>
      <c r="M61" s="583"/>
    </row>
    <row r="62" spans="1:256" ht="15.75" thickBot="1" x14ac:dyDescent="0.3">
      <c r="A62" s="573" t="s">
        <v>248</v>
      </c>
      <c r="B62" s="574"/>
      <c r="C62" s="574"/>
      <c r="D62" s="574"/>
      <c r="E62" s="574"/>
      <c r="F62" s="574"/>
      <c r="G62" s="574"/>
      <c r="H62" s="574"/>
      <c r="I62" s="574"/>
      <c r="J62" s="574"/>
      <c r="K62" s="574"/>
      <c r="L62" s="574"/>
      <c r="M62" s="575"/>
    </row>
    <row r="63" spans="1:256" ht="28.5" customHeight="1" x14ac:dyDescent="0.25">
      <c r="A63" s="559"/>
      <c r="B63" s="560"/>
      <c r="C63" s="560"/>
      <c r="D63" s="560"/>
      <c r="E63" s="560"/>
      <c r="F63" s="560"/>
      <c r="G63" s="560"/>
      <c r="H63" s="560"/>
      <c r="I63" s="560"/>
      <c r="J63" s="560"/>
      <c r="K63" s="560"/>
      <c r="L63" s="560"/>
      <c r="M63" s="561"/>
    </row>
    <row r="64" spans="1:256" ht="60.75" customHeight="1" thickBot="1" x14ac:dyDescent="0.3">
      <c r="A64" s="564"/>
      <c r="B64" s="565"/>
      <c r="C64" s="565"/>
      <c r="D64" s="565"/>
      <c r="E64" s="565"/>
      <c r="F64" s="565"/>
      <c r="G64" s="565"/>
      <c r="H64" s="565"/>
      <c r="I64" s="565"/>
      <c r="J64" s="565"/>
      <c r="K64" s="565"/>
      <c r="L64" s="565"/>
      <c r="M64" s="566"/>
    </row>
    <row r="65" spans="1:13" ht="84.75" customHeight="1" x14ac:dyDescent="0.25">
      <c r="A65" s="576" t="s">
        <v>376</v>
      </c>
      <c r="B65" s="577"/>
      <c r="C65" s="577"/>
      <c r="D65" s="577"/>
      <c r="E65" s="577"/>
      <c r="F65" s="577"/>
      <c r="G65" s="577"/>
      <c r="H65" s="577"/>
      <c r="I65" s="577"/>
      <c r="J65" s="577"/>
      <c r="K65" s="577"/>
      <c r="L65" s="577"/>
      <c r="M65" s="578"/>
    </row>
    <row r="66" spans="1:13" ht="84.75" customHeight="1" x14ac:dyDescent="0.25">
      <c r="A66" s="570"/>
      <c r="B66" s="571"/>
      <c r="C66" s="571"/>
      <c r="D66" s="571"/>
      <c r="E66" s="571"/>
      <c r="F66" s="571"/>
      <c r="G66" s="571"/>
      <c r="H66" s="571"/>
      <c r="I66" s="571"/>
      <c r="J66" s="571"/>
      <c r="K66" s="571"/>
      <c r="L66" s="571"/>
      <c r="M66" s="572"/>
    </row>
    <row r="67" spans="1:13" x14ac:dyDescent="0.25">
      <c r="A67" s="567" t="s">
        <v>192</v>
      </c>
      <c r="B67" s="568"/>
      <c r="C67" s="568"/>
      <c r="D67" s="568"/>
      <c r="E67" s="568"/>
      <c r="F67" s="568"/>
      <c r="G67" s="568"/>
      <c r="H67" s="568"/>
      <c r="I67" s="568"/>
      <c r="J67" s="568"/>
      <c r="K67" s="568"/>
      <c r="L67" s="568"/>
      <c r="M67" s="569"/>
    </row>
    <row r="68" spans="1:13" x14ac:dyDescent="0.25">
      <c r="A68" s="567"/>
      <c r="B68" s="568"/>
      <c r="C68" s="568"/>
      <c r="D68" s="568"/>
      <c r="E68" s="568"/>
      <c r="F68" s="568"/>
      <c r="G68" s="568"/>
      <c r="H68" s="568"/>
      <c r="I68" s="568"/>
      <c r="J68" s="568"/>
      <c r="K68" s="568"/>
      <c r="L68" s="568"/>
      <c r="M68" s="569"/>
    </row>
    <row r="69" spans="1:13" x14ac:dyDescent="0.25">
      <c r="A69" s="208" t="s">
        <v>247</v>
      </c>
      <c r="B69" s="209"/>
      <c r="C69" s="209"/>
      <c r="D69" s="209"/>
      <c r="E69" s="209"/>
      <c r="F69" s="209"/>
      <c r="G69" s="209"/>
      <c r="H69" s="209"/>
      <c r="I69" s="209"/>
      <c r="J69" s="209"/>
      <c r="K69" s="209"/>
      <c r="L69" s="209"/>
      <c r="M69" s="210"/>
    </row>
    <row r="70" spans="1:13" x14ac:dyDescent="0.25">
      <c r="A70" s="208"/>
      <c r="B70" s="209"/>
      <c r="C70" s="209"/>
      <c r="D70" s="209"/>
      <c r="E70" s="558"/>
      <c r="F70" s="558"/>
      <c r="G70" s="558"/>
      <c r="H70" s="558"/>
      <c r="I70" s="558"/>
      <c r="J70" s="209"/>
      <c r="K70" s="209"/>
      <c r="L70" s="209"/>
      <c r="M70" s="210"/>
    </row>
    <row r="71" spans="1:13" x14ac:dyDescent="0.25">
      <c r="A71" s="559" t="s">
        <v>246</v>
      </c>
      <c r="B71" s="560"/>
      <c r="C71" s="560"/>
      <c r="D71" s="560"/>
      <c r="E71" s="560"/>
      <c r="F71" s="560"/>
      <c r="G71" s="560"/>
      <c r="H71" s="560"/>
      <c r="I71" s="560"/>
      <c r="J71" s="560"/>
      <c r="K71" s="560"/>
      <c r="L71" s="560"/>
      <c r="M71" s="561"/>
    </row>
    <row r="72" spans="1:13" x14ac:dyDescent="0.25">
      <c r="A72" s="211"/>
      <c r="B72" s="178"/>
      <c r="C72" s="177"/>
      <c r="D72" s="177"/>
      <c r="E72" s="177"/>
      <c r="F72" s="177"/>
      <c r="G72" s="177"/>
      <c r="H72" s="177"/>
      <c r="I72" s="177"/>
      <c r="J72" s="177"/>
      <c r="K72" s="177"/>
      <c r="L72" s="177"/>
      <c r="M72" s="212"/>
    </row>
    <row r="73" spans="1:13" x14ac:dyDescent="0.25">
      <c r="A73" s="213"/>
      <c r="B73" s="214"/>
      <c r="C73" s="215"/>
      <c r="D73" s="216" t="s">
        <v>189</v>
      </c>
      <c r="E73" s="216"/>
      <c r="F73" s="42"/>
      <c r="G73" s="216" t="s">
        <v>187</v>
      </c>
      <c r="H73" s="562"/>
      <c r="I73" s="562"/>
      <c r="J73" s="216" t="s">
        <v>186</v>
      </c>
      <c r="K73" s="562"/>
      <c r="L73" s="562"/>
      <c r="M73" s="563"/>
    </row>
    <row r="74" spans="1:13" x14ac:dyDescent="0.25">
      <c r="A74" s="217"/>
      <c r="B74" s="215"/>
      <c r="C74" s="215"/>
      <c r="D74" s="216" t="s">
        <v>188</v>
      </c>
      <c r="E74" s="216"/>
      <c r="F74" s="41"/>
      <c r="G74" s="216" t="s">
        <v>187</v>
      </c>
      <c r="H74" s="562"/>
      <c r="I74" s="562"/>
      <c r="J74" s="216" t="s">
        <v>186</v>
      </c>
      <c r="K74" s="562"/>
      <c r="L74" s="562"/>
      <c r="M74" s="563"/>
    </row>
    <row r="75" spans="1:13" x14ac:dyDescent="0.25">
      <c r="A75" s="217"/>
      <c r="B75" s="215"/>
      <c r="C75" s="215"/>
      <c r="D75" s="216" t="s">
        <v>185</v>
      </c>
      <c r="E75" s="216"/>
      <c r="F75" s="41"/>
      <c r="G75" s="216" t="s">
        <v>184</v>
      </c>
      <c r="H75" s="557"/>
      <c r="I75" s="557"/>
      <c r="J75" s="557"/>
      <c r="K75" s="557"/>
      <c r="L75" s="557"/>
      <c r="M75" s="218"/>
    </row>
    <row r="76" spans="1:13" ht="15.75" thickBot="1" x14ac:dyDescent="0.3">
      <c r="A76" s="219"/>
      <c r="B76" s="220"/>
      <c r="C76" s="220"/>
      <c r="D76" s="220"/>
      <c r="E76" s="220"/>
      <c r="F76" s="220"/>
      <c r="G76" s="220"/>
      <c r="H76" s="220"/>
      <c r="I76" s="220"/>
      <c r="J76" s="220"/>
      <c r="K76" s="220"/>
      <c r="L76" s="220"/>
      <c r="M76" s="221"/>
    </row>
    <row r="77" spans="1:13" ht="15.75" thickBot="1" x14ac:dyDescent="0.3">
      <c r="A77" s="587" t="s">
        <v>38</v>
      </c>
      <c r="B77" s="588"/>
      <c r="C77" s="588"/>
      <c r="D77" s="588"/>
      <c r="E77" s="588"/>
      <c r="F77" s="588"/>
      <c r="G77" s="588"/>
      <c r="H77" s="588"/>
      <c r="I77" s="588"/>
      <c r="J77" s="588"/>
      <c r="K77" s="588"/>
      <c r="L77" s="588"/>
      <c r="M77" s="589"/>
    </row>
    <row r="78" spans="1:13" x14ac:dyDescent="0.25">
      <c r="A78" s="536"/>
      <c r="B78" s="537"/>
      <c r="C78" s="537"/>
      <c r="D78" s="537"/>
      <c r="E78" s="537"/>
      <c r="F78" s="537"/>
      <c r="G78" s="537"/>
      <c r="H78" s="537"/>
      <c r="I78" s="537"/>
      <c r="J78" s="537"/>
      <c r="K78" s="537"/>
      <c r="L78" s="537"/>
      <c r="M78" s="538"/>
    </row>
    <row r="79" spans="1:13" x14ac:dyDescent="0.25">
      <c r="A79" s="539"/>
      <c r="B79" s="540"/>
      <c r="C79" s="540"/>
      <c r="D79" s="540"/>
      <c r="E79" s="540"/>
      <c r="F79" s="540"/>
      <c r="G79" s="540"/>
      <c r="H79" s="540"/>
      <c r="I79" s="540"/>
      <c r="J79" s="540"/>
      <c r="K79" s="540"/>
      <c r="L79" s="540"/>
      <c r="M79" s="541"/>
    </row>
    <row r="80" spans="1:13" ht="15.75" thickBot="1" x14ac:dyDescent="0.3">
      <c r="A80" s="542"/>
      <c r="B80" s="543"/>
      <c r="C80" s="543"/>
      <c r="D80" s="543"/>
      <c r="E80" s="543"/>
      <c r="F80" s="543"/>
      <c r="G80" s="543"/>
      <c r="H80" s="543"/>
      <c r="I80" s="543"/>
      <c r="J80" s="543"/>
      <c r="K80" s="543"/>
      <c r="L80" s="543"/>
      <c r="M80" s="544"/>
    </row>
  </sheetData>
  <dataConsolidate/>
  <mergeCells count="129">
    <mergeCell ref="A6:B7"/>
    <mergeCell ref="A60:M60"/>
    <mergeCell ref="H9:I9"/>
    <mergeCell ref="H6:I6"/>
    <mergeCell ref="J6:M6"/>
    <mergeCell ref="C6:G6"/>
    <mergeCell ref="K9:L9"/>
    <mergeCell ref="A8:M8"/>
    <mergeCell ref="C9:E9"/>
    <mergeCell ref="A11:M11"/>
    <mergeCell ref="A21:M21"/>
    <mergeCell ref="B43:J43"/>
    <mergeCell ref="L39:L41"/>
    <mergeCell ref="B44:J44"/>
    <mergeCell ref="K39:K41"/>
    <mergeCell ref="B40:C40"/>
    <mergeCell ref="B17:G17"/>
    <mergeCell ref="B19:G19"/>
    <mergeCell ref="B20:G20"/>
    <mergeCell ref="A25:M25"/>
    <mergeCell ref="A24:M24"/>
    <mergeCell ref="C7:M7"/>
    <mergeCell ref="A77:M77"/>
    <mergeCell ref="G40:H40"/>
    <mergeCell ref="B41:J41"/>
    <mergeCell ref="A35:A41"/>
    <mergeCell ref="B35:J35"/>
    <mergeCell ref="B36:J36"/>
    <mergeCell ref="B37:J37"/>
    <mergeCell ref="G45:H45"/>
    <mergeCell ref="B39:J39"/>
    <mergeCell ref="A58:M58"/>
    <mergeCell ref="A56:M56"/>
    <mergeCell ref="B50:J50"/>
    <mergeCell ref="B48:J48"/>
    <mergeCell ref="B49:J49"/>
    <mergeCell ref="B51:J51"/>
    <mergeCell ref="A59:M59"/>
    <mergeCell ref="A55:M55"/>
    <mergeCell ref="B42:J42"/>
    <mergeCell ref="D45:F45"/>
    <mergeCell ref="M44:M46"/>
    <mergeCell ref="A53:M53"/>
    <mergeCell ref="D40:F40"/>
    <mergeCell ref="I40:J40"/>
    <mergeCell ref="M39:M41"/>
    <mergeCell ref="A78:M80"/>
    <mergeCell ref="B47:J47"/>
    <mergeCell ref="I45:J45"/>
    <mergeCell ref="A54:M54"/>
    <mergeCell ref="A42:A44"/>
    <mergeCell ref="L44:L46"/>
    <mergeCell ref="B52:J52"/>
    <mergeCell ref="B46:J46"/>
    <mergeCell ref="H75:L75"/>
    <mergeCell ref="E70:I70"/>
    <mergeCell ref="A71:M71"/>
    <mergeCell ref="H73:I73"/>
    <mergeCell ref="K73:M73"/>
    <mergeCell ref="A63:M64"/>
    <mergeCell ref="H74:I74"/>
    <mergeCell ref="K74:M74"/>
    <mergeCell ref="A67:M68"/>
    <mergeCell ref="A66:M66"/>
    <mergeCell ref="A62:M62"/>
    <mergeCell ref="A65:M65"/>
    <mergeCell ref="B45:C45"/>
    <mergeCell ref="K44:K46"/>
    <mergeCell ref="A61:M61"/>
    <mergeCell ref="A57:M57"/>
    <mergeCell ref="K3:M3"/>
    <mergeCell ref="A4:M4"/>
    <mergeCell ref="A5:M5"/>
    <mergeCell ref="H15:M15"/>
    <mergeCell ref="H13:M13"/>
    <mergeCell ref="H14:M14"/>
    <mergeCell ref="A1:C3"/>
    <mergeCell ref="D1:H1"/>
    <mergeCell ref="B38:J38"/>
    <mergeCell ref="B34:J34"/>
    <mergeCell ref="B33:J33"/>
    <mergeCell ref="B31:J31"/>
    <mergeCell ref="A26:M26"/>
    <mergeCell ref="B29:J29"/>
    <mergeCell ref="B30:J30"/>
    <mergeCell ref="A18:G18"/>
    <mergeCell ref="H18:M18"/>
    <mergeCell ref="H20:M20"/>
    <mergeCell ref="B32:J32"/>
    <mergeCell ref="H19:M19"/>
    <mergeCell ref="A10:M10"/>
    <mergeCell ref="A12:G12"/>
    <mergeCell ref="A27:M27"/>
    <mergeCell ref="A28:M28"/>
    <mergeCell ref="N55:Z55"/>
    <mergeCell ref="AA55:AM55"/>
    <mergeCell ref="AN55:AZ55"/>
    <mergeCell ref="BA55:BM55"/>
    <mergeCell ref="BN55:BZ55"/>
    <mergeCell ref="CA55:CM55"/>
    <mergeCell ref="DN55:DZ55"/>
    <mergeCell ref="CN55:CZ55"/>
    <mergeCell ref="I1:M1"/>
    <mergeCell ref="D2:M2"/>
    <mergeCell ref="D3:G3"/>
    <mergeCell ref="H3:J3"/>
    <mergeCell ref="H12:M12"/>
    <mergeCell ref="H22:M22"/>
    <mergeCell ref="A22:G22"/>
    <mergeCell ref="H23:M23"/>
    <mergeCell ref="H16:M16"/>
    <mergeCell ref="H17:M17"/>
    <mergeCell ref="A23:G23"/>
    <mergeCell ref="A15:G15"/>
    <mergeCell ref="B16:G16"/>
    <mergeCell ref="B14:G14"/>
    <mergeCell ref="B13:G13"/>
    <mergeCell ref="A9:B9"/>
    <mergeCell ref="IA55:IM55"/>
    <mergeCell ref="IN55:IV55"/>
    <mergeCell ref="FA55:FM55"/>
    <mergeCell ref="FN55:FZ55"/>
    <mergeCell ref="GA55:GM55"/>
    <mergeCell ref="GN55:GZ55"/>
    <mergeCell ref="HA55:HM55"/>
    <mergeCell ref="HN55:HZ55"/>
    <mergeCell ref="DA55:DM55"/>
    <mergeCell ref="EA55:EM55"/>
    <mergeCell ref="EN55:EZ55"/>
  </mergeCells>
  <dataValidations count="3">
    <dataValidation type="list" allowBlank="1" showInputMessage="1" showErrorMessage="1" sqref="C9:E9" xr:uid="{00000000-0002-0000-0300-000000000000}">
      <formula1>MOD</formula1>
    </dataValidation>
    <dataValidation type="list" allowBlank="1" showInputMessage="1" showErrorMessage="1" sqref="G9" xr:uid="{00000000-0002-0000-0300-000001000000}">
      <formula1>AREA</formula1>
    </dataValidation>
    <dataValidation allowBlank="1" showInputMessage="1" showErrorMessage="1" sqref="C7" xr:uid="{AC711D8C-06C4-4B64-BCFB-AF6D8B5065E9}"/>
  </dataValidations>
  <printOptions horizontalCentered="1" verticalCentered="1"/>
  <pageMargins left="0.19685039370078741" right="0.19685039370078741" top="0.74803149606299213" bottom="0.74803149606299213" header="0.31496062992125984" footer="0.31496062992125984"/>
  <pageSetup paperSize="14" scale="5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Hoja2!$B$24:$B$34</xm:f>
          </x14:formula1>
          <xm:sqref>C6:G6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9"/>
  <sheetViews>
    <sheetView showGridLines="0" view="pageBreakPreview" zoomScale="86" zoomScaleNormal="86" zoomScaleSheetLayoutView="86" workbookViewId="0">
      <selection activeCell="M7" sqref="M7"/>
    </sheetView>
  </sheetViews>
  <sheetFormatPr baseColWidth="10" defaultColWidth="11.42578125" defaultRowHeight="15" x14ac:dyDescent="0.25"/>
  <cols>
    <col min="1" max="1" width="14.42578125" style="179" customWidth="1"/>
    <col min="2" max="2" width="9.140625" style="179" customWidth="1"/>
    <col min="3" max="3" width="11.42578125" style="179"/>
    <col min="4" max="4" width="31.7109375" style="179" customWidth="1"/>
    <col min="5" max="5" width="11.42578125" style="179"/>
    <col min="6" max="6" width="19.42578125" style="179" customWidth="1"/>
    <col min="7" max="7" width="10" style="179" customWidth="1"/>
    <col min="8" max="9" width="19.140625" style="179" customWidth="1"/>
    <col min="10" max="10" width="9.5703125" style="179" customWidth="1"/>
    <col min="11" max="11" width="19.85546875" style="179" customWidth="1"/>
    <col min="12" max="17" width="11.42578125" style="179"/>
    <col min="18" max="18" width="55.42578125" style="179" customWidth="1"/>
    <col min="19" max="16384" width="11.42578125" style="179"/>
  </cols>
  <sheetData>
    <row r="1" spans="1:18" x14ac:dyDescent="0.25">
      <c r="A1" s="767"/>
      <c r="B1" s="475"/>
      <c r="C1" s="516" t="str">
        <f>INSTRUCTIVO!C1</f>
        <v>ASEGURAMIENTO SANITARIO</v>
      </c>
      <c r="D1" s="516"/>
      <c r="E1" s="516"/>
      <c r="F1" s="516"/>
      <c r="G1" s="749" t="str">
        <f>INSTRUCTIVO!G1</f>
        <v>REGISTROS SANITARIOS Y TRAMITES ASOCIADOS</v>
      </c>
      <c r="H1" s="749"/>
      <c r="I1" s="749"/>
      <c r="J1" s="749"/>
      <c r="K1" s="750"/>
    </row>
    <row r="2" spans="1:18" ht="28.5" customHeight="1" x14ac:dyDescent="0.25">
      <c r="A2" s="768"/>
      <c r="B2" s="769"/>
      <c r="C2" s="477" t="str">
        <f>INSTRUCTIVO!C2</f>
        <v>FORMATO ÚNICO DE DILIGENCIAMIENTO DE REACTIVOS DE DIAGNÓSTICO IN VITRO</v>
      </c>
      <c r="D2" s="477"/>
      <c r="E2" s="477"/>
      <c r="F2" s="477"/>
      <c r="G2" s="477"/>
      <c r="H2" s="477"/>
      <c r="I2" s="477"/>
      <c r="J2" s="477"/>
      <c r="K2" s="478"/>
    </row>
    <row r="3" spans="1:18" ht="15.75" thickBot="1" x14ac:dyDescent="0.3">
      <c r="A3" s="770"/>
      <c r="B3" s="771"/>
      <c r="C3" s="479" t="str">
        <f>INSTRUCTIVO!C3</f>
        <v>Código: ASS-RSA-FM006</v>
      </c>
      <c r="D3" s="479"/>
      <c r="E3" s="479"/>
      <c r="F3" s="480" t="str">
        <f>INSTRUCTIVO!F3</f>
        <v>Versión: 10</v>
      </c>
      <c r="G3" s="480"/>
      <c r="H3" s="480"/>
      <c r="I3" s="480" t="str">
        <f>INSTRUCTIVO!H3</f>
        <v>Fecha de Emisión: 2023-07-28</v>
      </c>
      <c r="J3" s="480"/>
      <c r="K3" s="501"/>
    </row>
    <row r="4" spans="1:18" ht="25.5" customHeight="1" thickBot="1" x14ac:dyDescent="0.3">
      <c r="A4" s="736" t="s">
        <v>498</v>
      </c>
      <c r="B4" s="737"/>
      <c r="C4" s="737"/>
      <c r="D4" s="737"/>
      <c r="E4" s="737"/>
      <c r="F4" s="737"/>
      <c r="G4" s="737"/>
      <c r="H4" s="737"/>
      <c r="I4" s="737"/>
      <c r="J4" s="737"/>
      <c r="K4" s="738"/>
    </row>
    <row r="5" spans="1:18" ht="25.5" customHeight="1" x14ac:dyDescent="0.25">
      <c r="A5" s="304"/>
      <c r="B5" s="305"/>
      <c r="C5" s="305"/>
      <c r="D5" s="305"/>
      <c r="E5" s="305"/>
      <c r="F5" s="305"/>
      <c r="G5" s="305"/>
      <c r="H5" s="305"/>
      <c r="I5" s="305"/>
      <c r="J5" s="305"/>
      <c r="K5" s="306"/>
    </row>
    <row r="6" spans="1:18" ht="115.15" customHeight="1" x14ac:dyDescent="0.25">
      <c r="A6" s="500" t="s">
        <v>502</v>
      </c>
      <c r="B6" s="500"/>
      <c r="C6" s="773" t="s">
        <v>536</v>
      </c>
      <c r="D6" s="773"/>
      <c r="E6" s="773"/>
      <c r="F6" s="773"/>
      <c r="H6" s="756" t="s">
        <v>503</v>
      </c>
      <c r="I6" s="756"/>
      <c r="J6" s="757">
        <v>1</v>
      </c>
      <c r="K6" s="757"/>
      <c r="R6" s="327" t="str">
        <f>C6&amp;J6</f>
        <v xml:space="preserve"> 1</v>
      </c>
    </row>
    <row r="7" spans="1:18" ht="66.599999999999994" customHeight="1" x14ac:dyDescent="0.25">
      <c r="A7" s="500"/>
      <c r="B7" s="500"/>
      <c r="C7" s="766">
        <f>VLOOKUP(R6,Hoja2!$U$6:$Z$247,6,0)</f>
        <v>0</v>
      </c>
      <c r="D7" s="766"/>
      <c r="E7" s="766"/>
      <c r="F7" s="766"/>
      <c r="G7" s="766"/>
      <c r="H7" s="766"/>
      <c r="I7" s="766"/>
      <c r="J7" s="766"/>
      <c r="K7" s="766"/>
      <c r="R7" s="327"/>
    </row>
    <row r="8" spans="1:18" ht="11.45" customHeight="1" x14ac:dyDescent="0.25">
      <c r="A8" s="319"/>
      <c r="B8" s="320"/>
      <c r="C8" s="320"/>
      <c r="D8" s="320"/>
      <c r="E8" s="320"/>
      <c r="H8" s="321"/>
      <c r="I8" s="320"/>
      <c r="J8" s="322"/>
      <c r="K8" s="323"/>
      <c r="R8" s="294"/>
    </row>
    <row r="9" spans="1:18" ht="24" customHeight="1" x14ac:dyDescent="0.25">
      <c r="A9" s="745" t="s">
        <v>468</v>
      </c>
      <c r="B9" s="746"/>
      <c r="C9" s="744" t="str">
        <f>VLOOKUP(R6,Hoja2!$U$6:$Y$247,4,0)</f>
        <v>SELECCIONE TIPO DE TRAMITE</v>
      </c>
      <c r="D9" s="744"/>
      <c r="E9" s="744"/>
      <c r="F9" s="744"/>
      <c r="H9" s="772" t="s">
        <v>546</v>
      </c>
      <c r="I9" s="772"/>
      <c r="J9" s="744" t="str">
        <f>VLOOKUP(R6,Hoja2!$U$6:$Y$247,5,FALSE)</f>
        <v>SELECCIONE TIPO DE TRAMITE</v>
      </c>
      <c r="K9" s="744"/>
      <c r="R9" s="294"/>
    </row>
    <row r="10" spans="1:18" ht="5.45" customHeight="1" x14ac:dyDescent="0.25">
      <c r="A10" s="268"/>
      <c r="B10" s="269"/>
      <c r="C10" s="270"/>
      <c r="D10" s="270"/>
      <c r="E10" s="270"/>
      <c r="F10" s="270"/>
      <c r="G10" s="270"/>
      <c r="H10" s="270"/>
      <c r="I10" s="270"/>
      <c r="J10" s="270"/>
      <c r="K10" s="271"/>
    </row>
    <row r="11" spans="1:18" ht="34.5" customHeight="1" x14ac:dyDescent="0.25">
      <c r="A11" s="499" t="s">
        <v>245</v>
      </c>
      <c r="B11" s="500"/>
      <c r="C11" s="764"/>
      <c r="D11" s="765"/>
      <c r="E11" s="627" t="s">
        <v>517</v>
      </c>
      <c r="F11" s="627"/>
      <c r="G11" s="742"/>
      <c r="H11" s="743"/>
      <c r="I11" s="272" t="s">
        <v>518</v>
      </c>
      <c r="J11" s="747"/>
      <c r="K11" s="748"/>
    </row>
    <row r="12" spans="1:18" ht="24.75" customHeight="1" thickBot="1" x14ac:dyDescent="0.3">
      <c r="A12" s="751" t="s">
        <v>519</v>
      </c>
      <c r="B12" s="752"/>
      <c r="C12" s="752"/>
      <c r="D12" s="752"/>
      <c r="E12" s="752"/>
      <c r="F12" s="752"/>
      <c r="G12" s="752"/>
      <c r="H12" s="752"/>
      <c r="I12" s="752"/>
      <c r="J12" s="752"/>
      <c r="K12" s="753"/>
    </row>
    <row r="13" spans="1:18" ht="24" customHeight="1" thickBot="1" x14ac:dyDescent="0.3">
      <c r="A13" s="639" t="s">
        <v>515</v>
      </c>
      <c r="B13" s="640"/>
      <c r="C13" s="640"/>
      <c r="D13" s="640"/>
      <c r="E13" s="640"/>
      <c r="F13" s="640"/>
      <c r="G13" s="640"/>
      <c r="H13" s="640"/>
      <c r="I13" s="640"/>
      <c r="J13" s="640"/>
      <c r="K13" s="641"/>
    </row>
    <row r="14" spans="1:18" ht="18.75" customHeight="1" x14ac:dyDescent="0.25">
      <c r="A14" s="758" t="s">
        <v>244</v>
      </c>
      <c r="B14" s="759"/>
      <c r="C14" s="759"/>
      <c r="D14" s="759"/>
      <c r="E14" s="760"/>
      <c r="F14" s="761" t="s">
        <v>243</v>
      </c>
      <c r="G14" s="762"/>
      <c r="H14" s="762"/>
      <c r="I14" s="762"/>
      <c r="J14" s="762"/>
      <c r="K14" s="763"/>
    </row>
    <row r="15" spans="1:18" x14ac:dyDescent="0.25">
      <c r="A15" s="146" t="s">
        <v>41</v>
      </c>
      <c r="B15" s="281"/>
      <c r="C15" s="281"/>
      <c r="D15" s="281"/>
      <c r="E15" s="282"/>
      <c r="F15" s="726"/>
      <c r="G15" s="727"/>
      <c r="H15" s="727"/>
      <c r="I15" s="727"/>
      <c r="J15" s="727"/>
      <c r="K15" s="728"/>
    </row>
    <row r="16" spans="1:18" x14ac:dyDescent="0.25">
      <c r="A16" s="146" t="s">
        <v>42</v>
      </c>
      <c r="B16" s="727"/>
      <c r="C16" s="727"/>
      <c r="D16" s="727"/>
      <c r="E16" s="729"/>
      <c r="F16" s="726"/>
      <c r="G16" s="727"/>
      <c r="H16" s="727"/>
      <c r="I16" s="727"/>
      <c r="J16" s="727"/>
      <c r="K16" s="728"/>
    </row>
    <row r="17" spans="1:11" x14ac:dyDescent="0.25">
      <c r="A17" s="146" t="s">
        <v>43</v>
      </c>
      <c r="B17" s="727"/>
      <c r="C17" s="727"/>
      <c r="D17" s="727"/>
      <c r="E17" s="729"/>
      <c r="F17" s="726"/>
      <c r="G17" s="727"/>
      <c r="H17" s="727"/>
      <c r="I17" s="727"/>
      <c r="J17" s="727"/>
      <c r="K17" s="728"/>
    </row>
    <row r="18" spans="1:11" ht="15" customHeight="1" x14ac:dyDescent="0.25">
      <c r="A18" s="754" t="s">
        <v>242</v>
      </c>
      <c r="B18" s="740"/>
      <c r="C18" s="740"/>
      <c r="D18" s="740"/>
      <c r="E18" s="755"/>
      <c r="F18" s="739" t="s">
        <v>240</v>
      </c>
      <c r="G18" s="740"/>
      <c r="H18" s="740"/>
      <c r="I18" s="740"/>
      <c r="J18" s="740"/>
      <c r="K18" s="741"/>
    </row>
    <row r="19" spans="1:11" x14ac:dyDescent="0.25">
      <c r="A19" s="146" t="s">
        <v>41</v>
      </c>
      <c r="B19" s="281"/>
      <c r="C19" s="281"/>
      <c r="D19" s="281"/>
      <c r="E19" s="282"/>
      <c r="F19" s="726"/>
      <c r="G19" s="727"/>
      <c r="H19" s="727"/>
      <c r="I19" s="727"/>
      <c r="J19" s="727"/>
      <c r="K19" s="728"/>
    </row>
    <row r="20" spans="1:11" x14ac:dyDescent="0.25">
      <c r="A20" s="146" t="s">
        <v>42</v>
      </c>
      <c r="B20" s="727"/>
      <c r="C20" s="727"/>
      <c r="D20" s="727"/>
      <c r="E20" s="729"/>
      <c r="F20" s="726"/>
      <c r="G20" s="727"/>
      <c r="H20" s="727"/>
      <c r="I20" s="727"/>
      <c r="J20" s="727"/>
      <c r="K20" s="728"/>
    </row>
    <row r="21" spans="1:11" x14ac:dyDescent="0.25">
      <c r="A21" s="146" t="s">
        <v>43</v>
      </c>
      <c r="B21" s="727"/>
      <c r="C21" s="727"/>
      <c r="D21" s="727"/>
      <c r="E21" s="729"/>
      <c r="F21" s="726"/>
      <c r="G21" s="727"/>
      <c r="H21" s="727"/>
      <c r="I21" s="727"/>
      <c r="J21" s="727"/>
      <c r="K21" s="728"/>
    </row>
    <row r="22" spans="1:11" ht="15" customHeight="1" x14ac:dyDescent="0.25">
      <c r="A22" s="754" t="s">
        <v>241</v>
      </c>
      <c r="B22" s="740"/>
      <c r="C22" s="740"/>
      <c r="D22" s="740"/>
      <c r="E22" s="755"/>
      <c r="F22" s="739" t="s">
        <v>240</v>
      </c>
      <c r="G22" s="740"/>
      <c r="H22" s="740"/>
      <c r="I22" s="740"/>
      <c r="J22" s="740"/>
      <c r="K22" s="741"/>
    </row>
    <row r="23" spans="1:11" x14ac:dyDescent="0.25">
      <c r="A23" s="146" t="s">
        <v>41</v>
      </c>
      <c r="B23" s="281"/>
      <c r="C23" s="281"/>
      <c r="D23" s="281"/>
      <c r="E23" s="282"/>
      <c r="F23" s="726"/>
      <c r="G23" s="727"/>
      <c r="H23" s="727"/>
      <c r="I23" s="727"/>
      <c r="J23" s="727"/>
      <c r="K23" s="728"/>
    </row>
    <row r="24" spans="1:11" x14ac:dyDescent="0.25">
      <c r="A24" s="146" t="s">
        <v>42</v>
      </c>
      <c r="B24" s="727"/>
      <c r="C24" s="727"/>
      <c r="D24" s="727"/>
      <c r="E24" s="729"/>
      <c r="F24" s="726"/>
      <c r="G24" s="727"/>
      <c r="H24" s="727"/>
      <c r="I24" s="727"/>
      <c r="J24" s="727"/>
      <c r="K24" s="728"/>
    </row>
    <row r="25" spans="1:11" ht="15.75" thickBot="1" x14ac:dyDescent="0.3">
      <c r="A25" s="146" t="s">
        <v>43</v>
      </c>
      <c r="B25" s="727"/>
      <c r="C25" s="727"/>
      <c r="D25" s="727"/>
      <c r="E25" s="729"/>
      <c r="F25" s="726"/>
      <c r="G25" s="727"/>
      <c r="H25" s="727"/>
      <c r="I25" s="727"/>
      <c r="J25" s="727"/>
      <c r="K25" s="728"/>
    </row>
    <row r="26" spans="1:11" ht="24.75" customHeight="1" thickBot="1" x14ac:dyDescent="0.3">
      <c r="A26" s="639" t="s">
        <v>516</v>
      </c>
      <c r="B26" s="640"/>
      <c r="C26" s="640"/>
      <c r="D26" s="640"/>
      <c r="E26" s="640"/>
      <c r="F26" s="640"/>
      <c r="G26" s="640"/>
      <c r="H26" s="640"/>
      <c r="I26" s="640"/>
      <c r="J26" s="640"/>
      <c r="K26" s="641"/>
    </row>
    <row r="27" spans="1:11" ht="8.25" customHeight="1" x14ac:dyDescent="0.25">
      <c r="A27" s="278"/>
      <c r="B27" s="279"/>
      <c r="C27" s="279"/>
      <c r="D27" s="279"/>
      <c r="E27" s="279"/>
      <c r="F27" s="279"/>
      <c r="G27" s="279"/>
      <c r="H27" s="279"/>
      <c r="I27" s="279"/>
      <c r="J27" s="279"/>
      <c r="K27" s="280"/>
    </row>
    <row r="28" spans="1:11" ht="28.5" customHeight="1" x14ac:dyDescent="0.25">
      <c r="A28" s="255" t="s">
        <v>238</v>
      </c>
      <c r="B28" s="784" t="s">
        <v>24</v>
      </c>
      <c r="C28" s="784"/>
      <c r="D28" s="182" t="s">
        <v>237</v>
      </c>
      <c r="E28" s="633" t="s">
        <v>236</v>
      </c>
      <c r="F28" s="774"/>
      <c r="G28" s="634"/>
      <c r="H28" s="775"/>
      <c r="I28" s="776"/>
      <c r="J28" s="776"/>
      <c r="K28" s="777"/>
    </row>
    <row r="29" spans="1:11" ht="18.75" customHeight="1" x14ac:dyDescent="0.25">
      <c r="A29" s="778"/>
      <c r="B29" s="779"/>
      <c r="C29" s="779"/>
      <c r="D29" s="779"/>
      <c r="E29" s="779"/>
      <c r="F29" s="779"/>
      <c r="G29" s="779"/>
      <c r="H29" s="779"/>
      <c r="I29" s="779"/>
      <c r="J29" s="779"/>
      <c r="K29" s="780"/>
    </row>
    <row r="30" spans="1:11" ht="15" customHeight="1" x14ac:dyDescent="0.25">
      <c r="A30" s="754" t="s">
        <v>235</v>
      </c>
      <c r="B30" s="740"/>
      <c r="C30" s="740"/>
      <c r="D30" s="740"/>
      <c r="E30" s="755"/>
      <c r="F30" s="781" t="s">
        <v>234</v>
      </c>
      <c r="G30" s="782"/>
      <c r="H30" s="782"/>
      <c r="I30" s="782"/>
      <c r="J30" s="782"/>
      <c r="K30" s="783"/>
    </row>
    <row r="31" spans="1:11" x14ac:dyDescent="0.25">
      <c r="A31" s="146" t="s">
        <v>41</v>
      </c>
      <c r="B31" s="727"/>
      <c r="C31" s="727"/>
      <c r="D31" s="727"/>
      <c r="E31" s="727"/>
      <c r="F31" s="726"/>
      <c r="G31" s="727"/>
      <c r="H31" s="727"/>
      <c r="I31" s="727"/>
      <c r="J31" s="727"/>
      <c r="K31" s="728"/>
    </row>
    <row r="32" spans="1:11" x14ac:dyDescent="0.25">
      <c r="A32" s="146" t="s">
        <v>42</v>
      </c>
      <c r="B32" s="727"/>
      <c r="C32" s="727"/>
      <c r="D32" s="727"/>
      <c r="E32" s="727"/>
      <c r="F32" s="726"/>
      <c r="G32" s="727"/>
      <c r="H32" s="727"/>
      <c r="I32" s="727"/>
      <c r="J32" s="727"/>
      <c r="K32" s="728"/>
    </row>
    <row r="33" spans="1:11" x14ac:dyDescent="0.25">
      <c r="A33" s="146" t="s">
        <v>43</v>
      </c>
      <c r="B33" s="727"/>
      <c r="C33" s="727"/>
      <c r="D33" s="727"/>
      <c r="E33" s="727"/>
      <c r="F33" s="726"/>
      <c r="G33" s="727"/>
      <c r="H33" s="727"/>
      <c r="I33" s="727"/>
      <c r="J33" s="727"/>
      <c r="K33" s="728"/>
    </row>
    <row r="34" spans="1:11" x14ac:dyDescent="0.25">
      <c r="A34" s="146" t="s">
        <v>225</v>
      </c>
      <c r="B34" s="727"/>
      <c r="C34" s="727"/>
      <c r="D34" s="727"/>
      <c r="E34" s="727"/>
      <c r="F34" s="726"/>
      <c r="G34" s="727"/>
      <c r="H34" s="727"/>
      <c r="I34" s="727"/>
      <c r="J34" s="727"/>
      <c r="K34" s="728"/>
    </row>
    <row r="35" spans="1:11" x14ac:dyDescent="0.25">
      <c r="A35" s="146" t="s">
        <v>224</v>
      </c>
      <c r="B35" s="727"/>
      <c r="C35" s="727"/>
      <c r="D35" s="727"/>
      <c r="E35" s="727"/>
      <c r="F35" s="726"/>
      <c r="G35" s="727"/>
      <c r="H35" s="727"/>
      <c r="I35" s="727"/>
      <c r="J35" s="727"/>
      <c r="K35" s="728"/>
    </row>
    <row r="36" spans="1:11" x14ac:dyDescent="0.25">
      <c r="A36" s="146" t="s">
        <v>223</v>
      </c>
      <c r="B36" s="727"/>
      <c r="C36" s="727"/>
      <c r="D36" s="727"/>
      <c r="E36" s="727"/>
      <c r="F36" s="726"/>
      <c r="G36" s="727"/>
      <c r="H36" s="727"/>
      <c r="I36" s="727"/>
      <c r="J36" s="727"/>
      <c r="K36" s="728"/>
    </row>
    <row r="37" spans="1:11" x14ac:dyDescent="0.25">
      <c r="A37" s="146" t="s">
        <v>221</v>
      </c>
      <c r="B37" s="727"/>
      <c r="C37" s="727"/>
      <c r="D37" s="727"/>
      <c r="E37" s="727"/>
      <c r="F37" s="726"/>
      <c r="G37" s="727"/>
      <c r="H37" s="727"/>
      <c r="I37" s="727"/>
      <c r="J37" s="727"/>
      <c r="K37" s="728"/>
    </row>
    <row r="38" spans="1:11" x14ac:dyDescent="0.25">
      <c r="A38" s="146" t="s">
        <v>213</v>
      </c>
      <c r="B38" s="727"/>
      <c r="C38" s="727"/>
      <c r="D38" s="727"/>
      <c r="E38" s="727"/>
      <c r="F38" s="726"/>
      <c r="G38" s="727"/>
      <c r="H38" s="727"/>
      <c r="I38" s="727"/>
      <c r="J38" s="727"/>
      <c r="K38" s="728"/>
    </row>
    <row r="39" spans="1:11" x14ac:dyDescent="0.25">
      <c r="A39" s="146" t="s">
        <v>207</v>
      </c>
      <c r="B39" s="727"/>
      <c r="C39" s="727"/>
      <c r="D39" s="727"/>
      <c r="E39" s="727"/>
      <c r="F39" s="726"/>
      <c r="G39" s="727"/>
      <c r="H39" s="727"/>
      <c r="I39" s="727"/>
      <c r="J39" s="727"/>
      <c r="K39" s="728"/>
    </row>
    <row r="40" spans="1:11" x14ac:dyDescent="0.25">
      <c r="A40" s="146" t="s">
        <v>205</v>
      </c>
      <c r="B40" s="727"/>
      <c r="C40" s="727"/>
      <c r="D40" s="727"/>
      <c r="E40" s="727"/>
      <c r="F40" s="726"/>
      <c r="G40" s="727"/>
      <c r="H40" s="727"/>
      <c r="I40" s="727"/>
      <c r="J40" s="727"/>
      <c r="K40" s="728"/>
    </row>
    <row r="41" spans="1:11" x14ac:dyDescent="0.25">
      <c r="A41" s="146" t="s">
        <v>204</v>
      </c>
      <c r="B41" s="727"/>
      <c r="C41" s="727"/>
      <c r="D41" s="727"/>
      <c r="E41" s="727"/>
      <c r="F41" s="726"/>
      <c r="G41" s="727"/>
      <c r="H41" s="727"/>
      <c r="I41" s="727"/>
      <c r="J41" s="727"/>
      <c r="K41" s="728"/>
    </row>
    <row r="42" spans="1:11" x14ac:dyDescent="0.25">
      <c r="A42" s="147">
        <v>12</v>
      </c>
      <c r="B42" s="727"/>
      <c r="C42" s="727"/>
      <c r="D42" s="727"/>
      <c r="E42" s="727"/>
      <c r="F42" s="726"/>
      <c r="G42" s="727"/>
      <c r="H42" s="727"/>
      <c r="I42" s="727"/>
      <c r="J42" s="727"/>
      <c r="K42" s="728"/>
    </row>
    <row r="43" spans="1:11" x14ac:dyDescent="0.25">
      <c r="A43" s="146" t="s">
        <v>202</v>
      </c>
      <c r="B43" s="727"/>
      <c r="C43" s="727"/>
      <c r="D43" s="727"/>
      <c r="E43" s="727"/>
      <c r="F43" s="726"/>
      <c r="G43" s="727"/>
      <c r="H43" s="727"/>
      <c r="I43" s="727"/>
      <c r="J43" s="727"/>
      <c r="K43" s="728"/>
    </row>
    <row r="44" spans="1:11" x14ac:dyDescent="0.25">
      <c r="A44" s="147">
        <v>14</v>
      </c>
      <c r="B44" s="727"/>
      <c r="C44" s="727"/>
      <c r="D44" s="727"/>
      <c r="E44" s="727"/>
      <c r="F44" s="726"/>
      <c r="G44" s="727"/>
      <c r="H44" s="727"/>
      <c r="I44" s="727"/>
      <c r="J44" s="727"/>
      <c r="K44" s="728"/>
    </row>
    <row r="45" spans="1:11" x14ac:dyDescent="0.25">
      <c r="A45" s="146" t="s">
        <v>233</v>
      </c>
      <c r="B45" s="727"/>
      <c r="C45" s="727"/>
      <c r="D45" s="727"/>
      <c r="E45" s="727"/>
      <c r="F45" s="726"/>
      <c r="G45" s="727"/>
      <c r="H45" s="727"/>
      <c r="I45" s="727"/>
      <c r="J45" s="727"/>
      <c r="K45" s="728"/>
    </row>
    <row r="46" spans="1:11" ht="15" customHeight="1" x14ac:dyDescent="0.25">
      <c r="A46" s="730" t="s">
        <v>232</v>
      </c>
      <c r="B46" s="727"/>
      <c r="C46" s="727"/>
      <c r="D46" s="727"/>
      <c r="E46" s="727"/>
      <c r="F46" s="283"/>
      <c r="G46" s="283"/>
      <c r="H46" s="283"/>
      <c r="I46" s="283"/>
      <c r="J46" s="283"/>
      <c r="K46" s="284"/>
    </row>
    <row r="47" spans="1:11" ht="15.75" thickBot="1" x14ac:dyDescent="0.3">
      <c r="A47" s="183"/>
      <c r="B47" s="184"/>
      <c r="C47" s="184"/>
      <c r="D47" s="184"/>
      <c r="E47" s="184"/>
      <c r="F47" s="184"/>
      <c r="G47" s="184"/>
      <c r="H47" s="184"/>
      <c r="I47" s="184"/>
      <c r="J47" s="184"/>
      <c r="K47" s="185"/>
    </row>
    <row r="48" spans="1:11" ht="15.75" thickBot="1" x14ac:dyDescent="0.3">
      <c r="A48" s="731" t="s">
        <v>231</v>
      </c>
      <c r="B48" s="732"/>
      <c r="C48" s="732"/>
      <c r="D48" s="732"/>
      <c r="E48" s="732"/>
      <c r="F48" s="732"/>
      <c r="G48" s="732"/>
      <c r="H48" s="732"/>
      <c r="I48" s="732"/>
      <c r="J48" s="732"/>
      <c r="K48" s="733"/>
    </row>
    <row r="49" spans="1:11" x14ac:dyDescent="0.25">
      <c r="A49" s="186"/>
      <c r="B49" s="180"/>
      <c r="C49" s="180"/>
      <c r="D49" s="180"/>
      <c r="E49" s="180"/>
      <c r="F49" s="180"/>
      <c r="G49" s="180"/>
      <c r="H49" s="180"/>
      <c r="I49" s="180"/>
      <c r="J49" s="180"/>
      <c r="K49" s="181"/>
    </row>
    <row r="50" spans="1:11" x14ac:dyDescent="0.25">
      <c r="A50" s="266" t="s">
        <v>137</v>
      </c>
      <c r="B50" s="734" t="s">
        <v>230</v>
      </c>
      <c r="C50" s="735"/>
      <c r="D50" s="735"/>
      <c r="E50" s="735"/>
      <c r="F50" s="735"/>
      <c r="G50" s="735"/>
      <c r="H50" s="735"/>
      <c r="I50" s="256" t="s">
        <v>229</v>
      </c>
      <c r="J50" s="256" t="s">
        <v>137</v>
      </c>
      <c r="K50" s="257" t="s">
        <v>228</v>
      </c>
    </row>
    <row r="51" spans="1:11" ht="29.25" customHeight="1" x14ac:dyDescent="0.25">
      <c r="A51" s="258" t="s">
        <v>41</v>
      </c>
      <c r="B51" s="663" t="s">
        <v>488</v>
      </c>
      <c r="C51" s="664"/>
      <c r="D51" s="664"/>
      <c r="E51" s="664"/>
      <c r="F51" s="664"/>
      <c r="G51" s="664"/>
      <c r="H51" s="664"/>
      <c r="I51" s="39"/>
      <c r="J51" s="39"/>
      <c r="K51" s="40"/>
    </row>
    <row r="52" spans="1:11" x14ac:dyDescent="0.25">
      <c r="A52" s="258">
        <v>2</v>
      </c>
      <c r="B52" s="663" t="s">
        <v>227</v>
      </c>
      <c r="C52" s="664"/>
      <c r="D52" s="664"/>
      <c r="E52" s="664"/>
      <c r="F52" s="664"/>
      <c r="G52" s="664"/>
      <c r="H52" s="664"/>
      <c r="I52" s="39"/>
      <c r="J52" s="39"/>
      <c r="K52" s="40"/>
    </row>
    <row r="53" spans="1:11" ht="18.75" customHeight="1" x14ac:dyDescent="0.25">
      <c r="A53" s="258" t="s">
        <v>43</v>
      </c>
      <c r="B53" s="663" t="s">
        <v>226</v>
      </c>
      <c r="C53" s="664"/>
      <c r="D53" s="664"/>
      <c r="E53" s="664"/>
      <c r="F53" s="664"/>
      <c r="G53" s="664"/>
      <c r="H53" s="664"/>
      <c r="I53" s="39"/>
      <c r="J53" s="39"/>
      <c r="K53" s="40"/>
    </row>
    <row r="54" spans="1:11" ht="89.25" customHeight="1" x14ac:dyDescent="0.25">
      <c r="A54" s="258" t="s">
        <v>225</v>
      </c>
      <c r="B54" s="687" t="s">
        <v>489</v>
      </c>
      <c r="C54" s="703"/>
      <c r="D54" s="703"/>
      <c r="E54" s="703"/>
      <c r="F54" s="703"/>
      <c r="G54" s="703"/>
      <c r="H54" s="704"/>
      <c r="I54" s="39"/>
      <c r="J54" s="39"/>
      <c r="K54" s="40"/>
    </row>
    <row r="55" spans="1:11" ht="30" customHeight="1" x14ac:dyDescent="0.25">
      <c r="A55" s="258" t="s">
        <v>224</v>
      </c>
      <c r="B55" s="687" t="s">
        <v>378</v>
      </c>
      <c r="C55" s="703"/>
      <c r="D55" s="703"/>
      <c r="E55" s="703"/>
      <c r="F55" s="703"/>
      <c r="G55" s="703"/>
      <c r="H55" s="704"/>
      <c r="I55" s="39"/>
      <c r="J55" s="39"/>
      <c r="K55" s="40"/>
    </row>
    <row r="56" spans="1:11" x14ac:dyDescent="0.25">
      <c r="A56" s="258" t="s">
        <v>223</v>
      </c>
      <c r="B56" s="697" t="s">
        <v>222</v>
      </c>
      <c r="C56" s="698"/>
      <c r="D56" s="698"/>
      <c r="E56" s="698"/>
      <c r="F56" s="698"/>
      <c r="G56" s="698"/>
      <c r="H56" s="699"/>
      <c r="I56" s="39"/>
      <c r="J56" s="39"/>
      <c r="K56" s="40"/>
    </row>
    <row r="57" spans="1:11" ht="47.25" customHeight="1" x14ac:dyDescent="0.25">
      <c r="A57" s="681" t="s">
        <v>221</v>
      </c>
      <c r="B57" s="700" t="s">
        <v>490</v>
      </c>
      <c r="C57" s="701"/>
      <c r="D57" s="701"/>
      <c r="E57" s="701"/>
      <c r="F57" s="701"/>
      <c r="G57" s="701"/>
      <c r="H57" s="702"/>
      <c r="I57" s="39"/>
      <c r="J57" s="39"/>
      <c r="K57" s="40"/>
    </row>
    <row r="58" spans="1:11" ht="18" customHeight="1" x14ac:dyDescent="0.25">
      <c r="A58" s="682"/>
      <c r="B58" s="687" t="s">
        <v>220</v>
      </c>
      <c r="C58" s="703"/>
      <c r="D58" s="703"/>
      <c r="E58" s="703"/>
      <c r="F58" s="703"/>
      <c r="G58" s="703"/>
      <c r="H58" s="704"/>
      <c r="I58" s="39"/>
      <c r="J58" s="39"/>
      <c r="K58" s="40"/>
    </row>
    <row r="59" spans="1:11" ht="18.75" customHeight="1" x14ac:dyDescent="0.25">
      <c r="A59" s="682"/>
      <c r="B59" s="697" t="s">
        <v>219</v>
      </c>
      <c r="C59" s="698"/>
      <c r="D59" s="698"/>
      <c r="E59" s="698"/>
      <c r="F59" s="698"/>
      <c r="G59" s="698"/>
      <c r="H59" s="699"/>
      <c r="I59" s="39"/>
      <c r="J59" s="39"/>
      <c r="K59" s="40"/>
    </row>
    <row r="60" spans="1:11" ht="33.75" customHeight="1" x14ac:dyDescent="0.25">
      <c r="A60" s="682"/>
      <c r="B60" s="700" t="s">
        <v>218</v>
      </c>
      <c r="C60" s="701"/>
      <c r="D60" s="701"/>
      <c r="E60" s="701"/>
      <c r="F60" s="701"/>
      <c r="G60" s="701"/>
      <c r="H60" s="702"/>
      <c r="I60" s="39"/>
      <c r="J60" s="39"/>
      <c r="K60" s="40"/>
    </row>
    <row r="61" spans="1:11" ht="26.25" customHeight="1" x14ac:dyDescent="0.25">
      <c r="A61" s="682"/>
      <c r="B61" s="705" t="s">
        <v>217</v>
      </c>
      <c r="C61" s="706"/>
      <c r="D61" s="706" t="s">
        <v>216</v>
      </c>
      <c r="E61" s="706"/>
      <c r="F61" s="706" t="s">
        <v>215</v>
      </c>
      <c r="G61" s="706"/>
      <c r="H61" s="259"/>
      <c r="I61" s="39"/>
      <c r="J61" s="39"/>
      <c r="K61" s="40"/>
    </row>
    <row r="62" spans="1:11" ht="22.5" customHeight="1" x14ac:dyDescent="0.25">
      <c r="A62" s="683"/>
      <c r="B62" s="720" t="s">
        <v>214</v>
      </c>
      <c r="C62" s="721"/>
      <c r="D62" s="721"/>
      <c r="E62" s="721"/>
      <c r="F62" s="721"/>
      <c r="G62" s="721"/>
      <c r="H62" s="722"/>
      <c r="I62" s="39"/>
      <c r="J62" s="39"/>
      <c r="K62" s="40"/>
    </row>
    <row r="63" spans="1:11" ht="47.25" customHeight="1" x14ac:dyDescent="0.25">
      <c r="A63" s="681" t="s">
        <v>213</v>
      </c>
      <c r="B63" s="711" t="s">
        <v>491</v>
      </c>
      <c r="C63" s="712"/>
      <c r="D63" s="712"/>
      <c r="E63" s="712"/>
      <c r="F63" s="712"/>
      <c r="G63" s="712"/>
      <c r="H63" s="713"/>
      <c r="I63" s="39"/>
      <c r="J63" s="39"/>
      <c r="K63" s="40"/>
    </row>
    <row r="64" spans="1:11" x14ac:dyDescent="0.25">
      <c r="A64" s="682"/>
      <c r="B64" s="714"/>
      <c r="C64" s="715"/>
      <c r="D64" s="715"/>
      <c r="E64" s="715"/>
      <c r="F64" s="715"/>
      <c r="G64" s="715"/>
      <c r="H64" s="716"/>
      <c r="I64" s="39"/>
      <c r="J64" s="39"/>
      <c r="K64" s="40"/>
    </row>
    <row r="65" spans="1:11" ht="34.5" customHeight="1" x14ac:dyDescent="0.25">
      <c r="A65" s="682"/>
      <c r="B65" s="663" t="s">
        <v>212</v>
      </c>
      <c r="C65" s="664"/>
      <c r="D65" s="664"/>
      <c r="E65" s="664"/>
      <c r="F65" s="664"/>
      <c r="G65" s="664"/>
      <c r="H65" s="664"/>
      <c r="I65" s="39"/>
      <c r="J65" s="39"/>
      <c r="K65" s="40"/>
    </row>
    <row r="66" spans="1:11" x14ac:dyDescent="0.25">
      <c r="A66" s="682"/>
      <c r="B66" s="707" t="s">
        <v>211</v>
      </c>
      <c r="C66" s="708"/>
      <c r="D66" s="708"/>
      <c r="E66" s="708"/>
      <c r="F66" s="708"/>
      <c r="G66" s="708"/>
      <c r="H66" s="708"/>
      <c r="I66" s="672"/>
      <c r="J66" s="672"/>
      <c r="K66" s="692"/>
    </row>
    <row r="67" spans="1:11" ht="20.25" customHeight="1" x14ac:dyDescent="0.25">
      <c r="A67" s="682"/>
      <c r="B67" s="709" t="s">
        <v>210</v>
      </c>
      <c r="C67" s="710"/>
      <c r="D67" s="785" t="s">
        <v>209</v>
      </c>
      <c r="E67" s="786"/>
      <c r="F67" s="786"/>
      <c r="G67" s="786"/>
      <c r="H67" s="787"/>
      <c r="I67" s="673"/>
      <c r="J67" s="673"/>
      <c r="K67" s="693"/>
    </row>
    <row r="68" spans="1:11" ht="15.75" customHeight="1" x14ac:dyDescent="0.25">
      <c r="A68" s="683"/>
      <c r="B68" s="717" t="s">
        <v>208</v>
      </c>
      <c r="C68" s="718"/>
      <c r="D68" s="718"/>
      <c r="E68" s="718"/>
      <c r="F68" s="718"/>
      <c r="G68" s="718"/>
      <c r="H68" s="719"/>
      <c r="I68" s="674"/>
      <c r="J68" s="674"/>
      <c r="K68" s="694"/>
    </row>
    <row r="69" spans="1:11" ht="36" customHeight="1" x14ac:dyDescent="0.25">
      <c r="A69" s="258" t="s">
        <v>207</v>
      </c>
      <c r="B69" s="663" t="s">
        <v>206</v>
      </c>
      <c r="C69" s="664"/>
      <c r="D69" s="664"/>
      <c r="E69" s="664"/>
      <c r="F69" s="664"/>
      <c r="G69" s="664"/>
      <c r="H69" s="664"/>
      <c r="I69" s="39"/>
      <c r="J69" s="39"/>
      <c r="K69" s="40"/>
    </row>
    <row r="70" spans="1:11" ht="150" customHeight="1" x14ac:dyDescent="0.25">
      <c r="A70" s="260" t="s">
        <v>205</v>
      </c>
      <c r="B70" s="663" t="s">
        <v>492</v>
      </c>
      <c r="C70" s="664"/>
      <c r="D70" s="664"/>
      <c r="E70" s="664"/>
      <c r="F70" s="664"/>
      <c r="G70" s="664"/>
      <c r="H70" s="664"/>
      <c r="I70" s="39"/>
      <c r="J70" s="39"/>
      <c r="K70" s="40"/>
    </row>
    <row r="71" spans="1:11" ht="43.5" customHeight="1" x14ac:dyDescent="0.25">
      <c r="A71" s="260" t="s">
        <v>204</v>
      </c>
      <c r="B71" s="687" t="s">
        <v>493</v>
      </c>
      <c r="C71" s="688"/>
      <c r="D71" s="688"/>
      <c r="E71" s="688"/>
      <c r="F71" s="688"/>
      <c r="G71" s="688"/>
      <c r="H71" s="689"/>
      <c r="I71" s="39"/>
      <c r="J71" s="39"/>
      <c r="K71" s="40"/>
    </row>
    <row r="72" spans="1:11" ht="69" customHeight="1" x14ac:dyDescent="0.25">
      <c r="A72" s="260" t="s">
        <v>203</v>
      </c>
      <c r="B72" s="696" t="s">
        <v>494</v>
      </c>
      <c r="C72" s="664"/>
      <c r="D72" s="664"/>
      <c r="E72" s="664"/>
      <c r="F72" s="664"/>
      <c r="G72" s="664"/>
      <c r="H72" s="664"/>
      <c r="I72" s="39"/>
      <c r="J72" s="39"/>
      <c r="K72" s="40"/>
    </row>
    <row r="73" spans="1:11" ht="51.75" customHeight="1" x14ac:dyDescent="0.25">
      <c r="A73" s="260" t="s">
        <v>202</v>
      </c>
      <c r="B73" s="687" t="s">
        <v>495</v>
      </c>
      <c r="C73" s="690"/>
      <c r="D73" s="690"/>
      <c r="E73" s="690"/>
      <c r="F73" s="690"/>
      <c r="G73" s="690"/>
      <c r="H73" s="691"/>
      <c r="I73" s="39"/>
      <c r="J73" s="39"/>
      <c r="K73" s="40"/>
    </row>
    <row r="74" spans="1:11" ht="39.75" customHeight="1" x14ac:dyDescent="0.25">
      <c r="A74" s="260" t="s">
        <v>201</v>
      </c>
      <c r="B74" s="687" t="s">
        <v>496</v>
      </c>
      <c r="C74" s="690"/>
      <c r="D74" s="690"/>
      <c r="E74" s="690"/>
      <c r="F74" s="690"/>
      <c r="G74" s="690"/>
      <c r="H74" s="691"/>
      <c r="I74" s="39"/>
      <c r="J74" s="39"/>
      <c r="K74" s="40"/>
    </row>
    <row r="75" spans="1:11" ht="39.75" customHeight="1" x14ac:dyDescent="0.25">
      <c r="A75" s="260" t="s">
        <v>233</v>
      </c>
      <c r="B75" s="687" t="s">
        <v>497</v>
      </c>
      <c r="C75" s="690"/>
      <c r="D75" s="690"/>
      <c r="E75" s="690"/>
      <c r="F75" s="690"/>
      <c r="G75" s="690"/>
      <c r="H75" s="691"/>
      <c r="I75" s="39"/>
      <c r="J75" s="39"/>
      <c r="K75" s="40"/>
    </row>
    <row r="76" spans="1:11" x14ac:dyDescent="0.25">
      <c r="A76" s="670"/>
      <c r="B76" s="671"/>
      <c r="C76" s="671"/>
      <c r="D76" s="671"/>
      <c r="E76" s="671"/>
      <c r="F76" s="671"/>
      <c r="G76" s="671"/>
      <c r="H76" s="671"/>
      <c r="I76" s="187"/>
      <c r="J76" s="187"/>
      <c r="K76" s="49"/>
    </row>
    <row r="77" spans="1:11" x14ac:dyDescent="0.25">
      <c r="A77" s="684" t="s">
        <v>200</v>
      </c>
      <c r="B77" s="685"/>
      <c r="C77" s="685"/>
      <c r="D77" s="685"/>
      <c r="E77" s="685"/>
      <c r="F77" s="685"/>
      <c r="G77" s="685"/>
      <c r="H77" s="685"/>
      <c r="I77" s="685"/>
      <c r="J77" s="685"/>
      <c r="K77" s="686"/>
    </row>
    <row r="78" spans="1:11" ht="45" customHeight="1" x14ac:dyDescent="0.25">
      <c r="A78" s="657" t="s">
        <v>199</v>
      </c>
      <c r="B78" s="658"/>
      <c r="C78" s="658"/>
      <c r="D78" s="658"/>
      <c r="E78" s="658"/>
      <c r="F78" s="658"/>
      <c r="G78" s="658"/>
      <c r="H78" s="658"/>
      <c r="I78" s="658"/>
      <c r="J78" s="658"/>
      <c r="K78" s="659"/>
    </row>
    <row r="79" spans="1:11" ht="39.75" customHeight="1" x14ac:dyDescent="0.25">
      <c r="A79" s="657" t="s">
        <v>198</v>
      </c>
      <c r="B79" s="658"/>
      <c r="C79" s="658"/>
      <c r="D79" s="658"/>
      <c r="E79" s="658"/>
      <c r="F79" s="658"/>
      <c r="G79" s="658"/>
      <c r="H79" s="658"/>
      <c r="I79" s="658"/>
      <c r="J79" s="658"/>
      <c r="K79" s="659"/>
    </row>
    <row r="80" spans="1:11" ht="34.5" customHeight="1" x14ac:dyDescent="0.25">
      <c r="A80" s="657" t="s">
        <v>197</v>
      </c>
      <c r="B80" s="658"/>
      <c r="C80" s="658"/>
      <c r="D80" s="658"/>
      <c r="E80" s="658"/>
      <c r="F80" s="658"/>
      <c r="G80" s="658"/>
      <c r="H80" s="658"/>
      <c r="I80" s="658"/>
      <c r="J80" s="658"/>
      <c r="K80" s="659"/>
    </row>
    <row r="81" spans="1:11" ht="57.75" customHeight="1" x14ac:dyDescent="0.25">
      <c r="A81" s="657" t="s">
        <v>196</v>
      </c>
      <c r="B81" s="658"/>
      <c r="C81" s="658"/>
      <c r="D81" s="658"/>
      <c r="E81" s="658"/>
      <c r="F81" s="658"/>
      <c r="G81" s="658"/>
      <c r="H81" s="658"/>
      <c r="I81" s="658"/>
      <c r="J81" s="658"/>
      <c r="K81" s="659"/>
    </row>
    <row r="82" spans="1:11" ht="17.25" customHeight="1" x14ac:dyDescent="0.25">
      <c r="A82" s="657" t="s">
        <v>195</v>
      </c>
      <c r="B82" s="658"/>
      <c r="C82" s="658"/>
      <c r="D82" s="658"/>
      <c r="E82" s="658"/>
      <c r="F82" s="658"/>
      <c r="G82" s="658"/>
      <c r="H82" s="658"/>
      <c r="I82" s="658"/>
      <c r="J82" s="658"/>
      <c r="K82" s="659"/>
    </row>
    <row r="83" spans="1:11" ht="48" customHeight="1" thickBot="1" x14ac:dyDescent="0.3">
      <c r="A83" s="723" t="s">
        <v>194</v>
      </c>
      <c r="B83" s="724"/>
      <c r="C83" s="724"/>
      <c r="D83" s="724"/>
      <c r="E83" s="724"/>
      <c r="F83" s="724"/>
      <c r="G83" s="724"/>
      <c r="H83" s="724"/>
      <c r="I83" s="724"/>
      <c r="J83" s="724"/>
      <c r="K83" s="725"/>
    </row>
    <row r="84" spans="1:11" s="298" customFormat="1" ht="40.5" customHeight="1" thickBot="1" x14ac:dyDescent="0.3">
      <c r="A84" s="678" t="s">
        <v>534</v>
      </c>
      <c r="B84" s="679"/>
      <c r="C84" s="679"/>
      <c r="D84" s="679"/>
      <c r="E84" s="679"/>
      <c r="F84" s="679"/>
      <c r="G84" s="679"/>
      <c r="H84" s="679"/>
      <c r="I84" s="679"/>
      <c r="J84" s="679"/>
      <c r="K84" s="680"/>
    </row>
    <row r="85" spans="1:11" ht="69" customHeight="1" x14ac:dyDescent="0.25">
      <c r="A85" s="660" t="s">
        <v>193</v>
      </c>
      <c r="B85" s="661"/>
      <c r="C85" s="661"/>
      <c r="D85" s="661"/>
      <c r="E85" s="661"/>
      <c r="F85" s="661"/>
      <c r="G85" s="661"/>
      <c r="H85" s="661"/>
      <c r="I85" s="661"/>
      <c r="J85" s="661"/>
      <c r="K85" s="662"/>
    </row>
    <row r="86" spans="1:11" x14ac:dyDescent="0.25">
      <c r="A86" s="665" t="s">
        <v>192</v>
      </c>
      <c r="B86" s="666"/>
      <c r="C86" s="666"/>
      <c r="D86" s="666"/>
      <c r="E86" s="666"/>
      <c r="F86" s="666"/>
      <c r="G86" s="666"/>
      <c r="H86" s="666"/>
      <c r="I86" s="666"/>
      <c r="J86" s="666"/>
      <c r="K86" s="667"/>
    </row>
    <row r="87" spans="1:11" x14ac:dyDescent="0.25">
      <c r="A87" s="695"/>
      <c r="B87" s="676"/>
      <c r="C87" s="676"/>
      <c r="D87" s="676"/>
      <c r="E87" s="676"/>
      <c r="F87" s="676"/>
      <c r="G87" s="676"/>
      <c r="H87" s="676"/>
      <c r="I87" s="676"/>
      <c r="J87" s="676"/>
      <c r="K87" s="677"/>
    </row>
    <row r="88" spans="1:11" x14ac:dyDescent="0.25">
      <c r="A88" s="189"/>
      <c r="B88" s="187"/>
      <c r="C88" s="788" t="s">
        <v>191</v>
      </c>
      <c r="D88" s="788"/>
      <c r="E88" s="788"/>
      <c r="F88" s="788"/>
      <c r="G88" s="788"/>
      <c r="H88" s="788"/>
      <c r="I88" s="788"/>
      <c r="J88" s="187"/>
      <c r="K88" s="188"/>
    </row>
    <row r="89" spans="1:11" x14ac:dyDescent="0.25">
      <c r="A89" s="675" t="s">
        <v>190</v>
      </c>
      <c r="B89" s="676"/>
      <c r="C89" s="676"/>
      <c r="D89" s="676"/>
      <c r="E89" s="676"/>
      <c r="F89" s="676"/>
      <c r="G89" s="676"/>
      <c r="H89" s="676"/>
      <c r="I89" s="676"/>
      <c r="J89" s="676"/>
      <c r="K89" s="677"/>
    </row>
    <row r="90" spans="1:11" ht="15.75" thickBot="1" x14ac:dyDescent="0.3">
      <c r="A90" s="190"/>
      <c r="B90" s="191"/>
      <c r="C90" s="191"/>
      <c r="D90" s="191"/>
      <c r="E90" s="191"/>
      <c r="F90" s="191"/>
      <c r="G90" s="191"/>
      <c r="H90" s="191"/>
      <c r="I90" s="191"/>
      <c r="J90" s="191"/>
      <c r="K90" s="192"/>
    </row>
    <row r="91" spans="1:11" x14ac:dyDescent="0.25">
      <c r="A91" s="193"/>
      <c r="B91" s="194"/>
      <c r="C91" s="194"/>
      <c r="D91" s="194"/>
      <c r="E91" s="194"/>
      <c r="F91" s="194"/>
      <c r="G91" s="194"/>
      <c r="H91" s="194"/>
      <c r="I91" s="194"/>
      <c r="J91" s="194"/>
      <c r="K91" s="195"/>
    </row>
    <row r="92" spans="1:11" x14ac:dyDescent="0.25">
      <c r="A92" s="196"/>
      <c r="B92" s="197"/>
      <c r="C92" s="36" t="s">
        <v>189</v>
      </c>
      <c r="D92" s="36"/>
      <c r="E92" s="35"/>
      <c r="F92" s="36"/>
      <c r="G92" s="36" t="s">
        <v>187</v>
      </c>
      <c r="H92" s="35"/>
      <c r="I92" s="36" t="s">
        <v>186</v>
      </c>
      <c r="J92" s="668"/>
      <c r="K92" s="669"/>
    </row>
    <row r="93" spans="1:11" x14ac:dyDescent="0.25">
      <c r="A93" s="198"/>
      <c r="B93" s="197"/>
      <c r="C93" s="36" t="s">
        <v>188</v>
      </c>
      <c r="D93" s="36"/>
      <c r="E93" s="37"/>
      <c r="F93" s="36"/>
      <c r="G93" s="36" t="s">
        <v>187</v>
      </c>
      <c r="H93" s="37"/>
      <c r="I93" s="36" t="s">
        <v>186</v>
      </c>
      <c r="J93" s="655"/>
      <c r="K93" s="656"/>
    </row>
    <row r="94" spans="1:11" x14ac:dyDescent="0.25">
      <c r="A94" s="198"/>
      <c r="B94" s="197"/>
      <c r="C94" s="36" t="s">
        <v>185</v>
      </c>
      <c r="D94" s="36"/>
      <c r="E94" s="37"/>
      <c r="F94" s="36"/>
      <c r="G94" s="36" t="s">
        <v>184</v>
      </c>
      <c r="H94" s="35"/>
      <c r="I94" s="36"/>
      <c r="J94" s="655"/>
      <c r="K94" s="656"/>
    </row>
    <row r="95" spans="1:11" ht="15.75" thickBot="1" x14ac:dyDescent="0.3">
      <c r="A95" s="199"/>
      <c r="B95" s="200"/>
      <c r="C95" s="201"/>
      <c r="D95" s="201"/>
      <c r="E95" s="202"/>
      <c r="F95" s="201"/>
      <c r="G95" s="201"/>
      <c r="H95" s="201"/>
      <c r="I95" s="201"/>
      <c r="J95" s="203"/>
      <c r="K95" s="204"/>
    </row>
    <row r="96" spans="1:11" ht="15.75" thickBot="1" x14ac:dyDescent="0.3">
      <c r="A96" s="587" t="s">
        <v>38</v>
      </c>
      <c r="B96" s="588"/>
      <c r="C96" s="588"/>
      <c r="D96" s="588"/>
      <c r="E96" s="588"/>
      <c r="F96" s="588"/>
      <c r="G96" s="588"/>
      <c r="H96" s="588"/>
      <c r="I96" s="588"/>
      <c r="J96" s="588"/>
      <c r="K96" s="589"/>
    </row>
    <row r="97" spans="1:11" x14ac:dyDescent="0.25">
      <c r="A97" s="539"/>
      <c r="B97" s="540"/>
      <c r="C97" s="540"/>
      <c r="D97" s="540"/>
      <c r="E97" s="540"/>
      <c r="F97" s="540"/>
      <c r="G97" s="540"/>
      <c r="H97" s="540"/>
      <c r="I97" s="540"/>
      <c r="J97" s="540"/>
      <c r="K97" s="541"/>
    </row>
    <row r="98" spans="1:11" x14ac:dyDescent="0.25">
      <c r="A98" s="539"/>
      <c r="B98" s="540"/>
      <c r="C98" s="540"/>
      <c r="D98" s="540"/>
      <c r="E98" s="540"/>
      <c r="F98" s="540"/>
      <c r="G98" s="540"/>
      <c r="H98" s="540"/>
      <c r="I98" s="540"/>
      <c r="J98" s="540"/>
      <c r="K98" s="541"/>
    </row>
    <row r="99" spans="1:11" ht="15.75" thickBot="1" x14ac:dyDescent="0.3">
      <c r="A99" s="542"/>
      <c r="B99" s="543"/>
      <c r="C99" s="543"/>
      <c r="D99" s="543"/>
      <c r="E99" s="543"/>
      <c r="F99" s="543"/>
      <c r="G99" s="543"/>
      <c r="H99" s="543"/>
      <c r="I99" s="543"/>
      <c r="J99" s="543"/>
      <c r="K99" s="544"/>
    </row>
  </sheetData>
  <mergeCells count="136">
    <mergeCell ref="A97:K99"/>
    <mergeCell ref="B75:H75"/>
    <mergeCell ref="F22:K22"/>
    <mergeCell ref="A22:E22"/>
    <mergeCell ref="A30:E30"/>
    <mergeCell ref="B31:E31"/>
    <mergeCell ref="B32:E32"/>
    <mergeCell ref="F37:K37"/>
    <mergeCell ref="B34:E34"/>
    <mergeCell ref="A96:K96"/>
    <mergeCell ref="F40:K40"/>
    <mergeCell ref="F36:K36"/>
    <mergeCell ref="E28:G28"/>
    <mergeCell ref="H28:K28"/>
    <mergeCell ref="A29:K29"/>
    <mergeCell ref="F30:K30"/>
    <mergeCell ref="B33:E33"/>
    <mergeCell ref="B35:E35"/>
    <mergeCell ref="B36:E36"/>
    <mergeCell ref="B28:C28"/>
    <mergeCell ref="F45:K45"/>
    <mergeCell ref="D67:H67"/>
    <mergeCell ref="C88:I88"/>
    <mergeCell ref="B39:E39"/>
    <mergeCell ref="H6:I6"/>
    <mergeCell ref="J6:K6"/>
    <mergeCell ref="A14:E14"/>
    <mergeCell ref="F14:K14"/>
    <mergeCell ref="A13:K13"/>
    <mergeCell ref="C11:D11"/>
    <mergeCell ref="B16:E16"/>
    <mergeCell ref="F15:K15"/>
    <mergeCell ref="C3:E3"/>
    <mergeCell ref="C7:K7"/>
    <mergeCell ref="A1:B3"/>
    <mergeCell ref="A6:B7"/>
    <mergeCell ref="H9:I9"/>
    <mergeCell ref="C6:F6"/>
    <mergeCell ref="C9:F9"/>
    <mergeCell ref="B38:E38"/>
    <mergeCell ref="B40:E40"/>
    <mergeCell ref="F39:K39"/>
    <mergeCell ref="B17:E17"/>
    <mergeCell ref="F34:K34"/>
    <mergeCell ref="F35:K35"/>
    <mergeCell ref="A12:K12"/>
    <mergeCell ref="F17:K17"/>
    <mergeCell ref="A18:E18"/>
    <mergeCell ref="F21:K21"/>
    <mergeCell ref="F42:K42"/>
    <mergeCell ref="F44:K44"/>
    <mergeCell ref="C1:F1"/>
    <mergeCell ref="B24:E24"/>
    <mergeCell ref="B25:E25"/>
    <mergeCell ref="A4:K4"/>
    <mergeCell ref="B20:E20"/>
    <mergeCell ref="C2:K2"/>
    <mergeCell ref="A11:B11"/>
    <mergeCell ref="F16:K16"/>
    <mergeCell ref="F18:K18"/>
    <mergeCell ref="E11:F11"/>
    <mergeCell ref="I3:K3"/>
    <mergeCell ref="F3:H3"/>
    <mergeCell ref="F23:K23"/>
    <mergeCell ref="F24:K24"/>
    <mergeCell ref="F25:K25"/>
    <mergeCell ref="F19:K19"/>
    <mergeCell ref="G11:H11"/>
    <mergeCell ref="F31:K31"/>
    <mergeCell ref="J9:K9"/>
    <mergeCell ref="A9:B9"/>
    <mergeCell ref="J11:K11"/>
    <mergeCell ref="G1:K1"/>
    <mergeCell ref="A83:K83"/>
    <mergeCell ref="B55:H55"/>
    <mergeCell ref="F20:K20"/>
    <mergeCell ref="B44:E44"/>
    <mergeCell ref="B37:E37"/>
    <mergeCell ref="A26:K26"/>
    <mergeCell ref="F38:K38"/>
    <mergeCell ref="F32:K32"/>
    <mergeCell ref="B21:E21"/>
    <mergeCell ref="B56:H56"/>
    <mergeCell ref="F33:K33"/>
    <mergeCell ref="B41:E41"/>
    <mergeCell ref="B54:H54"/>
    <mergeCell ref="A46:E46"/>
    <mergeCell ref="B52:H52"/>
    <mergeCell ref="B45:E45"/>
    <mergeCell ref="A48:K48"/>
    <mergeCell ref="B50:H50"/>
    <mergeCell ref="B53:H53"/>
    <mergeCell ref="B51:H51"/>
    <mergeCell ref="B43:E43"/>
    <mergeCell ref="F43:K43"/>
    <mergeCell ref="B42:E42"/>
    <mergeCell ref="F41:K41"/>
    <mergeCell ref="A78:K78"/>
    <mergeCell ref="B59:H59"/>
    <mergeCell ref="A57:A62"/>
    <mergeCell ref="B57:H57"/>
    <mergeCell ref="B58:H58"/>
    <mergeCell ref="B61:C61"/>
    <mergeCell ref="D61:E61"/>
    <mergeCell ref="F61:G61"/>
    <mergeCell ref="I66:I68"/>
    <mergeCell ref="B66:H66"/>
    <mergeCell ref="B60:H60"/>
    <mergeCell ref="B67:C67"/>
    <mergeCell ref="B63:H64"/>
    <mergeCell ref="B68:H68"/>
    <mergeCell ref="B62:H62"/>
    <mergeCell ref="J94:K94"/>
    <mergeCell ref="A79:K79"/>
    <mergeCell ref="A81:K81"/>
    <mergeCell ref="A80:K80"/>
    <mergeCell ref="A85:K85"/>
    <mergeCell ref="B65:H65"/>
    <mergeCell ref="A86:K86"/>
    <mergeCell ref="J92:K92"/>
    <mergeCell ref="A76:H76"/>
    <mergeCell ref="A82:K82"/>
    <mergeCell ref="J66:J68"/>
    <mergeCell ref="A89:K89"/>
    <mergeCell ref="A84:K84"/>
    <mergeCell ref="A63:A68"/>
    <mergeCell ref="A77:K77"/>
    <mergeCell ref="J93:K93"/>
    <mergeCell ref="B71:H71"/>
    <mergeCell ref="B73:H73"/>
    <mergeCell ref="B74:H74"/>
    <mergeCell ref="B70:H70"/>
    <mergeCell ref="K66:K68"/>
    <mergeCell ref="A87:K87"/>
    <mergeCell ref="B72:H72"/>
    <mergeCell ref="B69:H69"/>
  </mergeCells>
  <dataValidations count="3">
    <dataValidation type="list" allowBlank="1" showInputMessage="1" showErrorMessage="1" sqref="C11:D11" xr:uid="{00000000-0002-0000-0400-000001000000}">
      <formula1>MOD</formula1>
    </dataValidation>
    <dataValidation type="list" allowBlank="1" showInputMessage="1" showErrorMessage="1" sqref="H8" xr:uid="{00000000-0002-0000-0400-000000000000}">
      <formula1>CANT</formula1>
    </dataValidation>
    <dataValidation allowBlank="1" showInputMessage="1" showErrorMessage="1" sqref="C7" xr:uid="{BBAF41C5-620F-4EB6-A38A-8810391F4664}"/>
  </dataValidations>
  <printOptions horizontalCentered="1" verticalCentered="1"/>
  <pageMargins left="0.23622047244094491" right="0.23622047244094491" top="0.74803149606299213" bottom="0.74803149606299213" header="0.31496062992125984" footer="0.31496062992125984"/>
  <pageSetup paperSize="5"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4" r:id="rId4" name="Check Box 408">
              <controlPr defaultSize="0" autoFill="0" autoLine="0" autoPict="0">
                <anchor moveWithCells="1">
                  <from>
                    <xdr:col>2</xdr:col>
                    <xdr:colOff>238125</xdr:colOff>
                    <xdr:row>27</xdr:row>
                    <xdr:rowOff>28575</xdr:rowOff>
                  </from>
                  <to>
                    <xdr:col>2</xdr:col>
                    <xdr:colOff>466725</xdr:colOff>
                    <xdr:row>27</xdr:row>
                    <xdr:rowOff>333375</xdr:rowOff>
                  </to>
                </anchor>
              </controlPr>
            </control>
          </mc:Choice>
        </mc:AlternateContent>
        <mc:AlternateContent xmlns:mc="http://schemas.openxmlformats.org/markup-compatibility/2006">
          <mc:Choice Requires="x14">
            <control shapeId="4506" r:id="rId5" name="Check Box 410">
              <controlPr defaultSize="0" autoFill="0" autoLine="0" autoPict="0">
                <anchor moveWithCells="1">
                  <from>
                    <xdr:col>3</xdr:col>
                    <xdr:colOff>1428750</xdr:colOff>
                    <xdr:row>27</xdr:row>
                    <xdr:rowOff>38100</xdr:rowOff>
                  </from>
                  <to>
                    <xdr:col>3</xdr:col>
                    <xdr:colOff>1657350</xdr:colOff>
                    <xdr:row>27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Hoja2!A$6:A$21</xm:f>
          </x14:formula1>
          <xm:sqref>C8:D8</xm:sqref>
        </x14:dataValidation>
        <x14:dataValidation type="list" allowBlank="1" showInputMessage="1" showErrorMessage="1" xr:uid="{49E3D30D-1D7B-4612-B423-474DD03E1D05}">
          <x14:formula1>
            <xm:f>Hoja2!A$5:A$15</xm:f>
          </x14:formula1>
          <xm:sqref>C6:F6</xm:sqref>
        </x14:dataValidation>
        <x14:dataValidation type="list" allowBlank="1" showInputMessage="1" showErrorMessage="1" xr:uid="{585B833B-F6A0-494B-8FB0-70107396AF42}">
          <x14:formula1>
            <xm:f>Hoja2!$B$6:$B$20</xm:f>
          </x14:formula1>
          <xm:sqref>J6:K6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J171"/>
  <sheetViews>
    <sheetView showGridLines="0" view="pageBreakPreview" zoomScale="80" zoomScaleNormal="90" zoomScaleSheetLayoutView="80" workbookViewId="0">
      <selection activeCell="C122" sqref="C122:D122"/>
    </sheetView>
  </sheetViews>
  <sheetFormatPr baseColWidth="10" defaultColWidth="11.42578125" defaultRowHeight="15" x14ac:dyDescent="0.25"/>
  <cols>
    <col min="1" max="1" width="11.42578125" style="179"/>
    <col min="2" max="2" width="8.42578125" style="179" customWidth="1"/>
    <col min="3" max="3" width="10.42578125" style="179" customWidth="1"/>
    <col min="4" max="4" width="12.5703125" style="179" customWidth="1"/>
    <col min="5" max="5" width="11.42578125" style="179"/>
    <col min="6" max="6" width="7.28515625" style="179" customWidth="1"/>
    <col min="7" max="8" width="8" style="179" customWidth="1"/>
    <col min="9" max="9" width="7.42578125" style="179" customWidth="1"/>
    <col min="10" max="10" width="7.7109375" style="179" customWidth="1"/>
    <col min="11" max="11" width="11.42578125" style="179"/>
    <col min="12" max="12" width="7.5703125" style="179" customWidth="1"/>
    <col min="13" max="14" width="11.42578125" style="179"/>
    <col min="15" max="15" width="12.42578125" style="179" customWidth="1"/>
    <col min="16" max="16" width="7.85546875" style="179" customWidth="1"/>
    <col min="17" max="17" width="8.140625" style="179" customWidth="1"/>
    <col min="18" max="16384" width="11.42578125" style="179"/>
  </cols>
  <sheetData>
    <row r="1" spans="1:19" ht="15" customHeight="1" x14ac:dyDescent="0.25">
      <c r="A1" s="767"/>
      <c r="B1" s="475"/>
      <c r="C1" s="475"/>
      <c r="D1" s="516" t="str">
        <f>INSTRUCTIVO!C1</f>
        <v>ASEGURAMIENTO SANITARIO</v>
      </c>
      <c r="E1" s="516"/>
      <c r="F1" s="516"/>
      <c r="G1" s="516"/>
      <c r="H1" s="516"/>
      <c r="I1" s="516"/>
      <c r="J1" s="516"/>
      <c r="K1" s="516"/>
      <c r="L1" s="749" t="str">
        <f>INSTRUCTIVO!G1</f>
        <v>REGISTROS SANITARIOS Y TRAMITES ASOCIADOS</v>
      </c>
      <c r="M1" s="749"/>
      <c r="N1" s="749"/>
      <c r="O1" s="749"/>
      <c r="P1" s="749"/>
      <c r="Q1" s="750"/>
    </row>
    <row r="2" spans="1:19" ht="23.25" customHeight="1" x14ac:dyDescent="0.25">
      <c r="A2" s="768"/>
      <c r="B2" s="769"/>
      <c r="C2" s="769"/>
      <c r="D2" s="477" t="str">
        <f>INSTRUCTIVO!C2</f>
        <v>FORMATO ÚNICO DE DILIGENCIAMIENTO DE REACTIVOS DE DIAGNÓSTICO IN VITRO</v>
      </c>
      <c r="E2" s="477"/>
      <c r="F2" s="477"/>
      <c r="G2" s="477"/>
      <c r="H2" s="477"/>
      <c r="I2" s="477"/>
      <c r="J2" s="477"/>
      <c r="K2" s="477"/>
      <c r="L2" s="477"/>
      <c r="M2" s="477"/>
      <c r="N2" s="477"/>
      <c r="O2" s="477"/>
      <c r="P2" s="477"/>
      <c r="Q2" s="478"/>
    </row>
    <row r="3" spans="1:19" ht="15" customHeight="1" thickBot="1" x14ac:dyDescent="0.3">
      <c r="A3" s="770"/>
      <c r="B3" s="771"/>
      <c r="C3" s="771"/>
      <c r="D3" s="479" t="str">
        <f>INSTRUCTIVO!C3</f>
        <v>Código: ASS-RSA-FM006</v>
      </c>
      <c r="E3" s="479"/>
      <c r="F3" s="479"/>
      <c r="G3" s="479"/>
      <c r="H3" s="479"/>
      <c r="I3" s="479"/>
      <c r="J3" s="480" t="str">
        <f>INSTRUCTIVO!F3</f>
        <v>Versión: 10</v>
      </c>
      <c r="K3" s="480"/>
      <c r="L3" s="480"/>
      <c r="M3" s="480" t="str">
        <f>INSTRUCTIVO!H3</f>
        <v>Fecha de Emisión: 2023-07-28</v>
      </c>
      <c r="N3" s="480"/>
      <c r="O3" s="480"/>
      <c r="P3" s="480"/>
      <c r="Q3" s="501"/>
    </row>
    <row r="4" spans="1:19" ht="15.75" thickBot="1" x14ac:dyDescent="0.3">
      <c r="A4" s="861"/>
      <c r="B4" s="862"/>
      <c r="C4" s="862"/>
      <c r="D4" s="862"/>
      <c r="E4" s="862"/>
      <c r="F4" s="862"/>
      <c r="G4" s="862"/>
      <c r="H4" s="862"/>
      <c r="I4" s="862"/>
      <c r="J4" s="862"/>
      <c r="K4" s="862"/>
      <c r="L4" s="862"/>
      <c r="M4" s="862"/>
      <c r="N4" s="862"/>
      <c r="O4" s="862"/>
      <c r="P4" s="862"/>
      <c r="Q4" s="863"/>
    </row>
    <row r="5" spans="1:19" ht="15.75" customHeight="1" thickBot="1" x14ac:dyDescent="0.3">
      <c r="A5" s="892" t="s">
        <v>0</v>
      </c>
      <c r="B5" s="893"/>
      <c r="C5" s="893"/>
      <c r="D5" s="893"/>
      <c r="E5" s="893"/>
      <c r="F5" s="893"/>
      <c r="G5" s="893"/>
      <c r="H5" s="893"/>
      <c r="I5" s="893"/>
      <c r="J5" s="893"/>
      <c r="K5" s="893"/>
      <c r="L5" s="893"/>
      <c r="M5" s="893"/>
      <c r="N5" s="893"/>
      <c r="O5" s="893"/>
      <c r="P5" s="894"/>
      <c r="Q5" s="895"/>
    </row>
    <row r="6" spans="1:19" x14ac:dyDescent="0.25">
      <c r="A6" s="858"/>
      <c r="B6" s="859"/>
      <c r="C6" s="859"/>
      <c r="D6" s="859"/>
      <c r="E6" s="859"/>
      <c r="F6" s="859"/>
      <c r="G6" s="859"/>
      <c r="H6" s="859"/>
      <c r="I6" s="859"/>
      <c r="J6" s="859"/>
      <c r="K6" s="859"/>
      <c r="L6" s="859"/>
      <c r="M6" s="859"/>
      <c r="N6" s="859"/>
      <c r="O6" s="859"/>
      <c r="P6" s="859"/>
      <c r="Q6" s="860"/>
    </row>
    <row r="7" spans="1:19" ht="24.75" customHeight="1" x14ac:dyDescent="0.25">
      <c r="A7" s="903" t="s">
        <v>1</v>
      </c>
      <c r="B7" s="856"/>
      <c r="C7" s="856"/>
      <c r="D7" s="856" t="s">
        <v>2</v>
      </c>
      <c r="E7" s="856"/>
      <c r="F7" s="868"/>
      <c r="G7" s="868"/>
      <c r="H7" s="868"/>
      <c r="I7" s="868"/>
      <c r="J7" s="868"/>
      <c r="K7" s="856" t="s">
        <v>114</v>
      </c>
      <c r="L7" s="856"/>
      <c r="M7" s="856"/>
      <c r="N7" s="868"/>
      <c r="O7" s="868"/>
      <c r="P7" s="869"/>
      <c r="Q7" s="870"/>
    </row>
    <row r="8" spans="1:19" ht="24" customHeight="1" thickBot="1" x14ac:dyDescent="0.3">
      <c r="A8" s="904"/>
      <c r="B8" s="857"/>
      <c r="C8" s="857"/>
      <c r="D8" s="857" t="s">
        <v>3</v>
      </c>
      <c r="E8" s="857"/>
      <c r="F8" s="867"/>
      <c r="G8" s="867"/>
      <c r="H8" s="867"/>
      <c r="I8" s="867"/>
      <c r="J8" s="867"/>
      <c r="K8" s="864"/>
      <c r="L8" s="865"/>
      <c r="M8" s="865"/>
      <c r="N8" s="865"/>
      <c r="O8" s="865"/>
      <c r="P8" s="865"/>
      <c r="Q8" s="866"/>
    </row>
    <row r="9" spans="1:19" ht="18" customHeight="1" thickBot="1" x14ac:dyDescent="0.3">
      <c r="A9" s="881" t="s">
        <v>521</v>
      </c>
      <c r="B9" s="882"/>
      <c r="C9" s="882"/>
      <c r="D9" s="882"/>
      <c r="E9" s="882"/>
      <c r="F9" s="882"/>
      <c r="G9" s="882"/>
      <c r="H9" s="882"/>
      <c r="I9" s="882"/>
      <c r="J9" s="882"/>
      <c r="K9" s="882"/>
      <c r="L9" s="882"/>
      <c r="M9" s="882"/>
      <c r="N9" s="882"/>
      <c r="O9" s="882"/>
      <c r="P9" s="883"/>
      <c r="Q9" s="884"/>
    </row>
    <row r="10" spans="1:19" ht="13.5" customHeight="1" thickBot="1" x14ac:dyDescent="0.3">
      <c r="A10" s="875" t="s">
        <v>348</v>
      </c>
      <c r="B10" s="876"/>
      <c r="C10" s="876"/>
      <c r="D10" s="876"/>
      <c r="E10" s="876"/>
      <c r="F10" s="876"/>
      <c r="G10" s="876"/>
      <c r="H10" s="876"/>
      <c r="I10" s="876"/>
      <c r="J10" s="876"/>
      <c r="K10" s="876"/>
      <c r="L10" s="876"/>
      <c r="M10" s="876"/>
      <c r="N10" s="876"/>
      <c r="O10" s="876"/>
      <c r="P10" s="876"/>
      <c r="Q10" s="877"/>
    </row>
    <row r="11" spans="1:19" ht="15" customHeight="1" thickBot="1" x14ac:dyDescent="0.3">
      <c r="A11" s="1003" t="s">
        <v>434</v>
      </c>
      <c r="B11" s="1004"/>
      <c r="C11" s="1004"/>
      <c r="D11" s="1004"/>
      <c r="E11" s="1004"/>
      <c r="F11" s="1004"/>
      <c r="G11" s="1004"/>
      <c r="H11" s="1005"/>
      <c r="I11" s="896" t="s">
        <v>7</v>
      </c>
      <c r="J11" s="896"/>
      <c r="K11" s="899" t="s">
        <v>435</v>
      </c>
      <c r="L11" s="900"/>
      <c r="M11" s="900"/>
      <c r="N11" s="900"/>
      <c r="O11" s="900"/>
      <c r="P11" s="901"/>
      <c r="Q11" s="902"/>
    </row>
    <row r="12" spans="1:19" ht="15" customHeight="1" x14ac:dyDescent="0.25">
      <c r="A12" s="890" t="s">
        <v>4</v>
      </c>
      <c r="B12" s="1007" t="s">
        <v>5</v>
      </c>
      <c r="C12" s="1008"/>
      <c r="D12" s="1008"/>
      <c r="E12" s="1008"/>
      <c r="F12" s="1009"/>
      <c r="G12" s="239" t="s">
        <v>6</v>
      </c>
      <c r="H12" s="240"/>
      <c r="I12" s="897"/>
      <c r="J12" s="897"/>
      <c r="K12" s="885" t="s">
        <v>393</v>
      </c>
      <c r="L12" s="886"/>
      <c r="M12" s="886"/>
      <c r="N12" s="886"/>
      <c r="O12" s="886"/>
      <c r="P12" s="247" t="s">
        <v>449</v>
      </c>
      <c r="Q12" s="248"/>
    </row>
    <row r="13" spans="1:19" x14ac:dyDescent="0.25">
      <c r="A13" s="891"/>
      <c r="B13" s="887" t="s">
        <v>343</v>
      </c>
      <c r="C13" s="888"/>
      <c r="D13" s="888"/>
      <c r="E13" s="888"/>
      <c r="F13" s="889"/>
      <c r="G13" s="241" t="s">
        <v>9</v>
      </c>
      <c r="H13" s="223"/>
      <c r="I13" s="897"/>
      <c r="J13" s="897"/>
      <c r="K13" s="873" t="s">
        <v>49</v>
      </c>
      <c r="L13" s="874"/>
      <c r="M13" s="874"/>
      <c r="N13" s="874"/>
      <c r="O13" s="874"/>
      <c r="P13" s="241" t="s">
        <v>450</v>
      </c>
      <c r="Q13" s="244"/>
    </row>
    <row r="14" spans="1:19" x14ac:dyDescent="0.25">
      <c r="A14" s="891"/>
      <c r="B14" s="887" t="s">
        <v>344</v>
      </c>
      <c r="C14" s="888"/>
      <c r="D14" s="888"/>
      <c r="E14" s="888"/>
      <c r="F14" s="889"/>
      <c r="G14" s="241" t="s">
        <v>11</v>
      </c>
      <c r="H14" s="223"/>
      <c r="I14" s="897"/>
      <c r="J14" s="897"/>
      <c r="K14" s="873" t="s">
        <v>397</v>
      </c>
      <c r="L14" s="874"/>
      <c r="M14" s="874"/>
      <c r="N14" s="874"/>
      <c r="O14" s="874"/>
      <c r="P14" s="241" t="s">
        <v>451</v>
      </c>
      <c r="Q14" s="244"/>
      <c r="R14" s="949"/>
      <c r="S14" s="949"/>
    </row>
    <row r="15" spans="1:19" ht="15" customHeight="1" x14ac:dyDescent="0.25">
      <c r="A15" s="891" t="s">
        <v>12</v>
      </c>
      <c r="B15" s="887" t="s">
        <v>5</v>
      </c>
      <c r="C15" s="888"/>
      <c r="D15" s="888"/>
      <c r="E15" s="888"/>
      <c r="F15" s="889"/>
      <c r="G15" s="241" t="s">
        <v>13</v>
      </c>
      <c r="H15" s="223"/>
      <c r="I15" s="897"/>
      <c r="J15" s="897"/>
      <c r="K15" s="873" t="s">
        <v>398</v>
      </c>
      <c r="L15" s="874"/>
      <c r="M15" s="874"/>
      <c r="N15" s="874"/>
      <c r="O15" s="874"/>
      <c r="P15" s="241" t="s">
        <v>452</v>
      </c>
      <c r="Q15" s="244"/>
      <c r="R15" s="949"/>
      <c r="S15" s="949"/>
    </row>
    <row r="16" spans="1:19" ht="22.5" customHeight="1" x14ac:dyDescent="0.25">
      <c r="A16" s="891"/>
      <c r="B16" s="887" t="s">
        <v>343</v>
      </c>
      <c r="C16" s="888"/>
      <c r="D16" s="888"/>
      <c r="E16" s="888"/>
      <c r="F16" s="889"/>
      <c r="G16" s="241" t="s">
        <v>9</v>
      </c>
      <c r="H16" s="223"/>
      <c r="I16" s="897"/>
      <c r="J16" s="897"/>
      <c r="K16" s="873" t="s">
        <v>399</v>
      </c>
      <c r="L16" s="874"/>
      <c r="M16" s="874"/>
      <c r="N16" s="874"/>
      <c r="O16" s="874"/>
      <c r="P16" s="241" t="s">
        <v>453</v>
      </c>
      <c r="Q16" s="244"/>
      <c r="R16" s="949"/>
      <c r="S16" s="949"/>
    </row>
    <row r="17" spans="1:17" x14ac:dyDescent="0.25">
      <c r="A17" s="891"/>
      <c r="B17" s="887" t="s">
        <v>344</v>
      </c>
      <c r="C17" s="888"/>
      <c r="D17" s="888"/>
      <c r="E17" s="888"/>
      <c r="F17" s="889"/>
      <c r="G17" s="241" t="s">
        <v>14</v>
      </c>
      <c r="H17" s="223"/>
      <c r="I17" s="897"/>
      <c r="J17" s="897"/>
      <c r="K17" s="873" t="s">
        <v>394</v>
      </c>
      <c r="L17" s="874"/>
      <c r="M17" s="874"/>
      <c r="N17" s="874"/>
      <c r="O17" s="874"/>
      <c r="P17" s="241" t="s">
        <v>454</v>
      </c>
      <c r="Q17" s="244"/>
    </row>
    <row r="18" spans="1:17" x14ac:dyDescent="0.25">
      <c r="A18" s="891"/>
      <c r="B18" s="887" t="s">
        <v>18</v>
      </c>
      <c r="C18" s="888"/>
      <c r="D18" s="888"/>
      <c r="E18" s="888"/>
      <c r="F18" s="889"/>
      <c r="G18" s="241" t="s">
        <v>442</v>
      </c>
      <c r="H18" s="223"/>
      <c r="I18" s="897"/>
      <c r="J18" s="897"/>
      <c r="K18" s="873" t="s">
        <v>395</v>
      </c>
      <c r="L18" s="874"/>
      <c r="M18" s="874"/>
      <c r="N18" s="874"/>
      <c r="O18" s="874"/>
      <c r="P18" s="241" t="s">
        <v>455</v>
      </c>
      <c r="Q18" s="244"/>
    </row>
    <row r="19" spans="1:17" x14ac:dyDescent="0.25">
      <c r="A19" s="891"/>
      <c r="B19" s="887" t="s">
        <v>29</v>
      </c>
      <c r="C19" s="888"/>
      <c r="D19" s="888"/>
      <c r="E19" s="888"/>
      <c r="F19" s="889"/>
      <c r="G19" s="241" t="s">
        <v>443</v>
      </c>
      <c r="H19" s="223"/>
      <c r="I19" s="897"/>
      <c r="J19" s="897"/>
      <c r="K19" s="873" t="s">
        <v>396</v>
      </c>
      <c r="L19" s="874"/>
      <c r="M19" s="874"/>
      <c r="N19" s="874"/>
      <c r="O19" s="874"/>
      <c r="P19" s="241" t="s">
        <v>456</v>
      </c>
      <c r="Q19" s="244"/>
    </row>
    <row r="20" spans="1:17" ht="12.75" customHeight="1" x14ac:dyDescent="0.25">
      <c r="A20" s="891" t="s">
        <v>21</v>
      </c>
      <c r="B20" s="887" t="s">
        <v>341</v>
      </c>
      <c r="C20" s="888"/>
      <c r="D20" s="888"/>
      <c r="E20" s="888"/>
      <c r="F20" s="889"/>
      <c r="G20" s="994" t="s">
        <v>9</v>
      </c>
      <c r="H20" s="1028"/>
      <c r="I20" s="897"/>
      <c r="J20" s="897"/>
      <c r="K20" s="983" t="s">
        <v>335</v>
      </c>
      <c r="L20" s="984"/>
      <c r="M20" s="984"/>
      <c r="N20" s="984"/>
      <c r="O20" s="984"/>
      <c r="P20" s="994" t="s">
        <v>457</v>
      </c>
      <c r="Q20" s="956"/>
    </row>
    <row r="21" spans="1:17" x14ac:dyDescent="0.25">
      <c r="A21" s="891"/>
      <c r="B21" s="887"/>
      <c r="C21" s="888"/>
      <c r="D21" s="888"/>
      <c r="E21" s="888"/>
      <c r="F21" s="889"/>
      <c r="G21" s="994"/>
      <c r="H21" s="1029"/>
      <c r="I21" s="897"/>
      <c r="J21" s="897"/>
      <c r="K21" s="985"/>
      <c r="L21" s="986"/>
      <c r="M21" s="986"/>
      <c r="N21" s="986"/>
      <c r="O21" s="986"/>
      <c r="P21" s="994"/>
      <c r="Q21" s="957"/>
    </row>
    <row r="22" spans="1:17" x14ac:dyDescent="0.25">
      <c r="A22" s="891"/>
      <c r="B22" s="887" t="s">
        <v>18</v>
      </c>
      <c r="C22" s="888"/>
      <c r="D22" s="888"/>
      <c r="E22" s="888"/>
      <c r="F22" s="889"/>
      <c r="G22" s="241" t="s">
        <v>22</v>
      </c>
      <c r="H22" s="223"/>
      <c r="I22" s="897"/>
      <c r="J22" s="897"/>
      <c r="K22" s="950" t="s">
        <v>336</v>
      </c>
      <c r="L22" s="951"/>
      <c r="M22" s="951"/>
      <c r="N22" s="951"/>
      <c r="O22" s="951"/>
      <c r="P22" s="241" t="s">
        <v>458</v>
      </c>
      <c r="Q22" s="244"/>
    </row>
    <row r="23" spans="1:17" x14ac:dyDescent="0.25">
      <c r="A23" s="891"/>
      <c r="B23" s="887" t="s">
        <v>29</v>
      </c>
      <c r="C23" s="888"/>
      <c r="D23" s="888"/>
      <c r="E23" s="888"/>
      <c r="F23" s="889"/>
      <c r="G23" s="241" t="s">
        <v>22</v>
      </c>
      <c r="H23" s="223"/>
      <c r="I23" s="897"/>
      <c r="J23" s="897"/>
      <c r="K23" s="950" t="s">
        <v>337</v>
      </c>
      <c r="L23" s="951"/>
      <c r="M23" s="951"/>
      <c r="N23" s="951"/>
      <c r="O23" s="951"/>
      <c r="P23" s="249" t="s">
        <v>459</v>
      </c>
      <c r="Q23" s="245"/>
    </row>
    <row r="24" spans="1:17" x14ac:dyDescent="0.25">
      <c r="A24" s="891"/>
      <c r="B24" s="887" t="s">
        <v>344</v>
      </c>
      <c r="C24" s="888"/>
      <c r="D24" s="888"/>
      <c r="E24" s="888"/>
      <c r="F24" s="889"/>
      <c r="G24" s="241" t="s">
        <v>24</v>
      </c>
      <c r="H24" s="223"/>
      <c r="I24" s="897"/>
      <c r="J24" s="897"/>
      <c r="K24" s="952" t="s">
        <v>16</v>
      </c>
      <c r="L24" s="953"/>
      <c r="M24" s="953"/>
      <c r="N24" s="953"/>
      <c r="O24" s="953"/>
      <c r="P24" s="994" t="s">
        <v>460</v>
      </c>
      <c r="Q24" s="979"/>
    </row>
    <row r="25" spans="1:17" x14ac:dyDescent="0.25">
      <c r="A25" s="891" t="s">
        <v>31</v>
      </c>
      <c r="B25" s="887" t="s">
        <v>18</v>
      </c>
      <c r="C25" s="888"/>
      <c r="D25" s="888"/>
      <c r="E25" s="888"/>
      <c r="F25" s="889"/>
      <c r="G25" s="241" t="s">
        <v>444</v>
      </c>
      <c r="H25" s="223"/>
      <c r="I25" s="897"/>
      <c r="J25" s="897"/>
      <c r="K25" s="954"/>
      <c r="L25" s="955"/>
      <c r="M25" s="955"/>
      <c r="N25" s="955"/>
      <c r="O25" s="955"/>
      <c r="P25" s="994"/>
      <c r="Q25" s="979"/>
    </row>
    <row r="26" spans="1:17" x14ac:dyDescent="0.25">
      <c r="A26" s="891"/>
      <c r="B26" s="887" t="s">
        <v>342</v>
      </c>
      <c r="C26" s="888"/>
      <c r="D26" s="888"/>
      <c r="E26" s="888"/>
      <c r="F26" s="889"/>
      <c r="G26" s="241" t="s">
        <v>445</v>
      </c>
      <c r="H26" s="223"/>
      <c r="I26" s="897"/>
      <c r="J26" s="897"/>
      <c r="K26" s="987" t="s">
        <v>20</v>
      </c>
      <c r="L26" s="988"/>
      <c r="M26" s="988"/>
      <c r="N26" s="988"/>
      <c r="O26" s="989"/>
      <c r="P26" s="250" t="s">
        <v>461</v>
      </c>
      <c r="Q26" s="246"/>
    </row>
    <row r="27" spans="1:17" ht="15.75" customHeight="1" x14ac:dyDescent="0.25">
      <c r="A27" s="891"/>
      <c r="B27" s="887" t="s">
        <v>344</v>
      </c>
      <c r="C27" s="888"/>
      <c r="D27" s="888"/>
      <c r="E27" s="888"/>
      <c r="F27" s="889"/>
      <c r="G27" s="241" t="s">
        <v>24</v>
      </c>
      <c r="H27" s="223"/>
      <c r="I27" s="897"/>
      <c r="J27" s="897"/>
      <c r="K27" s="252" t="s">
        <v>388</v>
      </c>
      <c r="L27" s="224"/>
      <c r="M27" s="224"/>
      <c r="N27" s="224"/>
      <c r="O27" s="224"/>
      <c r="P27" s="249" t="s">
        <v>26</v>
      </c>
      <c r="Q27" s="245"/>
    </row>
    <row r="28" spans="1:17" ht="15" customHeight="1" x14ac:dyDescent="0.25">
      <c r="A28" s="891"/>
      <c r="B28" s="887" t="s">
        <v>341</v>
      </c>
      <c r="C28" s="888"/>
      <c r="D28" s="888"/>
      <c r="E28" s="888"/>
      <c r="F28" s="889"/>
      <c r="G28" s="241" t="s">
        <v>9</v>
      </c>
      <c r="H28" s="223"/>
      <c r="I28" s="897"/>
      <c r="J28" s="897"/>
      <c r="K28" s="873" t="s">
        <v>25</v>
      </c>
      <c r="L28" s="874"/>
      <c r="M28" s="874"/>
      <c r="N28" s="874"/>
      <c r="O28" s="874"/>
      <c r="P28" s="241" t="s">
        <v>28</v>
      </c>
      <c r="Q28" s="244"/>
    </row>
    <row r="29" spans="1:17" ht="15" customHeight="1" x14ac:dyDescent="0.25">
      <c r="A29" s="1019" t="s">
        <v>50</v>
      </c>
      <c r="B29" s="887" t="s">
        <v>345</v>
      </c>
      <c r="C29" s="888"/>
      <c r="D29" s="888"/>
      <c r="E29" s="888"/>
      <c r="F29" s="889"/>
      <c r="G29" s="241" t="s">
        <v>446</v>
      </c>
      <c r="H29" s="223"/>
      <c r="I29" s="897"/>
      <c r="J29" s="897"/>
      <c r="K29" s="873" t="s">
        <v>347</v>
      </c>
      <c r="L29" s="874"/>
      <c r="M29" s="874"/>
      <c r="N29" s="874"/>
      <c r="O29" s="874"/>
      <c r="P29" s="241" t="s">
        <v>33</v>
      </c>
      <c r="Q29" s="244"/>
    </row>
    <row r="30" spans="1:17" ht="15" customHeight="1" x14ac:dyDescent="0.25">
      <c r="A30" s="1019"/>
      <c r="B30" s="887" t="s">
        <v>30</v>
      </c>
      <c r="C30" s="888"/>
      <c r="D30" s="888"/>
      <c r="E30" s="888"/>
      <c r="F30" s="889"/>
      <c r="G30" s="241" t="s">
        <v>447</v>
      </c>
      <c r="H30" s="223"/>
      <c r="I30" s="897"/>
      <c r="J30" s="897"/>
      <c r="K30" s="980" t="s">
        <v>400</v>
      </c>
      <c r="L30" s="981"/>
      <c r="M30" s="981"/>
      <c r="N30" s="981"/>
      <c r="O30" s="982"/>
      <c r="P30" s="241" t="s">
        <v>35</v>
      </c>
      <c r="Q30" s="244"/>
    </row>
    <row r="31" spans="1:17" ht="15" customHeight="1" thickBot="1" x14ac:dyDescent="0.3">
      <c r="A31" s="1019"/>
      <c r="B31" s="991" t="s">
        <v>346</v>
      </c>
      <c r="C31" s="992"/>
      <c r="D31" s="992"/>
      <c r="E31" s="992"/>
      <c r="F31" s="993"/>
      <c r="G31" s="242" t="s">
        <v>448</v>
      </c>
      <c r="H31" s="243"/>
      <c r="I31" s="897"/>
      <c r="J31" s="897"/>
      <c r="K31" s="958" t="s">
        <v>34</v>
      </c>
      <c r="L31" s="959"/>
      <c r="M31" s="959"/>
      <c r="N31" s="959"/>
      <c r="O31" s="959"/>
      <c r="P31" s="253" t="s">
        <v>433</v>
      </c>
      <c r="Q31" s="251"/>
    </row>
    <row r="32" spans="1:17" ht="33" customHeight="1" thickBot="1" x14ac:dyDescent="0.3">
      <c r="A32" s="285" t="s">
        <v>487</v>
      </c>
      <c r="B32" s="990"/>
      <c r="C32" s="990"/>
      <c r="D32" s="990"/>
      <c r="E32" s="990"/>
      <c r="F32" s="990"/>
      <c r="G32" s="990"/>
      <c r="H32" s="286"/>
      <c r="I32" s="897"/>
      <c r="J32" s="898"/>
      <c r="K32" s="287" t="s">
        <v>487</v>
      </c>
      <c r="L32" s="1006"/>
      <c r="M32" s="1006"/>
      <c r="N32" s="1006"/>
      <c r="O32" s="1006"/>
      <c r="P32" s="1006"/>
      <c r="Q32" s="288"/>
    </row>
    <row r="33" spans="1:17" ht="21.75" customHeight="1" thickBot="1" x14ac:dyDescent="0.3">
      <c r="A33" s="881" t="s">
        <v>520</v>
      </c>
      <c r="B33" s="882"/>
      <c r="C33" s="882"/>
      <c r="D33" s="882"/>
      <c r="E33" s="882"/>
      <c r="F33" s="882"/>
      <c r="G33" s="882"/>
      <c r="H33" s="882"/>
      <c r="I33" s="882"/>
      <c r="J33" s="882"/>
      <c r="K33" s="882"/>
      <c r="L33" s="882"/>
      <c r="M33" s="882"/>
      <c r="N33" s="882"/>
      <c r="O33" s="882"/>
      <c r="P33" s="883"/>
      <c r="Q33" s="884"/>
    </row>
    <row r="34" spans="1:17" ht="29.25" customHeight="1" x14ac:dyDescent="0.25">
      <c r="A34" s="1010" t="s">
        <v>401</v>
      </c>
      <c r="B34" s="1011"/>
      <c r="C34" s="1011"/>
      <c r="D34" s="1011"/>
      <c r="E34" s="1011"/>
      <c r="F34" s="1011"/>
      <c r="G34" s="1011"/>
      <c r="H34" s="1011"/>
      <c r="I34" s="1011"/>
      <c r="J34" s="1011"/>
      <c r="K34" s="1011"/>
      <c r="L34" s="1011"/>
      <c r="M34" s="1011"/>
      <c r="N34" s="1011"/>
      <c r="O34" s="1011"/>
      <c r="P34" s="1011"/>
      <c r="Q34" s="1012"/>
    </row>
    <row r="35" spans="1:17" x14ac:dyDescent="0.25">
      <c r="A35" s="254" t="s">
        <v>36</v>
      </c>
      <c r="B35" s="1018" t="s">
        <v>37</v>
      </c>
      <c r="C35" s="1018"/>
      <c r="D35" s="1018"/>
      <c r="E35" s="1018"/>
      <c r="F35" s="1018"/>
      <c r="G35" s="1018"/>
      <c r="H35" s="236"/>
      <c r="I35" s="225"/>
      <c r="J35" s="878" t="s">
        <v>377</v>
      </c>
      <c r="K35" s="878"/>
      <c r="L35" s="878"/>
      <c r="M35" s="878"/>
      <c r="N35" s="878"/>
      <c r="O35" s="878"/>
      <c r="P35" s="879"/>
      <c r="Q35" s="880"/>
    </row>
    <row r="36" spans="1:17" x14ac:dyDescent="0.25">
      <c r="A36" s="2"/>
      <c r="B36" s="823"/>
      <c r="C36" s="823"/>
      <c r="D36" s="823"/>
      <c r="E36" s="823"/>
      <c r="F36" s="823"/>
      <c r="G36" s="823"/>
      <c r="H36" s="236"/>
      <c r="I36" s="225"/>
      <c r="J36" s="823"/>
      <c r="K36" s="823"/>
      <c r="L36" s="823"/>
      <c r="M36" s="823"/>
      <c r="N36" s="823"/>
      <c r="O36" s="823"/>
      <c r="P36" s="871"/>
      <c r="Q36" s="872"/>
    </row>
    <row r="37" spans="1:17" x14ac:dyDescent="0.25">
      <c r="A37" s="2"/>
      <c r="B37" s="823"/>
      <c r="C37" s="823"/>
      <c r="D37" s="823"/>
      <c r="E37" s="823"/>
      <c r="F37" s="823"/>
      <c r="G37" s="823"/>
      <c r="H37" s="236"/>
      <c r="I37" s="225"/>
      <c r="J37" s="823"/>
      <c r="K37" s="823"/>
      <c r="L37" s="823"/>
      <c r="M37" s="823"/>
      <c r="N37" s="823"/>
      <c r="O37" s="823"/>
      <c r="P37" s="871"/>
      <c r="Q37" s="872"/>
    </row>
    <row r="38" spans="1:17" x14ac:dyDescent="0.25">
      <c r="A38" s="2"/>
      <c r="B38" s="823"/>
      <c r="C38" s="823"/>
      <c r="D38" s="823"/>
      <c r="E38" s="823"/>
      <c r="F38" s="823"/>
      <c r="G38" s="823"/>
      <c r="H38" s="236"/>
      <c r="I38" s="225"/>
      <c r="J38" s="823"/>
      <c r="K38" s="823"/>
      <c r="L38" s="823"/>
      <c r="M38" s="823"/>
      <c r="N38" s="823"/>
      <c r="O38" s="823"/>
      <c r="P38" s="871"/>
      <c r="Q38" s="872"/>
    </row>
    <row r="39" spans="1:17" x14ac:dyDescent="0.25">
      <c r="A39" s="2"/>
      <c r="B39" s="823"/>
      <c r="C39" s="823"/>
      <c r="D39" s="823"/>
      <c r="E39" s="823"/>
      <c r="F39" s="823"/>
      <c r="G39" s="823"/>
      <c r="H39" s="236"/>
      <c r="I39" s="225"/>
      <c r="J39" s="823"/>
      <c r="K39" s="823"/>
      <c r="L39" s="823"/>
      <c r="M39" s="823"/>
      <c r="N39" s="823"/>
      <c r="O39" s="823"/>
      <c r="P39" s="871"/>
      <c r="Q39" s="872"/>
    </row>
    <row r="40" spans="1:17" x14ac:dyDescent="0.25">
      <c r="A40" s="2"/>
      <c r="B40" s="823"/>
      <c r="C40" s="823"/>
      <c r="D40" s="823"/>
      <c r="E40" s="823"/>
      <c r="F40" s="823"/>
      <c r="G40" s="823"/>
      <c r="H40" s="236"/>
      <c r="I40" s="225"/>
      <c r="J40" s="823"/>
      <c r="K40" s="823"/>
      <c r="L40" s="823"/>
      <c r="M40" s="823"/>
      <c r="N40" s="823"/>
      <c r="O40" s="823"/>
      <c r="P40" s="871"/>
      <c r="Q40" s="872"/>
    </row>
    <row r="41" spans="1:17" ht="15.75" thickBot="1" x14ac:dyDescent="0.3">
      <c r="A41" s="3"/>
      <c r="B41" s="822"/>
      <c r="C41" s="822"/>
      <c r="D41" s="822"/>
      <c r="E41" s="822"/>
      <c r="F41" s="822"/>
      <c r="G41" s="822"/>
      <c r="H41" s="237"/>
      <c r="I41" s="226"/>
      <c r="J41" s="822"/>
      <c r="K41" s="822"/>
      <c r="L41" s="822"/>
      <c r="M41" s="822"/>
      <c r="N41" s="822"/>
      <c r="O41" s="822"/>
      <c r="P41" s="1014"/>
      <c r="Q41" s="1015"/>
    </row>
    <row r="42" spans="1:17" x14ac:dyDescent="0.25">
      <c r="A42" s="798" t="s">
        <v>38</v>
      </c>
      <c r="B42" s="799"/>
      <c r="C42" s="799"/>
      <c r="D42" s="799"/>
      <c r="E42" s="799"/>
      <c r="F42" s="799"/>
      <c r="G42" s="799"/>
      <c r="H42" s="799"/>
      <c r="I42" s="799"/>
      <c r="J42" s="799"/>
      <c r="K42" s="799"/>
      <c r="L42" s="799"/>
      <c r="M42" s="799"/>
      <c r="N42" s="799"/>
      <c r="O42" s="799"/>
      <c r="P42" s="800"/>
      <c r="Q42" s="801"/>
    </row>
    <row r="43" spans="1:17" x14ac:dyDescent="0.25">
      <c r="A43" s="802" t="s">
        <v>402</v>
      </c>
      <c r="B43" s="803"/>
      <c r="C43" s="803"/>
      <c r="D43" s="803"/>
      <c r="E43" s="803"/>
      <c r="F43" s="803"/>
      <c r="G43" s="803"/>
      <c r="H43" s="803"/>
      <c r="I43" s="803"/>
      <c r="J43" s="803"/>
      <c r="K43" s="803"/>
      <c r="L43" s="803"/>
      <c r="M43" s="803"/>
      <c r="N43" s="803"/>
      <c r="O43" s="803"/>
      <c r="P43" s="804"/>
      <c r="Q43" s="805"/>
    </row>
    <row r="44" spans="1:17" x14ac:dyDescent="0.25">
      <c r="A44" s="802"/>
      <c r="B44" s="803"/>
      <c r="C44" s="803"/>
      <c r="D44" s="803"/>
      <c r="E44" s="803"/>
      <c r="F44" s="803"/>
      <c r="G44" s="803"/>
      <c r="H44" s="803"/>
      <c r="I44" s="803"/>
      <c r="J44" s="803"/>
      <c r="K44" s="803"/>
      <c r="L44" s="803"/>
      <c r="M44" s="803"/>
      <c r="N44" s="803"/>
      <c r="O44" s="803"/>
      <c r="P44" s="804"/>
      <c r="Q44" s="805"/>
    </row>
    <row r="45" spans="1:17" x14ac:dyDescent="0.25">
      <c r="A45" s="802"/>
      <c r="B45" s="803"/>
      <c r="C45" s="803"/>
      <c r="D45" s="803"/>
      <c r="E45" s="803"/>
      <c r="F45" s="803"/>
      <c r="G45" s="803"/>
      <c r="H45" s="803"/>
      <c r="I45" s="803"/>
      <c r="J45" s="803"/>
      <c r="K45" s="803"/>
      <c r="L45" s="803"/>
      <c r="M45" s="803"/>
      <c r="N45" s="803"/>
      <c r="O45" s="803"/>
      <c r="P45" s="804"/>
      <c r="Q45" s="805"/>
    </row>
    <row r="46" spans="1:17" x14ac:dyDescent="0.25">
      <c r="A46" s="802"/>
      <c r="B46" s="803"/>
      <c r="C46" s="803"/>
      <c r="D46" s="803"/>
      <c r="E46" s="803"/>
      <c r="F46" s="803"/>
      <c r="G46" s="803"/>
      <c r="H46" s="803"/>
      <c r="I46" s="803"/>
      <c r="J46" s="803"/>
      <c r="K46" s="803"/>
      <c r="L46" s="803"/>
      <c r="M46" s="803"/>
      <c r="N46" s="803"/>
      <c r="O46" s="803"/>
      <c r="P46" s="804"/>
      <c r="Q46" s="805"/>
    </row>
    <row r="47" spans="1:17" ht="15.75" thickBot="1" x14ac:dyDescent="0.3">
      <c r="A47" s="806"/>
      <c r="B47" s="807"/>
      <c r="C47" s="807"/>
      <c r="D47" s="807"/>
      <c r="E47" s="807"/>
      <c r="F47" s="807"/>
      <c r="G47" s="807"/>
      <c r="H47" s="807"/>
      <c r="I47" s="807"/>
      <c r="J47" s="807"/>
      <c r="K47" s="807"/>
      <c r="L47" s="807"/>
      <c r="M47" s="807"/>
      <c r="N47" s="807"/>
      <c r="O47" s="807"/>
      <c r="P47" s="808"/>
      <c r="Q47" s="809"/>
    </row>
    <row r="48" spans="1:17" ht="15.75" thickBot="1" x14ac:dyDescent="0.3">
      <c r="A48" s="970" t="s">
        <v>39</v>
      </c>
      <c r="B48" s="971"/>
      <c r="C48" s="971"/>
      <c r="D48" s="971"/>
      <c r="E48" s="971"/>
      <c r="F48" s="971"/>
      <c r="G48" s="971"/>
      <c r="H48" s="971"/>
      <c r="I48" s="971"/>
      <c r="J48" s="971"/>
      <c r="K48" s="971"/>
      <c r="L48" s="971"/>
      <c r="M48" s="971"/>
      <c r="N48" s="971"/>
      <c r="O48" s="971"/>
      <c r="P48" s="971"/>
      <c r="Q48" s="972"/>
    </row>
    <row r="49" spans="1:17" ht="15" customHeight="1" thickBot="1" x14ac:dyDescent="0.3">
      <c r="A49" s="973" t="s">
        <v>51</v>
      </c>
      <c r="B49" s="974"/>
      <c r="C49" s="974"/>
      <c r="D49" s="974"/>
      <c r="E49" s="974"/>
      <c r="F49" s="974"/>
      <c r="G49" s="974"/>
      <c r="H49" s="974"/>
      <c r="I49" s="974"/>
      <c r="J49" s="974"/>
      <c r="K49" s="974"/>
      <c r="L49" s="974"/>
      <c r="M49" s="974"/>
      <c r="N49" s="974"/>
      <c r="O49" s="974"/>
      <c r="P49" s="975"/>
      <c r="Q49" s="976"/>
    </row>
    <row r="50" spans="1:17" ht="28.5" customHeight="1" x14ac:dyDescent="0.25">
      <c r="A50" s="289" t="s">
        <v>41</v>
      </c>
      <c r="B50" s="918" t="s">
        <v>349</v>
      </c>
      <c r="C50" s="918"/>
      <c r="D50" s="918"/>
      <c r="E50" s="918"/>
      <c r="F50" s="918"/>
      <c r="G50" s="918"/>
      <c r="H50" s="918"/>
      <c r="I50" s="918"/>
      <c r="J50" s="918"/>
      <c r="K50" s="918"/>
      <c r="L50" s="918"/>
      <c r="M50" s="918"/>
      <c r="N50" s="918"/>
      <c r="O50" s="918"/>
      <c r="P50" s="906"/>
      <c r="Q50" s="1013"/>
    </row>
    <row r="51" spans="1:17" ht="15" customHeight="1" x14ac:dyDescent="0.25">
      <c r="A51" s="227" t="s">
        <v>42</v>
      </c>
      <c r="B51" s="960" t="s">
        <v>368</v>
      </c>
      <c r="C51" s="960"/>
      <c r="D51" s="960"/>
      <c r="E51" s="960"/>
      <c r="F51" s="960"/>
      <c r="G51" s="960"/>
      <c r="H51" s="960"/>
      <c r="I51" s="960"/>
      <c r="J51" s="960"/>
      <c r="K51" s="960"/>
      <c r="L51" s="960"/>
      <c r="M51" s="960"/>
      <c r="N51" s="960"/>
      <c r="O51" s="960"/>
      <c r="P51" s="961"/>
      <c r="Q51" s="962"/>
    </row>
    <row r="52" spans="1:17" ht="15" customHeight="1" thickBot="1" x14ac:dyDescent="0.3">
      <c r="A52" s="228" t="s">
        <v>43</v>
      </c>
      <c r="B52" s="963" t="s">
        <v>44</v>
      </c>
      <c r="C52" s="963"/>
      <c r="D52" s="963"/>
      <c r="E52" s="963"/>
      <c r="F52" s="963"/>
      <c r="G52" s="963"/>
      <c r="H52" s="963"/>
      <c r="I52" s="963"/>
      <c r="J52" s="963"/>
      <c r="K52" s="963"/>
      <c r="L52" s="963"/>
      <c r="M52" s="963"/>
      <c r="N52" s="963"/>
      <c r="O52" s="963"/>
      <c r="P52" s="964"/>
      <c r="Q52" s="965"/>
    </row>
    <row r="53" spans="1:17" s="229" customFormat="1" ht="15" customHeight="1" x14ac:dyDescent="0.2">
      <c r="A53" s="977" t="s">
        <v>36</v>
      </c>
      <c r="B53" s="1016" t="s">
        <v>58</v>
      </c>
      <c r="C53" s="966" t="s">
        <v>62</v>
      </c>
      <c r="D53" s="966"/>
      <c r="E53" s="966"/>
      <c r="F53" s="966"/>
      <c r="G53" s="966"/>
      <c r="H53" s="966"/>
      <c r="I53" s="966"/>
      <c r="J53" s="966"/>
      <c r="K53" s="966"/>
      <c r="L53" s="966"/>
      <c r="M53" s="966"/>
      <c r="N53" s="914" t="s">
        <v>40</v>
      </c>
      <c r="O53" s="914" t="s">
        <v>52</v>
      </c>
      <c r="P53" s="999" t="s">
        <v>53</v>
      </c>
      <c r="Q53" s="1000"/>
    </row>
    <row r="54" spans="1:17" s="229" customFormat="1" ht="15" customHeight="1" thickBot="1" x14ac:dyDescent="0.25">
      <c r="A54" s="978"/>
      <c r="B54" s="1017"/>
      <c r="C54" s="967" t="s">
        <v>54</v>
      </c>
      <c r="D54" s="968"/>
      <c r="E54" s="967" t="s">
        <v>403</v>
      </c>
      <c r="F54" s="969"/>
      <c r="G54" s="969"/>
      <c r="H54" s="969"/>
      <c r="I54" s="969"/>
      <c r="J54" s="969"/>
      <c r="K54" s="969"/>
      <c r="L54" s="969"/>
      <c r="M54" s="969"/>
      <c r="N54" s="915"/>
      <c r="O54" s="915"/>
      <c r="P54" s="1001"/>
      <c r="Q54" s="1002"/>
    </row>
    <row r="55" spans="1:17" s="229" customFormat="1" ht="129" customHeight="1" x14ac:dyDescent="0.2">
      <c r="A55" s="854" t="s">
        <v>6</v>
      </c>
      <c r="B55" s="855" t="s">
        <v>529</v>
      </c>
      <c r="C55" s="832" t="s">
        <v>404</v>
      </c>
      <c r="D55" s="833"/>
      <c r="E55" s="906" t="s">
        <v>438</v>
      </c>
      <c r="F55" s="907"/>
      <c r="G55" s="907"/>
      <c r="H55" s="907"/>
      <c r="I55" s="907"/>
      <c r="J55" s="907"/>
      <c r="K55" s="907"/>
      <c r="L55" s="907"/>
      <c r="M55" s="907"/>
      <c r="N55" s="230"/>
      <c r="O55" s="230"/>
      <c r="P55" s="995"/>
      <c r="Q55" s="996"/>
    </row>
    <row r="56" spans="1:17" s="229" customFormat="1" ht="37.5" customHeight="1" x14ac:dyDescent="0.2">
      <c r="A56" s="854"/>
      <c r="B56" s="855"/>
      <c r="C56" s="814" t="s">
        <v>439</v>
      </c>
      <c r="D56" s="815"/>
      <c r="E56" s="816" t="s">
        <v>56</v>
      </c>
      <c r="F56" s="817"/>
      <c r="G56" s="817"/>
      <c r="H56" s="817"/>
      <c r="I56" s="817"/>
      <c r="J56" s="817"/>
      <c r="K56" s="817"/>
      <c r="L56" s="817"/>
      <c r="M56" s="817"/>
      <c r="N56" s="231"/>
      <c r="O56" s="231"/>
      <c r="P56" s="997"/>
      <c r="Q56" s="998"/>
    </row>
    <row r="57" spans="1:17" s="229" customFormat="1" ht="106.5" customHeight="1" x14ac:dyDescent="0.2">
      <c r="A57" s="854"/>
      <c r="B57" s="855"/>
      <c r="C57" s="814" t="s">
        <v>57</v>
      </c>
      <c r="D57" s="815"/>
      <c r="E57" s="827" t="s">
        <v>441</v>
      </c>
      <c r="F57" s="817"/>
      <c r="G57" s="817"/>
      <c r="H57" s="817"/>
      <c r="I57" s="817"/>
      <c r="J57" s="817"/>
      <c r="K57" s="817"/>
      <c r="L57" s="817"/>
      <c r="M57" s="817"/>
      <c r="N57" s="231"/>
      <c r="O57" s="231"/>
      <c r="P57" s="997"/>
      <c r="Q57" s="998"/>
    </row>
    <row r="58" spans="1:17" s="229" customFormat="1" ht="18.75" customHeight="1" x14ac:dyDescent="0.2">
      <c r="A58" s="842" t="s">
        <v>61</v>
      </c>
      <c r="B58" s="841" t="s">
        <v>530</v>
      </c>
      <c r="C58" s="810" t="s">
        <v>83</v>
      </c>
      <c r="D58" s="810"/>
      <c r="E58" s="810"/>
      <c r="F58" s="810"/>
      <c r="G58" s="810"/>
      <c r="H58" s="810"/>
      <c r="I58" s="810"/>
      <c r="J58" s="810"/>
      <c r="K58" s="810"/>
      <c r="L58" s="810"/>
      <c r="M58" s="810"/>
      <c r="N58" s="810" t="s">
        <v>40</v>
      </c>
      <c r="O58" s="810" t="s">
        <v>52</v>
      </c>
      <c r="P58" s="1021" t="s">
        <v>53</v>
      </c>
      <c r="Q58" s="1022"/>
    </row>
    <row r="59" spans="1:17" s="229" customFormat="1" ht="18.75" customHeight="1" x14ac:dyDescent="0.2">
      <c r="A59" s="842"/>
      <c r="B59" s="841"/>
      <c r="C59" s="824" t="s">
        <v>54</v>
      </c>
      <c r="D59" s="825"/>
      <c r="E59" s="824" t="s">
        <v>405</v>
      </c>
      <c r="F59" s="826"/>
      <c r="G59" s="826"/>
      <c r="H59" s="826"/>
      <c r="I59" s="826"/>
      <c r="J59" s="826"/>
      <c r="K59" s="826"/>
      <c r="L59" s="826"/>
      <c r="M59" s="826"/>
      <c r="N59" s="810"/>
      <c r="O59" s="810"/>
      <c r="P59" s="1023"/>
      <c r="Q59" s="1024"/>
    </row>
    <row r="60" spans="1:17" s="229" customFormat="1" ht="138.75" customHeight="1" x14ac:dyDescent="0.2">
      <c r="A60" s="842"/>
      <c r="B60" s="841"/>
      <c r="C60" s="814" t="s">
        <v>57</v>
      </c>
      <c r="D60" s="815"/>
      <c r="E60" s="827" t="s">
        <v>440</v>
      </c>
      <c r="F60" s="817"/>
      <c r="G60" s="817"/>
      <c r="H60" s="817"/>
      <c r="I60" s="817"/>
      <c r="J60" s="817"/>
      <c r="K60" s="817"/>
      <c r="L60" s="817"/>
      <c r="M60" s="817"/>
      <c r="N60" s="231"/>
      <c r="O60" s="231"/>
      <c r="P60" s="997"/>
      <c r="Q60" s="998"/>
    </row>
    <row r="61" spans="1:17" s="229" customFormat="1" ht="98.25" customHeight="1" x14ac:dyDescent="0.2">
      <c r="A61" s="842"/>
      <c r="B61" s="841"/>
      <c r="C61" s="814" t="s">
        <v>59</v>
      </c>
      <c r="D61" s="815"/>
      <c r="E61" s="850" t="s">
        <v>350</v>
      </c>
      <c r="F61" s="851"/>
      <c r="G61" s="851"/>
      <c r="H61" s="851"/>
      <c r="I61" s="851"/>
      <c r="J61" s="851"/>
      <c r="K61" s="851"/>
      <c r="L61" s="851"/>
      <c r="M61" s="851"/>
      <c r="N61" s="231"/>
      <c r="O61" s="231"/>
      <c r="P61" s="997"/>
      <c r="Q61" s="998"/>
    </row>
    <row r="62" spans="1:17" s="229" customFormat="1" ht="15" customHeight="1" x14ac:dyDescent="0.2">
      <c r="A62" s="842" t="s">
        <v>11</v>
      </c>
      <c r="B62" s="855" t="s">
        <v>530</v>
      </c>
      <c r="C62" s="821" t="s">
        <v>60</v>
      </c>
      <c r="D62" s="821"/>
      <c r="E62" s="821"/>
      <c r="F62" s="821"/>
      <c r="G62" s="821"/>
      <c r="H62" s="821"/>
      <c r="I62" s="821"/>
      <c r="J62" s="821"/>
      <c r="K62" s="821"/>
      <c r="L62" s="821"/>
      <c r="M62" s="821"/>
      <c r="N62" s="810" t="s">
        <v>40</v>
      </c>
      <c r="O62" s="811" t="s">
        <v>52</v>
      </c>
      <c r="P62" s="1021" t="s">
        <v>53</v>
      </c>
      <c r="Q62" s="1022"/>
    </row>
    <row r="63" spans="1:17" s="229" customFormat="1" ht="11.25" x14ac:dyDescent="0.2">
      <c r="A63" s="842"/>
      <c r="B63" s="855"/>
      <c r="C63" s="828" t="s">
        <v>54</v>
      </c>
      <c r="D63" s="829"/>
      <c r="E63" s="828" t="s">
        <v>403</v>
      </c>
      <c r="F63" s="849"/>
      <c r="G63" s="849"/>
      <c r="H63" s="849"/>
      <c r="I63" s="849"/>
      <c r="J63" s="849"/>
      <c r="K63" s="849"/>
      <c r="L63" s="849"/>
      <c r="M63" s="849"/>
      <c r="N63" s="810"/>
      <c r="O63" s="810"/>
      <c r="P63" s="1023"/>
      <c r="Q63" s="1024"/>
    </row>
    <row r="64" spans="1:17" s="229" customFormat="1" ht="114" customHeight="1" x14ac:dyDescent="0.2">
      <c r="A64" s="842"/>
      <c r="B64" s="855"/>
      <c r="C64" s="814" t="s">
        <v>57</v>
      </c>
      <c r="D64" s="815"/>
      <c r="E64" s="812" t="s">
        <v>406</v>
      </c>
      <c r="F64" s="813"/>
      <c r="G64" s="813"/>
      <c r="H64" s="813"/>
      <c r="I64" s="813"/>
      <c r="J64" s="813"/>
      <c r="K64" s="813"/>
      <c r="L64" s="813"/>
      <c r="M64" s="813"/>
      <c r="N64" s="231"/>
      <c r="O64" s="231"/>
      <c r="P64" s="997"/>
      <c r="Q64" s="998"/>
    </row>
    <row r="65" spans="1:17" s="229" customFormat="1" ht="15" customHeight="1" x14ac:dyDescent="0.2">
      <c r="A65" s="842" t="s">
        <v>13</v>
      </c>
      <c r="B65" s="841" t="s">
        <v>530</v>
      </c>
      <c r="C65" s="821" t="s">
        <v>63</v>
      </c>
      <c r="D65" s="821"/>
      <c r="E65" s="821"/>
      <c r="F65" s="821"/>
      <c r="G65" s="821"/>
      <c r="H65" s="821"/>
      <c r="I65" s="821"/>
      <c r="J65" s="821"/>
      <c r="K65" s="821"/>
      <c r="L65" s="821"/>
      <c r="M65" s="821"/>
      <c r="N65" s="810" t="s">
        <v>40</v>
      </c>
      <c r="O65" s="810" t="s">
        <v>52</v>
      </c>
      <c r="P65" s="1021" t="s">
        <v>53</v>
      </c>
      <c r="Q65" s="1022"/>
    </row>
    <row r="66" spans="1:17" s="229" customFormat="1" ht="11.25" x14ac:dyDescent="0.2">
      <c r="A66" s="842"/>
      <c r="B66" s="841"/>
      <c r="C66" s="828" t="s">
        <v>54</v>
      </c>
      <c r="D66" s="829"/>
      <c r="E66" s="828" t="s">
        <v>403</v>
      </c>
      <c r="F66" s="849"/>
      <c r="G66" s="849"/>
      <c r="H66" s="849"/>
      <c r="I66" s="849"/>
      <c r="J66" s="849"/>
      <c r="K66" s="849"/>
      <c r="L66" s="849"/>
      <c r="M66" s="849"/>
      <c r="N66" s="810"/>
      <c r="O66" s="810"/>
      <c r="P66" s="1023"/>
      <c r="Q66" s="1024"/>
    </row>
    <row r="67" spans="1:17" s="229" customFormat="1" ht="132" customHeight="1" x14ac:dyDescent="0.2">
      <c r="A67" s="842"/>
      <c r="B67" s="841"/>
      <c r="C67" s="814" t="s">
        <v>57</v>
      </c>
      <c r="D67" s="815"/>
      <c r="E67" s="812" t="s">
        <v>407</v>
      </c>
      <c r="F67" s="813"/>
      <c r="G67" s="813"/>
      <c r="H67" s="813"/>
      <c r="I67" s="813"/>
      <c r="J67" s="813"/>
      <c r="K67" s="813"/>
      <c r="L67" s="813"/>
      <c r="M67" s="813"/>
      <c r="N67" s="232"/>
      <c r="O67" s="232"/>
      <c r="P67" s="928"/>
      <c r="Q67" s="1020"/>
    </row>
    <row r="68" spans="1:17" s="229" customFormat="1" ht="135" customHeight="1" x14ac:dyDescent="0.2">
      <c r="A68" s="842"/>
      <c r="B68" s="841"/>
      <c r="C68" s="830" t="s">
        <v>369</v>
      </c>
      <c r="D68" s="831"/>
      <c r="E68" s="816" t="s">
        <v>84</v>
      </c>
      <c r="F68" s="817"/>
      <c r="G68" s="817"/>
      <c r="H68" s="817"/>
      <c r="I68" s="817"/>
      <c r="J68" s="817"/>
      <c r="K68" s="817"/>
      <c r="L68" s="817"/>
      <c r="M68" s="817"/>
      <c r="N68" s="231"/>
      <c r="O68" s="231"/>
      <c r="P68" s="997"/>
      <c r="Q68" s="998"/>
    </row>
    <row r="69" spans="1:17" s="229" customFormat="1" ht="87" customHeight="1" x14ac:dyDescent="0.2">
      <c r="A69" s="842"/>
      <c r="B69" s="841"/>
      <c r="C69" s="814" t="s">
        <v>65</v>
      </c>
      <c r="D69" s="815"/>
      <c r="E69" s="827" t="s">
        <v>389</v>
      </c>
      <c r="F69" s="817"/>
      <c r="G69" s="817"/>
      <c r="H69" s="817"/>
      <c r="I69" s="817"/>
      <c r="J69" s="817"/>
      <c r="K69" s="817"/>
      <c r="L69" s="817"/>
      <c r="M69" s="817"/>
      <c r="N69" s="231"/>
      <c r="O69" s="231"/>
      <c r="P69" s="997"/>
      <c r="Q69" s="998"/>
    </row>
    <row r="70" spans="1:17" s="229" customFormat="1" ht="156.75" customHeight="1" x14ac:dyDescent="0.2">
      <c r="A70" s="842"/>
      <c r="B70" s="841"/>
      <c r="C70" s="814" t="s">
        <v>66</v>
      </c>
      <c r="D70" s="815"/>
      <c r="E70" s="816" t="s">
        <v>408</v>
      </c>
      <c r="F70" s="817"/>
      <c r="G70" s="817"/>
      <c r="H70" s="817"/>
      <c r="I70" s="817"/>
      <c r="J70" s="817"/>
      <c r="K70" s="817"/>
      <c r="L70" s="817"/>
      <c r="M70" s="817"/>
      <c r="N70" s="231"/>
      <c r="O70" s="231"/>
      <c r="P70" s="997"/>
      <c r="Q70" s="998"/>
    </row>
    <row r="71" spans="1:17" s="229" customFormat="1" ht="29.25" customHeight="1" x14ac:dyDescent="0.2">
      <c r="A71" s="842"/>
      <c r="B71" s="841"/>
      <c r="C71" s="814" t="s">
        <v>67</v>
      </c>
      <c r="D71" s="815"/>
      <c r="E71" s="812" t="s">
        <v>351</v>
      </c>
      <c r="F71" s="817"/>
      <c r="G71" s="817"/>
      <c r="H71" s="817"/>
      <c r="I71" s="817"/>
      <c r="J71" s="817"/>
      <c r="K71" s="817"/>
      <c r="L71" s="817"/>
      <c r="M71" s="817"/>
      <c r="N71" s="231"/>
      <c r="O71" s="231"/>
      <c r="P71" s="997"/>
      <c r="Q71" s="998"/>
    </row>
    <row r="72" spans="1:17" s="229" customFormat="1" ht="63.75" customHeight="1" x14ac:dyDescent="0.2">
      <c r="A72" s="842"/>
      <c r="B72" s="841"/>
      <c r="C72" s="814" t="s">
        <v>68</v>
      </c>
      <c r="D72" s="815"/>
      <c r="E72" s="816" t="s">
        <v>352</v>
      </c>
      <c r="F72" s="817"/>
      <c r="G72" s="817"/>
      <c r="H72" s="817"/>
      <c r="I72" s="817"/>
      <c r="J72" s="817"/>
      <c r="K72" s="817"/>
      <c r="L72" s="817"/>
      <c r="M72" s="817"/>
      <c r="N72" s="231"/>
      <c r="O72" s="231"/>
      <c r="P72" s="997"/>
      <c r="Q72" s="998"/>
    </row>
    <row r="73" spans="1:17" s="229" customFormat="1" ht="217.5" customHeight="1" x14ac:dyDescent="0.2">
      <c r="A73" s="842"/>
      <c r="B73" s="841"/>
      <c r="C73" s="852" t="s">
        <v>69</v>
      </c>
      <c r="D73" s="853"/>
      <c r="E73" s="850" t="s">
        <v>385</v>
      </c>
      <c r="F73" s="851"/>
      <c r="G73" s="851"/>
      <c r="H73" s="851"/>
      <c r="I73" s="851"/>
      <c r="J73" s="851"/>
      <c r="K73" s="851"/>
      <c r="L73" s="851"/>
      <c r="M73" s="851"/>
      <c r="N73" s="231"/>
      <c r="O73" s="231"/>
      <c r="P73" s="997"/>
      <c r="Q73" s="998"/>
    </row>
    <row r="74" spans="1:17" s="229" customFormat="1" ht="15" customHeight="1" x14ac:dyDescent="0.2">
      <c r="A74" s="842" t="s">
        <v>14</v>
      </c>
      <c r="B74" s="841" t="s">
        <v>531</v>
      </c>
      <c r="C74" s="821" t="s">
        <v>70</v>
      </c>
      <c r="D74" s="821"/>
      <c r="E74" s="821"/>
      <c r="F74" s="821"/>
      <c r="G74" s="821"/>
      <c r="H74" s="821"/>
      <c r="I74" s="821"/>
      <c r="J74" s="821"/>
      <c r="K74" s="821"/>
      <c r="L74" s="821"/>
      <c r="M74" s="821"/>
      <c r="N74" s="810" t="s">
        <v>40</v>
      </c>
      <c r="O74" s="811" t="s">
        <v>52</v>
      </c>
      <c r="P74" s="1021" t="s">
        <v>53</v>
      </c>
      <c r="Q74" s="1022"/>
    </row>
    <row r="75" spans="1:17" s="229" customFormat="1" ht="11.25" x14ac:dyDescent="0.2">
      <c r="A75" s="842"/>
      <c r="B75" s="841"/>
      <c r="C75" s="828" t="s">
        <v>54</v>
      </c>
      <c r="D75" s="829"/>
      <c r="E75" s="828" t="s">
        <v>55</v>
      </c>
      <c r="F75" s="849"/>
      <c r="G75" s="849"/>
      <c r="H75" s="849"/>
      <c r="I75" s="849"/>
      <c r="J75" s="849"/>
      <c r="K75" s="849"/>
      <c r="L75" s="849"/>
      <c r="M75" s="849"/>
      <c r="N75" s="810"/>
      <c r="O75" s="810"/>
      <c r="P75" s="1023"/>
      <c r="Q75" s="1024"/>
    </row>
    <row r="76" spans="1:17" s="229" customFormat="1" ht="132" customHeight="1" x14ac:dyDescent="0.2">
      <c r="A76" s="842"/>
      <c r="B76" s="841"/>
      <c r="C76" s="814" t="s">
        <v>57</v>
      </c>
      <c r="D76" s="815"/>
      <c r="E76" s="827" t="s">
        <v>409</v>
      </c>
      <c r="F76" s="817"/>
      <c r="G76" s="817"/>
      <c r="H76" s="817"/>
      <c r="I76" s="817"/>
      <c r="J76" s="817"/>
      <c r="K76" s="817"/>
      <c r="L76" s="817"/>
      <c r="M76" s="817"/>
      <c r="N76" s="231"/>
      <c r="O76" s="231"/>
      <c r="P76" s="997"/>
      <c r="Q76" s="998"/>
    </row>
    <row r="77" spans="1:17" s="229" customFormat="1" ht="81" customHeight="1" x14ac:dyDescent="0.2">
      <c r="A77" s="842"/>
      <c r="B77" s="841"/>
      <c r="C77" s="814" t="s">
        <v>65</v>
      </c>
      <c r="D77" s="815"/>
      <c r="E77" s="827" t="s">
        <v>366</v>
      </c>
      <c r="F77" s="817"/>
      <c r="G77" s="817"/>
      <c r="H77" s="817"/>
      <c r="I77" s="817"/>
      <c r="J77" s="817"/>
      <c r="K77" s="817"/>
      <c r="L77" s="817"/>
      <c r="M77" s="817"/>
      <c r="N77" s="231"/>
      <c r="O77" s="231"/>
      <c r="P77" s="997"/>
      <c r="Q77" s="998"/>
    </row>
    <row r="78" spans="1:17" s="229" customFormat="1" ht="64.5" customHeight="1" x14ac:dyDescent="0.2">
      <c r="A78" s="842"/>
      <c r="B78" s="841"/>
      <c r="C78" s="814" t="s">
        <v>85</v>
      </c>
      <c r="D78" s="815"/>
      <c r="E78" s="816" t="s">
        <v>370</v>
      </c>
      <c r="F78" s="817"/>
      <c r="G78" s="817"/>
      <c r="H78" s="817"/>
      <c r="I78" s="817"/>
      <c r="J78" s="817"/>
      <c r="K78" s="817"/>
      <c r="L78" s="817"/>
      <c r="M78" s="817"/>
      <c r="N78" s="231"/>
      <c r="O78" s="231"/>
      <c r="P78" s="997"/>
      <c r="Q78" s="998"/>
    </row>
    <row r="79" spans="1:17" s="229" customFormat="1" ht="61.5" customHeight="1" x14ac:dyDescent="0.2">
      <c r="A79" s="842"/>
      <c r="B79" s="841"/>
      <c r="C79" s="814" t="s">
        <v>68</v>
      </c>
      <c r="D79" s="815"/>
      <c r="E79" s="816" t="s">
        <v>353</v>
      </c>
      <c r="F79" s="817"/>
      <c r="G79" s="817"/>
      <c r="H79" s="817"/>
      <c r="I79" s="817"/>
      <c r="J79" s="817"/>
      <c r="K79" s="817"/>
      <c r="L79" s="817"/>
      <c r="M79" s="817"/>
      <c r="N79" s="231"/>
      <c r="O79" s="231"/>
      <c r="P79" s="997"/>
      <c r="Q79" s="998"/>
    </row>
    <row r="80" spans="1:17" s="229" customFormat="1" ht="15" customHeight="1" x14ac:dyDescent="0.2">
      <c r="A80" s="837" t="s">
        <v>19</v>
      </c>
      <c r="B80" s="839" t="s">
        <v>530</v>
      </c>
      <c r="C80" s="834" t="s">
        <v>71</v>
      </c>
      <c r="D80" s="834"/>
      <c r="E80" s="834"/>
      <c r="F80" s="834"/>
      <c r="G80" s="834"/>
      <c r="H80" s="834"/>
      <c r="I80" s="834"/>
      <c r="J80" s="834"/>
      <c r="K80" s="834"/>
      <c r="L80" s="834"/>
      <c r="M80" s="834"/>
      <c r="N80" s="810" t="s">
        <v>40</v>
      </c>
      <c r="O80" s="810" t="s">
        <v>52</v>
      </c>
      <c r="P80" s="1021" t="s">
        <v>53</v>
      </c>
      <c r="Q80" s="1022"/>
    </row>
    <row r="81" spans="1:17" s="229" customFormat="1" ht="15" customHeight="1" x14ac:dyDescent="0.2">
      <c r="A81" s="838"/>
      <c r="B81" s="840"/>
      <c r="C81" s="828" t="s">
        <v>54</v>
      </c>
      <c r="D81" s="829"/>
      <c r="E81" s="828" t="s">
        <v>55</v>
      </c>
      <c r="F81" s="849"/>
      <c r="G81" s="849"/>
      <c r="H81" s="849"/>
      <c r="I81" s="849"/>
      <c r="J81" s="849"/>
      <c r="K81" s="849"/>
      <c r="L81" s="849"/>
      <c r="M81" s="849"/>
      <c r="N81" s="810"/>
      <c r="O81" s="810"/>
      <c r="P81" s="1023"/>
      <c r="Q81" s="1024"/>
    </row>
    <row r="82" spans="1:17" s="229" customFormat="1" ht="116.25" customHeight="1" x14ac:dyDescent="0.2">
      <c r="A82" s="838"/>
      <c r="B82" s="840"/>
      <c r="C82" s="814" t="s">
        <v>57</v>
      </c>
      <c r="D82" s="815"/>
      <c r="E82" s="812" t="s">
        <v>410</v>
      </c>
      <c r="F82" s="813"/>
      <c r="G82" s="813"/>
      <c r="H82" s="813"/>
      <c r="I82" s="813"/>
      <c r="J82" s="813"/>
      <c r="K82" s="813"/>
      <c r="L82" s="813"/>
      <c r="M82" s="813"/>
      <c r="N82" s="231"/>
      <c r="O82" s="231"/>
      <c r="P82" s="997"/>
      <c r="Q82" s="998"/>
    </row>
    <row r="83" spans="1:17" s="229" customFormat="1" ht="81" customHeight="1" x14ac:dyDescent="0.2">
      <c r="A83" s="838"/>
      <c r="B83" s="840"/>
      <c r="C83" s="814" t="s">
        <v>65</v>
      </c>
      <c r="D83" s="815"/>
      <c r="E83" s="827" t="s">
        <v>367</v>
      </c>
      <c r="F83" s="817"/>
      <c r="G83" s="817"/>
      <c r="H83" s="817"/>
      <c r="I83" s="817"/>
      <c r="J83" s="817"/>
      <c r="K83" s="817"/>
      <c r="L83" s="817"/>
      <c r="M83" s="817"/>
      <c r="N83" s="231"/>
      <c r="O83" s="231"/>
      <c r="P83" s="997"/>
      <c r="Q83" s="998"/>
    </row>
    <row r="84" spans="1:17" s="229" customFormat="1" ht="99" customHeight="1" x14ac:dyDescent="0.2">
      <c r="A84" s="838"/>
      <c r="B84" s="840"/>
      <c r="C84" s="814" t="s">
        <v>86</v>
      </c>
      <c r="D84" s="815"/>
      <c r="E84" s="816" t="s">
        <v>64</v>
      </c>
      <c r="F84" s="817"/>
      <c r="G84" s="817"/>
      <c r="H84" s="817"/>
      <c r="I84" s="817"/>
      <c r="J84" s="817"/>
      <c r="K84" s="817"/>
      <c r="L84" s="817"/>
      <c r="M84" s="817"/>
      <c r="N84" s="231"/>
      <c r="O84" s="231"/>
      <c r="P84" s="997"/>
      <c r="Q84" s="998"/>
    </row>
    <row r="85" spans="1:17" s="229" customFormat="1" ht="123.75" customHeight="1" x14ac:dyDescent="0.2">
      <c r="A85" s="838"/>
      <c r="B85" s="840"/>
      <c r="C85" s="814" t="s">
        <v>66</v>
      </c>
      <c r="D85" s="815"/>
      <c r="E85" s="816" t="s">
        <v>73</v>
      </c>
      <c r="F85" s="817"/>
      <c r="G85" s="817"/>
      <c r="H85" s="817"/>
      <c r="I85" s="817"/>
      <c r="J85" s="817"/>
      <c r="K85" s="817"/>
      <c r="L85" s="817"/>
      <c r="M85" s="817"/>
      <c r="N85" s="231"/>
      <c r="O85" s="231"/>
      <c r="P85" s="997"/>
      <c r="Q85" s="998"/>
    </row>
    <row r="86" spans="1:17" s="229" customFormat="1" ht="83.25" customHeight="1" x14ac:dyDescent="0.2">
      <c r="A86" s="838"/>
      <c r="B86" s="840"/>
      <c r="C86" s="814" t="s">
        <v>67</v>
      </c>
      <c r="D86" s="815"/>
      <c r="E86" s="816" t="s">
        <v>354</v>
      </c>
      <c r="F86" s="817"/>
      <c r="G86" s="817"/>
      <c r="H86" s="817"/>
      <c r="I86" s="817"/>
      <c r="J86" s="817"/>
      <c r="K86" s="817"/>
      <c r="L86" s="817"/>
      <c r="M86" s="817"/>
      <c r="N86" s="231"/>
      <c r="O86" s="231"/>
      <c r="P86" s="997"/>
      <c r="Q86" s="998"/>
    </row>
    <row r="87" spans="1:17" s="229" customFormat="1" ht="119.25" customHeight="1" x14ac:dyDescent="0.2">
      <c r="A87" s="838"/>
      <c r="B87" s="840"/>
      <c r="C87" s="814" t="s">
        <v>72</v>
      </c>
      <c r="D87" s="815"/>
      <c r="E87" s="816" t="s">
        <v>355</v>
      </c>
      <c r="F87" s="817"/>
      <c r="G87" s="817"/>
      <c r="H87" s="817"/>
      <c r="I87" s="817"/>
      <c r="J87" s="817"/>
      <c r="K87" s="817"/>
      <c r="L87" s="817"/>
      <c r="M87" s="817"/>
      <c r="N87" s="231"/>
      <c r="O87" s="231"/>
      <c r="P87" s="997"/>
      <c r="Q87" s="998"/>
    </row>
    <row r="88" spans="1:17" s="229" customFormat="1" ht="219.75" customHeight="1" x14ac:dyDescent="0.2">
      <c r="A88" s="838"/>
      <c r="B88" s="840"/>
      <c r="C88" s="814" t="s">
        <v>69</v>
      </c>
      <c r="D88" s="815"/>
      <c r="E88" s="816" t="s">
        <v>390</v>
      </c>
      <c r="F88" s="817"/>
      <c r="G88" s="817"/>
      <c r="H88" s="817"/>
      <c r="I88" s="817"/>
      <c r="J88" s="817"/>
      <c r="K88" s="817"/>
      <c r="L88" s="817"/>
      <c r="M88" s="817"/>
      <c r="N88" s="231"/>
      <c r="O88" s="231"/>
      <c r="P88" s="997"/>
      <c r="Q88" s="998"/>
    </row>
    <row r="89" spans="1:17" s="229" customFormat="1" ht="28.5" customHeight="1" x14ac:dyDescent="0.2">
      <c r="A89" s="908"/>
      <c r="B89" s="910"/>
      <c r="C89" s="818" t="s">
        <v>74</v>
      </c>
      <c r="D89" s="818"/>
      <c r="E89" s="816" t="s">
        <v>75</v>
      </c>
      <c r="F89" s="817"/>
      <c r="G89" s="817"/>
      <c r="H89" s="817"/>
      <c r="I89" s="817"/>
      <c r="J89" s="817"/>
      <c r="K89" s="817"/>
      <c r="L89" s="817"/>
      <c r="M89" s="817"/>
      <c r="N89" s="231"/>
      <c r="O89" s="231"/>
      <c r="P89" s="997"/>
      <c r="Q89" s="998"/>
    </row>
    <row r="90" spans="1:17" s="229" customFormat="1" ht="21.75" customHeight="1" x14ac:dyDescent="0.2">
      <c r="A90" s="837" t="s">
        <v>22</v>
      </c>
      <c r="B90" s="839" t="s">
        <v>530</v>
      </c>
      <c r="C90" s="909" t="s">
        <v>411</v>
      </c>
      <c r="D90" s="909"/>
      <c r="E90" s="909"/>
      <c r="F90" s="909"/>
      <c r="G90" s="909"/>
      <c r="H90" s="909"/>
      <c r="I90" s="909"/>
      <c r="J90" s="909"/>
      <c r="K90" s="909"/>
      <c r="L90" s="909"/>
      <c r="M90" s="909"/>
      <c r="N90" s="810" t="s">
        <v>40</v>
      </c>
      <c r="O90" s="810" t="s">
        <v>52</v>
      </c>
      <c r="P90" s="1021" t="s">
        <v>53</v>
      </c>
      <c r="Q90" s="1022"/>
    </row>
    <row r="91" spans="1:17" s="229" customFormat="1" ht="21.75" customHeight="1" x14ac:dyDescent="0.2">
      <c r="A91" s="838"/>
      <c r="B91" s="840"/>
      <c r="C91" s="810" t="s">
        <v>54</v>
      </c>
      <c r="D91" s="810"/>
      <c r="E91" s="810" t="s">
        <v>403</v>
      </c>
      <c r="F91" s="810"/>
      <c r="G91" s="810"/>
      <c r="H91" s="810"/>
      <c r="I91" s="810"/>
      <c r="J91" s="810"/>
      <c r="K91" s="810"/>
      <c r="L91" s="810"/>
      <c r="M91" s="810"/>
      <c r="N91" s="810"/>
      <c r="O91" s="810"/>
      <c r="P91" s="1023"/>
      <c r="Q91" s="1024"/>
    </row>
    <row r="92" spans="1:17" s="229" customFormat="1" ht="66.75" customHeight="1" x14ac:dyDescent="0.2">
      <c r="A92" s="838"/>
      <c r="B92" s="840"/>
      <c r="C92" s="818" t="s">
        <v>76</v>
      </c>
      <c r="D92" s="818"/>
      <c r="E92" s="816" t="s">
        <v>79</v>
      </c>
      <c r="F92" s="817"/>
      <c r="G92" s="817"/>
      <c r="H92" s="817"/>
      <c r="I92" s="817"/>
      <c r="J92" s="817"/>
      <c r="K92" s="817"/>
      <c r="L92" s="817"/>
      <c r="M92" s="817"/>
      <c r="N92" s="232"/>
      <c r="O92" s="232"/>
      <c r="P92" s="928"/>
      <c r="Q92" s="1020"/>
    </row>
    <row r="93" spans="1:17" s="229" customFormat="1" ht="42" customHeight="1" x14ac:dyDescent="0.2">
      <c r="A93" s="838"/>
      <c r="B93" s="840"/>
      <c r="C93" s="814" t="s">
        <v>57</v>
      </c>
      <c r="D93" s="815"/>
      <c r="E93" s="827" t="s">
        <v>77</v>
      </c>
      <c r="F93" s="817"/>
      <c r="G93" s="817"/>
      <c r="H93" s="817"/>
      <c r="I93" s="817"/>
      <c r="J93" s="817"/>
      <c r="K93" s="817"/>
      <c r="L93" s="817"/>
      <c r="M93" s="817"/>
      <c r="N93" s="232"/>
      <c r="O93" s="232"/>
      <c r="P93" s="928"/>
      <c r="Q93" s="1020"/>
    </row>
    <row r="94" spans="1:17" s="229" customFormat="1" ht="101.25" customHeight="1" x14ac:dyDescent="0.2">
      <c r="A94" s="838"/>
      <c r="B94" s="840"/>
      <c r="C94" s="832" t="s">
        <v>81</v>
      </c>
      <c r="D94" s="833"/>
      <c r="E94" s="816" t="s">
        <v>92</v>
      </c>
      <c r="F94" s="817"/>
      <c r="G94" s="817"/>
      <c r="H94" s="817"/>
      <c r="I94" s="817"/>
      <c r="J94" s="817"/>
      <c r="K94" s="817"/>
      <c r="L94" s="817"/>
      <c r="M94" s="817"/>
      <c r="N94" s="232"/>
      <c r="O94" s="232"/>
      <c r="P94" s="928"/>
      <c r="Q94" s="1020"/>
    </row>
    <row r="95" spans="1:17" s="229" customFormat="1" ht="43.5" customHeight="1" x14ac:dyDescent="0.2">
      <c r="A95" s="838"/>
      <c r="B95" s="840"/>
      <c r="C95" s="814" t="s">
        <v>80</v>
      </c>
      <c r="D95" s="815"/>
      <c r="E95" s="816" t="s">
        <v>87</v>
      </c>
      <c r="F95" s="817"/>
      <c r="G95" s="817"/>
      <c r="H95" s="817"/>
      <c r="I95" s="817"/>
      <c r="J95" s="817"/>
      <c r="K95" s="817"/>
      <c r="L95" s="817"/>
      <c r="M95" s="817"/>
      <c r="N95" s="232"/>
      <c r="O95" s="232"/>
      <c r="P95" s="928"/>
      <c r="Q95" s="1020"/>
    </row>
    <row r="96" spans="1:17" s="229" customFormat="1" ht="36.75" customHeight="1" x14ac:dyDescent="0.2">
      <c r="A96" s="838"/>
      <c r="B96" s="840"/>
      <c r="C96" s="818" t="s">
        <v>74</v>
      </c>
      <c r="D96" s="818"/>
      <c r="E96" s="847" t="s">
        <v>412</v>
      </c>
      <c r="F96" s="848"/>
      <c r="G96" s="848"/>
      <c r="H96" s="848"/>
      <c r="I96" s="848"/>
      <c r="J96" s="848"/>
      <c r="K96" s="848"/>
      <c r="L96" s="848"/>
      <c r="M96" s="848"/>
      <c r="N96" s="232"/>
      <c r="O96" s="232"/>
      <c r="P96" s="928"/>
      <c r="Q96" s="1020"/>
    </row>
    <row r="97" spans="1:140" s="229" customFormat="1" ht="21.75" customHeight="1" x14ac:dyDescent="0.2">
      <c r="A97" s="837" t="s">
        <v>24</v>
      </c>
      <c r="B97" s="839" t="s">
        <v>530</v>
      </c>
      <c r="C97" s="909" t="s">
        <v>110</v>
      </c>
      <c r="D97" s="909"/>
      <c r="E97" s="909"/>
      <c r="F97" s="909"/>
      <c r="G97" s="909"/>
      <c r="H97" s="909"/>
      <c r="I97" s="909"/>
      <c r="J97" s="909"/>
      <c r="K97" s="909"/>
      <c r="L97" s="909"/>
      <c r="M97" s="909"/>
      <c r="N97" s="810" t="s">
        <v>40</v>
      </c>
      <c r="O97" s="810" t="s">
        <v>52</v>
      </c>
      <c r="P97" s="1021" t="s">
        <v>53</v>
      </c>
      <c r="Q97" s="1022"/>
    </row>
    <row r="98" spans="1:140" s="229" customFormat="1" ht="21.75" customHeight="1" x14ac:dyDescent="0.2">
      <c r="A98" s="838"/>
      <c r="B98" s="840"/>
      <c r="C98" s="810" t="s">
        <v>54</v>
      </c>
      <c r="D98" s="810"/>
      <c r="E98" s="810" t="s">
        <v>403</v>
      </c>
      <c r="F98" s="810"/>
      <c r="G98" s="810"/>
      <c r="H98" s="810"/>
      <c r="I98" s="810"/>
      <c r="J98" s="810"/>
      <c r="K98" s="810"/>
      <c r="L98" s="810"/>
      <c r="M98" s="810"/>
      <c r="N98" s="810"/>
      <c r="O98" s="810"/>
      <c r="P98" s="1023"/>
      <c r="Q98" s="1024"/>
    </row>
    <row r="99" spans="1:140" s="229" customFormat="1" ht="36.75" customHeight="1" x14ac:dyDescent="0.2">
      <c r="A99" s="838"/>
      <c r="B99" s="840"/>
      <c r="C99" s="814" t="s">
        <v>57</v>
      </c>
      <c r="D99" s="815"/>
      <c r="E99" s="827" t="s">
        <v>77</v>
      </c>
      <c r="F99" s="817"/>
      <c r="G99" s="817"/>
      <c r="H99" s="817"/>
      <c r="I99" s="817"/>
      <c r="J99" s="817"/>
      <c r="K99" s="817"/>
      <c r="L99" s="817"/>
      <c r="M99" s="817"/>
      <c r="N99" s="232"/>
      <c r="O99" s="232"/>
      <c r="P99" s="928"/>
      <c r="Q99" s="1020"/>
    </row>
    <row r="100" spans="1:140" s="229" customFormat="1" ht="99" customHeight="1" x14ac:dyDescent="0.2">
      <c r="A100" s="838"/>
      <c r="B100" s="840"/>
      <c r="C100" s="832" t="s">
        <v>81</v>
      </c>
      <c r="D100" s="833"/>
      <c r="E100" s="816" t="s">
        <v>91</v>
      </c>
      <c r="F100" s="817"/>
      <c r="G100" s="817"/>
      <c r="H100" s="817"/>
      <c r="I100" s="817"/>
      <c r="J100" s="817"/>
      <c r="K100" s="817"/>
      <c r="L100" s="817"/>
      <c r="M100" s="817"/>
      <c r="N100" s="232"/>
      <c r="O100" s="232"/>
      <c r="P100" s="928"/>
      <c r="Q100" s="1020"/>
    </row>
    <row r="101" spans="1:140" s="229" customFormat="1" ht="37.5" customHeight="1" x14ac:dyDescent="0.2">
      <c r="A101" s="838"/>
      <c r="B101" s="840"/>
      <c r="C101" s="843" t="s">
        <v>80</v>
      </c>
      <c r="D101" s="844"/>
      <c r="E101" s="845" t="s">
        <v>413</v>
      </c>
      <c r="F101" s="846"/>
      <c r="G101" s="846"/>
      <c r="H101" s="846"/>
      <c r="I101" s="846"/>
      <c r="J101" s="846"/>
      <c r="K101" s="846"/>
      <c r="L101" s="846"/>
      <c r="M101" s="846"/>
      <c r="N101" s="233"/>
      <c r="O101" s="233"/>
      <c r="P101" s="928"/>
      <c r="Q101" s="1020"/>
    </row>
    <row r="102" spans="1:140" s="229" customFormat="1" ht="21.75" customHeight="1" x14ac:dyDescent="0.2">
      <c r="A102" s="842" t="s">
        <v>27</v>
      </c>
      <c r="B102" s="841" t="s">
        <v>530</v>
      </c>
      <c r="C102" s="909" t="s">
        <v>414</v>
      </c>
      <c r="D102" s="909"/>
      <c r="E102" s="909"/>
      <c r="F102" s="909"/>
      <c r="G102" s="909"/>
      <c r="H102" s="909"/>
      <c r="I102" s="909"/>
      <c r="J102" s="909"/>
      <c r="K102" s="909"/>
      <c r="L102" s="909"/>
      <c r="M102" s="909"/>
      <c r="N102" s="810" t="s">
        <v>40</v>
      </c>
      <c r="O102" s="810" t="s">
        <v>52</v>
      </c>
      <c r="P102" s="1021" t="s">
        <v>53</v>
      </c>
      <c r="Q102" s="1022"/>
    </row>
    <row r="103" spans="1:140" s="229" customFormat="1" ht="21.75" customHeight="1" x14ac:dyDescent="0.2">
      <c r="A103" s="842"/>
      <c r="B103" s="841"/>
      <c r="C103" s="909" t="s">
        <v>54</v>
      </c>
      <c r="D103" s="909"/>
      <c r="E103" s="909" t="s">
        <v>403</v>
      </c>
      <c r="F103" s="909"/>
      <c r="G103" s="909"/>
      <c r="H103" s="909"/>
      <c r="I103" s="909"/>
      <c r="J103" s="909"/>
      <c r="K103" s="909"/>
      <c r="L103" s="909"/>
      <c r="M103" s="909"/>
      <c r="N103" s="810"/>
      <c r="O103" s="810"/>
      <c r="P103" s="1023"/>
      <c r="Q103" s="1024"/>
    </row>
    <row r="104" spans="1:140" s="229" customFormat="1" ht="103.5" customHeight="1" x14ac:dyDescent="0.2">
      <c r="A104" s="842"/>
      <c r="B104" s="841"/>
      <c r="C104" s="905" t="s">
        <v>81</v>
      </c>
      <c r="D104" s="905"/>
      <c r="E104" s="925" t="s">
        <v>78</v>
      </c>
      <c r="F104" s="926"/>
      <c r="G104" s="926"/>
      <c r="H104" s="926"/>
      <c r="I104" s="926"/>
      <c r="J104" s="926"/>
      <c r="K104" s="926"/>
      <c r="L104" s="926"/>
      <c r="M104" s="926"/>
      <c r="N104" s="232"/>
      <c r="O104" s="232"/>
      <c r="P104" s="928"/>
      <c r="Q104" s="1020"/>
    </row>
    <row r="105" spans="1:140" s="229" customFormat="1" ht="28.5" customHeight="1" x14ac:dyDescent="0.2">
      <c r="A105" s="842"/>
      <c r="B105" s="841"/>
      <c r="C105" s="905" t="s">
        <v>76</v>
      </c>
      <c r="D105" s="905"/>
      <c r="E105" s="927" t="s">
        <v>415</v>
      </c>
      <c r="F105" s="927"/>
      <c r="G105" s="927"/>
      <c r="H105" s="927"/>
      <c r="I105" s="927"/>
      <c r="J105" s="927"/>
      <c r="K105" s="927"/>
      <c r="L105" s="927"/>
      <c r="M105" s="927"/>
      <c r="N105" s="232"/>
      <c r="O105" s="232"/>
      <c r="P105" s="928"/>
      <c r="Q105" s="1020"/>
    </row>
    <row r="106" spans="1:140" s="229" customFormat="1" ht="20.25" customHeight="1" x14ac:dyDescent="0.2">
      <c r="A106" s="842" t="s">
        <v>32</v>
      </c>
      <c r="B106" s="836" t="s">
        <v>530</v>
      </c>
      <c r="C106" s="909" t="s">
        <v>93</v>
      </c>
      <c r="D106" s="909"/>
      <c r="E106" s="909"/>
      <c r="F106" s="909"/>
      <c r="G106" s="909"/>
      <c r="H106" s="909"/>
      <c r="I106" s="909"/>
      <c r="J106" s="909"/>
      <c r="K106" s="909"/>
      <c r="L106" s="909"/>
      <c r="M106" s="909"/>
      <c r="N106" s="810" t="s">
        <v>40</v>
      </c>
      <c r="O106" s="810" t="s">
        <v>52</v>
      </c>
      <c r="P106" s="1021" t="s">
        <v>53</v>
      </c>
      <c r="Q106" s="1022"/>
    </row>
    <row r="107" spans="1:140" s="234" customFormat="1" x14ac:dyDescent="0.25">
      <c r="A107" s="842"/>
      <c r="B107" s="836"/>
      <c r="C107" s="810" t="s">
        <v>54</v>
      </c>
      <c r="D107" s="810"/>
      <c r="E107" s="810" t="s">
        <v>403</v>
      </c>
      <c r="F107" s="810"/>
      <c r="G107" s="810"/>
      <c r="H107" s="810"/>
      <c r="I107" s="810"/>
      <c r="J107" s="810"/>
      <c r="K107" s="810"/>
      <c r="L107" s="810"/>
      <c r="M107" s="810"/>
      <c r="N107" s="810"/>
      <c r="O107" s="810"/>
      <c r="P107" s="1023"/>
      <c r="Q107" s="1024"/>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c r="BD107" s="179"/>
      <c r="BE107" s="179"/>
      <c r="BF107" s="179"/>
      <c r="BG107" s="179"/>
      <c r="BH107" s="179"/>
      <c r="BI107" s="179"/>
      <c r="BJ107" s="179"/>
      <c r="BK107" s="179"/>
      <c r="BL107" s="179"/>
      <c r="BM107" s="179"/>
      <c r="BN107" s="179"/>
      <c r="BO107" s="179"/>
      <c r="BP107" s="179"/>
      <c r="BQ107" s="179"/>
      <c r="BR107" s="179"/>
      <c r="BS107" s="179"/>
      <c r="BT107" s="179"/>
      <c r="BU107" s="179"/>
      <c r="BV107" s="179"/>
      <c r="BW107" s="179"/>
      <c r="BX107" s="179"/>
      <c r="BY107" s="179"/>
      <c r="BZ107" s="179"/>
      <c r="CA107" s="179"/>
      <c r="CB107" s="179"/>
      <c r="CC107" s="179"/>
      <c r="CD107" s="179"/>
      <c r="CE107" s="179"/>
      <c r="CF107" s="179"/>
      <c r="CG107" s="179"/>
      <c r="CH107" s="179"/>
      <c r="CI107" s="179"/>
      <c r="CJ107" s="179"/>
      <c r="CK107" s="179"/>
      <c r="CL107" s="179"/>
      <c r="CM107" s="179"/>
      <c r="CN107" s="179"/>
      <c r="CO107" s="179"/>
      <c r="CP107" s="179"/>
      <c r="CQ107" s="179"/>
      <c r="CR107" s="179"/>
      <c r="CS107" s="179"/>
      <c r="CT107" s="179"/>
      <c r="CU107" s="179"/>
      <c r="CV107" s="179"/>
      <c r="CW107" s="179"/>
      <c r="CX107" s="179"/>
      <c r="CY107" s="179"/>
      <c r="CZ107" s="179"/>
      <c r="DA107" s="179"/>
      <c r="DB107" s="179"/>
      <c r="DC107" s="179"/>
      <c r="DD107" s="179"/>
      <c r="DE107" s="179"/>
      <c r="DF107" s="179"/>
      <c r="DG107" s="179"/>
      <c r="DH107" s="179"/>
      <c r="DI107" s="179"/>
      <c r="DJ107" s="179"/>
      <c r="DK107" s="179"/>
      <c r="DL107" s="179"/>
      <c r="DM107" s="179"/>
      <c r="DN107" s="179"/>
      <c r="DO107" s="179"/>
      <c r="DP107" s="179"/>
      <c r="DQ107" s="179"/>
      <c r="DR107" s="179"/>
      <c r="DS107" s="179"/>
      <c r="DT107" s="179"/>
      <c r="DU107" s="179"/>
      <c r="DV107" s="179"/>
      <c r="DW107" s="179"/>
      <c r="DX107" s="179"/>
      <c r="DY107" s="179"/>
      <c r="DZ107" s="179"/>
      <c r="EA107" s="179"/>
      <c r="EB107" s="179"/>
      <c r="EC107" s="179"/>
      <c r="ED107" s="179"/>
      <c r="EE107" s="179"/>
      <c r="EF107" s="179"/>
      <c r="EG107" s="179"/>
      <c r="EH107" s="179"/>
      <c r="EI107" s="179"/>
      <c r="EJ107" s="179"/>
    </row>
    <row r="108" spans="1:140" s="234" customFormat="1" ht="30" customHeight="1" x14ac:dyDescent="0.25">
      <c r="A108" s="842"/>
      <c r="B108" s="836"/>
      <c r="C108" s="924" t="s">
        <v>94</v>
      </c>
      <c r="D108" s="924"/>
      <c r="E108" s="819" t="s">
        <v>95</v>
      </c>
      <c r="F108" s="819"/>
      <c r="G108" s="819"/>
      <c r="H108" s="819"/>
      <c r="I108" s="819"/>
      <c r="J108" s="819"/>
      <c r="K108" s="819"/>
      <c r="L108" s="819"/>
      <c r="M108" s="819"/>
      <c r="N108" s="231"/>
      <c r="O108" s="231"/>
      <c r="P108" s="997"/>
      <c r="Q108" s="998"/>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c r="BI108" s="179"/>
      <c r="BJ108" s="179"/>
      <c r="BK108" s="179"/>
      <c r="BL108" s="179"/>
      <c r="BM108" s="179"/>
      <c r="BN108" s="179"/>
      <c r="BO108" s="179"/>
      <c r="BP108" s="179"/>
      <c r="BQ108" s="179"/>
      <c r="BR108" s="179"/>
      <c r="BS108" s="179"/>
      <c r="BT108" s="179"/>
      <c r="BU108" s="179"/>
      <c r="BV108" s="179"/>
      <c r="BW108" s="179"/>
      <c r="BX108" s="179"/>
      <c r="BY108" s="179"/>
      <c r="BZ108" s="179"/>
      <c r="CA108" s="179"/>
      <c r="CB108" s="179"/>
      <c r="CC108" s="179"/>
      <c r="CD108" s="179"/>
      <c r="CE108" s="179"/>
      <c r="CF108" s="179"/>
      <c r="CG108" s="179"/>
      <c r="CH108" s="179"/>
      <c r="CI108" s="179"/>
      <c r="CJ108" s="179"/>
      <c r="CK108" s="179"/>
      <c r="CL108" s="179"/>
      <c r="CM108" s="179"/>
      <c r="CN108" s="179"/>
      <c r="CO108" s="179"/>
      <c r="CP108" s="179"/>
      <c r="CQ108" s="179"/>
      <c r="CR108" s="179"/>
      <c r="CS108" s="179"/>
      <c r="CT108" s="179"/>
      <c r="CU108" s="179"/>
      <c r="CV108" s="179"/>
      <c r="CW108" s="179"/>
      <c r="CX108" s="179"/>
      <c r="CY108" s="179"/>
      <c r="CZ108" s="179"/>
      <c r="DA108" s="179"/>
      <c r="DB108" s="179"/>
      <c r="DC108" s="179"/>
      <c r="DD108" s="179"/>
      <c r="DE108" s="179"/>
      <c r="DF108" s="179"/>
      <c r="DG108" s="179"/>
      <c r="DH108" s="179"/>
      <c r="DI108" s="179"/>
      <c r="DJ108" s="179"/>
      <c r="DK108" s="179"/>
      <c r="DL108" s="179"/>
      <c r="DM108" s="179"/>
      <c r="DN108" s="179"/>
      <c r="DO108" s="179"/>
      <c r="DP108" s="179"/>
      <c r="DQ108" s="179"/>
      <c r="DR108" s="179"/>
      <c r="DS108" s="179"/>
      <c r="DT108" s="179"/>
      <c r="DU108" s="179"/>
      <c r="DV108" s="179"/>
      <c r="DW108" s="179"/>
      <c r="DX108" s="179"/>
      <c r="DY108" s="179"/>
      <c r="DZ108" s="179"/>
      <c r="EA108" s="179"/>
      <c r="EB108" s="179"/>
      <c r="EC108" s="179"/>
      <c r="ED108" s="179"/>
      <c r="EE108" s="179"/>
      <c r="EF108" s="179"/>
      <c r="EG108" s="179"/>
      <c r="EH108" s="179"/>
      <c r="EI108" s="179"/>
      <c r="EJ108" s="179"/>
    </row>
    <row r="109" spans="1:140" s="234" customFormat="1" ht="21.75" customHeight="1" x14ac:dyDescent="0.25">
      <c r="A109" s="842"/>
      <c r="B109" s="836"/>
      <c r="C109" s="928" t="s">
        <v>104</v>
      </c>
      <c r="D109" s="929"/>
      <c r="E109" s="847" t="s">
        <v>386</v>
      </c>
      <c r="F109" s="848"/>
      <c r="G109" s="848"/>
      <c r="H109" s="848"/>
      <c r="I109" s="848"/>
      <c r="J109" s="848"/>
      <c r="K109" s="848"/>
      <c r="L109" s="848"/>
      <c r="M109" s="930"/>
      <c r="N109" s="231"/>
      <c r="O109" s="231"/>
      <c r="P109" s="997"/>
      <c r="Q109" s="998"/>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c r="BE109" s="179"/>
      <c r="BF109" s="179"/>
      <c r="BG109" s="179"/>
      <c r="BH109" s="179"/>
      <c r="BI109" s="179"/>
      <c r="BJ109" s="179"/>
      <c r="BK109" s="179"/>
      <c r="BL109" s="179"/>
      <c r="BM109" s="179"/>
      <c r="BN109" s="179"/>
      <c r="BO109" s="179"/>
      <c r="BP109" s="179"/>
      <c r="BQ109" s="179"/>
      <c r="BR109" s="179"/>
      <c r="BS109" s="179"/>
      <c r="BT109" s="179"/>
      <c r="BU109" s="179"/>
      <c r="BV109" s="179"/>
      <c r="BW109" s="179"/>
      <c r="BX109" s="179"/>
      <c r="BY109" s="179"/>
      <c r="BZ109" s="179"/>
      <c r="CA109" s="179"/>
      <c r="CB109" s="179"/>
      <c r="CC109" s="179"/>
      <c r="CD109" s="179"/>
      <c r="CE109" s="179"/>
      <c r="CF109" s="179"/>
      <c r="CG109" s="179"/>
      <c r="CH109" s="179"/>
      <c r="CI109" s="179"/>
      <c r="CJ109" s="179"/>
      <c r="CK109" s="179"/>
      <c r="CL109" s="179"/>
      <c r="CM109" s="179"/>
      <c r="CN109" s="179"/>
      <c r="CO109" s="179"/>
      <c r="CP109" s="179"/>
      <c r="CQ109" s="179"/>
      <c r="CR109" s="179"/>
      <c r="CS109" s="179"/>
      <c r="CT109" s="179"/>
      <c r="CU109" s="179"/>
      <c r="CV109" s="179"/>
      <c r="CW109" s="179"/>
      <c r="CX109" s="179"/>
      <c r="CY109" s="179"/>
      <c r="CZ109" s="179"/>
      <c r="DA109" s="179"/>
      <c r="DB109" s="179"/>
      <c r="DC109" s="179"/>
      <c r="DD109" s="179"/>
      <c r="DE109" s="179"/>
      <c r="DF109" s="179"/>
      <c r="DG109" s="179"/>
      <c r="DH109" s="179"/>
      <c r="DI109" s="179"/>
      <c r="DJ109" s="179"/>
      <c r="DK109" s="179"/>
      <c r="DL109" s="179"/>
      <c r="DM109" s="179"/>
      <c r="DN109" s="179"/>
      <c r="DO109" s="179"/>
      <c r="DP109" s="179"/>
      <c r="DQ109" s="179"/>
      <c r="DR109" s="179"/>
      <c r="DS109" s="179"/>
      <c r="DT109" s="179"/>
      <c r="DU109" s="179"/>
      <c r="DV109" s="179"/>
      <c r="DW109" s="179"/>
      <c r="DX109" s="179"/>
      <c r="DY109" s="179"/>
      <c r="DZ109" s="179"/>
      <c r="EA109" s="179"/>
      <c r="EB109" s="179"/>
      <c r="EC109" s="179"/>
      <c r="ED109" s="179"/>
      <c r="EE109" s="179"/>
      <c r="EF109" s="179"/>
      <c r="EG109" s="179"/>
      <c r="EH109" s="179"/>
      <c r="EI109" s="179"/>
      <c r="EJ109" s="179"/>
    </row>
    <row r="110" spans="1:140" s="234" customFormat="1" ht="33.75" customHeight="1" x14ac:dyDescent="0.25">
      <c r="A110" s="842"/>
      <c r="B110" s="836"/>
      <c r="C110" s="818" t="s">
        <v>97</v>
      </c>
      <c r="D110" s="818"/>
      <c r="E110" s="819" t="s">
        <v>363</v>
      </c>
      <c r="F110" s="819"/>
      <c r="G110" s="819"/>
      <c r="H110" s="819"/>
      <c r="I110" s="819"/>
      <c r="J110" s="819"/>
      <c r="K110" s="819"/>
      <c r="L110" s="819"/>
      <c r="M110" s="819"/>
      <c r="N110" s="231"/>
      <c r="O110" s="231"/>
      <c r="P110" s="997"/>
      <c r="Q110" s="998"/>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179"/>
      <c r="AZ110" s="179"/>
      <c r="BA110" s="179"/>
      <c r="BB110" s="179"/>
      <c r="BC110" s="179"/>
      <c r="BD110" s="179"/>
      <c r="BE110" s="179"/>
      <c r="BF110" s="179"/>
      <c r="BG110" s="179"/>
      <c r="BH110" s="179"/>
      <c r="BI110" s="179"/>
      <c r="BJ110" s="179"/>
      <c r="BK110" s="179"/>
      <c r="BL110" s="179"/>
      <c r="BM110" s="179"/>
      <c r="BN110" s="179"/>
      <c r="BO110" s="179"/>
      <c r="BP110" s="179"/>
      <c r="BQ110" s="179"/>
      <c r="BR110" s="179"/>
      <c r="BS110" s="179"/>
      <c r="BT110" s="179"/>
      <c r="BU110" s="179"/>
      <c r="BV110" s="179"/>
      <c r="BW110" s="179"/>
      <c r="BX110" s="179"/>
      <c r="BY110" s="179"/>
      <c r="BZ110" s="179"/>
      <c r="CA110" s="179"/>
      <c r="CB110" s="179"/>
      <c r="CC110" s="179"/>
      <c r="CD110" s="179"/>
      <c r="CE110" s="179"/>
      <c r="CF110" s="179"/>
      <c r="CG110" s="179"/>
      <c r="CH110" s="179"/>
      <c r="CI110" s="179"/>
      <c r="CJ110" s="179"/>
      <c r="CK110" s="179"/>
      <c r="CL110" s="179"/>
      <c r="CM110" s="179"/>
      <c r="CN110" s="179"/>
      <c r="CO110" s="179"/>
      <c r="CP110" s="179"/>
      <c r="CQ110" s="179"/>
      <c r="CR110" s="179"/>
      <c r="CS110" s="179"/>
      <c r="CT110" s="179"/>
      <c r="CU110" s="179"/>
      <c r="CV110" s="179"/>
      <c r="CW110" s="179"/>
      <c r="CX110" s="179"/>
      <c r="CY110" s="179"/>
      <c r="CZ110" s="179"/>
      <c r="DA110" s="179"/>
      <c r="DB110" s="179"/>
      <c r="DC110" s="179"/>
      <c r="DD110" s="179"/>
      <c r="DE110" s="179"/>
      <c r="DF110" s="179"/>
      <c r="DG110" s="179"/>
      <c r="DH110" s="179"/>
      <c r="DI110" s="179"/>
      <c r="DJ110" s="179"/>
      <c r="DK110" s="179"/>
      <c r="DL110" s="179"/>
      <c r="DM110" s="179"/>
      <c r="DN110" s="179"/>
      <c r="DO110" s="179"/>
      <c r="DP110" s="179"/>
      <c r="DQ110" s="179"/>
      <c r="DR110" s="179"/>
      <c r="DS110" s="179"/>
      <c r="DT110" s="179"/>
      <c r="DU110" s="179"/>
      <c r="DV110" s="179"/>
      <c r="DW110" s="179"/>
      <c r="DX110" s="179"/>
      <c r="DY110" s="179"/>
      <c r="DZ110" s="179"/>
      <c r="EA110" s="179"/>
      <c r="EB110" s="179"/>
      <c r="EC110" s="179"/>
      <c r="ED110" s="179"/>
      <c r="EE110" s="179"/>
      <c r="EF110" s="179"/>
      <c r="EG110" s="179"/>
      <c r="EH110" s="179"/>
      <c r="EI110" s="179"/>
      <c r="EJ110" s="179"/>
    </row>
    <row r="111" spans="1:140" s="234" customFormat="1" ht="27" customHeight="1" x14ac:dyDescent="0.25">
      <c r="A111" s="842"/>
      <c r="B111" s="836"/>
      <c r="C111" s="818" t="s">
        <v>365</v>
      </c>
      <c r="D111" s="818"/>
      <c r="E111" s="819" t="s">
        <v>364</v>
      </c>
      <c r="F111" s="819"/>
      <c r="G111" s="819"/>
      <c r="H111" s="819"/>
      <c r="I111" s="819"/>
      <c r="J111" s="819"/>
      <c r="K111" s="819"/>
      <c r="L111" s="819"/>
      <c r="M111" s="819"/>
      <c r="N111" s="231"/>
      <c r="O111" s="231"/>
      <c r="P111" s="997"/>
      <c r="Q111" s="998"/>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c r="AS111" s="179"/>
      <c r="AT111" s="179"/>
      <c r="AU111" s="179"/>
      <c r="AV111" s="179"/>
      <c r="AW111" s="179"/>
      <c r="AX111" s="179"/>
      <c r="AY111" s="179"/>
      <c r="AZ111" s="179"/>
      <c r="BA111" s="179"/>
      <c r="BB111" s="179"/>
      <c r="BC111" s="179"/>
      <c r="BD111" s="179"/>
      <c r="BE111" s="179"/>
      <c r="BF111" s="179"/>
      <c r="BG111" s="179"/>
      <c r="BH111" s="179"/>
      <c r="BI111" s="179"/>
      <c r="BJ111" s="179"/>
      <c r="BK111" s="179"/>
      <c r="BL111" s="179"/>
      <c r="BM111" s="179"/>
      <c r="BN111" s="179"/>
      <c r="BO111" s="179"/>
      <c r="BP111" s="179"/>
      <c r="BQ111" s="179"/>
      <c r="BR111" s="179"/>
      <c r="BS111" s="179"/>
      <c r="BT111" s="179"/>
      <c r="BU111" s="179"/>
      <c r="BV111" s="179"/>
      <c r="BW111" s="179"/>
      <c r="BX111" s="179"/>
      <c r="BY111" s="179"/>
      <c r="BZ111" s="179"/>
      <c r="CA111" s="179"/>
      <c r="CB111" s="179"/>
      <c r="CC111" s="179"/>
      <c r="CD111" s="179"/>
      <c r="CE111" s="179"/>
      <c r="CF111" s="179"/>
      <c r="CG111" s="179"/>
      <c r="CH111" s="179"/>
      <c r="CI111" s="179"/>
      <c r="CJ111" s="179"/>
      <c r="CK111" s="179"/>
      <c r="CL111" s="179"/>
      <c r="CM111" s="179"/>
      <c r="CN111" s="179"/>
      <c r="CO111" s="179"/>
      <c r="CP111" s="179"/>
      <c r="CQ111" s="179"/>
      <c r="CR111" s="179"/>
      <c r="CS111" s="179"/>
      <c r="CT111" s="179"/>
      <c r="CU111" s="179"/>
      <c r="CV111" s="179"/>
      <c r="CW111" s="179"/>
      <c r="CX111" s="179"/>
      <c r="CY111" s="179"/>
      <c r="CZ111" s="179"/>
      <c r="DA111" s="179"/>
      <c r="DB111" s="179"/>
      <c r="DC111" s="179"/>
      <c r="DD111" s="179"/>
      <c r="DE111" s="179"/>
      <c r="DF111" s="179"/>
      <c r="DG111" s="179"/>
      <c r="DH111" s="179"/>
      <c r="DI111" s="179"/>
      <c r="DJ111" s="179"/>
      <c r="DK111" s="179"/>
      <c r="DL111" s="179"/>
      <c r="DM111" s="179"/>
      <c r="DN111" s="179"/>
      <c r="DO111" s="179"/>
      <c r="DP111" s="179"/>
      <c r="DQ111" s="179"/>
      <c r="DR111" s="179"/>
      <c r="DS111" s="179"/>
      <c r="DT111" s="179"/>
      <c r="DU111" s="179"/>
      <c r="DV111" s="179"/>
      <c r="DW111" s="179"/>
      <c r="DX111" s="179"/>
      <c r="DY111" s="179"/>
      <c r="DZ111" s="179"/>
      <c r="EA111" s="179"/>
      <c r="EB111" s="179"/>
      <c r="EC111" s="179"/>
      <c r="ED111" s="179"/>
      <c r="EE111" s="179"/>
      <c r="EF111" s="179"/>
      <c r="EG111" s="179"/>
      <c r="EH111" s="179"/>
      <c r="EI111" s="179"/>
      <c r="EJ111" s="179"/>
    </row>
    <row r="112" spans="1:140" s="234" customFormat="1" ht="30" customHeight="1" x14ac:dyDescent="0.25">
      <c r="A112" s="842"/>
      <c r="B112" s="836"/>
      <c r="C112" s="814" t="s">
        <v>74</v>
      </c>
      <c r="D112" s="815"/>
      <c r="E112" s="819" t="s">
        <v>416</v>
      </c>
      <c r="F112" s="819"/>
      <c r="G112" s="819"/>
      <c r="H112" s="819"/>
      <c r="I112" s="819"/>
      <c r="J112" s="819"/>
      <c r="K112" s="819"/>
      <c r="L112" s="819"/>
      <c r="M112" s="819"/>
      <c r="N112" s="231"/>
      <c r="O112" s="231"/>
      <c r="P112" s="997"/>
      <c r="Q112" s="998"/>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c r="AQ112" s="179"/>
      <c r="AR112" s="179"/>
      <c r="AS112" s="179"/>
      <c r="AT112" s="179"/>
      <c r="AU112" s="179"/>
      <c r="AV112" s="179"/>
      <c r="AW112" s="179"/>
      <c r="AX112" s="179"/>
      <c r="AY112" s="179"/>
      <c r="AZ112" s="179"/>
      <c r="BA112" s="179"/>
      <c r="BB112" s="179"/>
      <c r="BC112" s="179"/>
      <c r="BD112" s="179"/>
      <c r="BE112" s="179"/>
      <c r="BF112" s="179"/>
      <c r="BG112" s="179"/>
      <c r="BH112" s="179"/>
      <c r="BI112" s="179"/>
      <c r="BJ112" s="179"/>
      <c r="BK112" s="179"/>
      <c r="BL112" s="179"/>
      <c r="BM112" s="179"/>
      <c r="BN112" s="179"/>
      <c r="BO112" s="179"/>
      <c r="BP112" s="179"/>
      <c r="BQ112" s="179"/>
      <c r="BR112" s="179"/>
      <c r="BS112" s="179"/>
      <c r="BT112" s="179"/>
      <c r="BU112" s="179"/>
      <c r="BV112" s="179"/>
      <c r="BW112" s="179"/>
      <c r="BX112" s="179"/>
      <c r="BY112" s="179"/>
      <c r="BZ112" s="179"/>
      <c r="CA112" s="179"/>
      <c r="CB112" s="179"/>
      <c r="CC112" s="179"/>
      <c r="CD112" s="179"/>
      <c r="CE112" s="179"/>
      <c r="CF112" s="179"/>
      <c r="CG112" s="179"/>
      <c r="CH112" s="179"/>
      <c r="CI112" s="179"/>
      <c r="CJ112" s="179"/>
      <c r="CK112" s="179"/>
      <c r="CL112" s="179"/>
      <c r="CM112" s="179"/>
      <c r="CN112" s="179"/>
      <c r="CO112" s="179"/>
      <c r="CP112" s="179"/>
      <c r="CQ112" s="179"/>
      <c r="CR112" s="179"/>
      <c r="CS112" s="179"/>
      <c r="CT112" s="179"/>
      <c r="CU112" s="179"/>
      <c r="CV112" s="179"/>
      <c r="CW112" s="179"/>
      <c r="CX112" s="179"/>
      <c r="CY112" s="179"/>
      <c r="CZ112" s="179"/>
      <c r="DA112" s="179"/>
      <c r="DB112" s="179"/>
      <c r="DC112" s="179"/>
      <c r="DD112" s="179"/>
      <c r="DE112" s="179"/>
      <c r="DF112" s="179"/>
      <c r="DG112" s="179"/>
      <c r="DH112" s="179"/>
      <c r="DI112" s="179"/>
      <c r="DJ112" s="179"/>
      <c r="DK112" s="179"/>
      <c r="DL112" s="179"/>
      <c r="DM112" s="179"/>
      <c r="DN112" s="179"/>
      <c r="DO112" s="179"/>
      <c r="DP112" s="179"/>
      <c r="DQ112" s="179"/>
      <c r="DR112" s="179"/>
      <c r="DS112" s="179"/>
      <c r="DT112" s="179"/>
      <c r="DU112" s="179"/>
      <c r="DV112" s="179"/>
      <c r="DW112" s="179"/>
      <c r="DX112" s="179"/>
      <c r="DY112" s="179"/>
      <c r="DZ112" s="179"/>
      <c r="EA112" s="179"/>
      <c r="EB112" s="179"/>
      <c r="EC112" s="179"/>
      <c r="ED112" s="179"/>
      <c r="EE112" s="179"/>
      <c r="EF112" s="179"/>
      <c r="EG112" s="179"/>
      <c r="EH112" s="179"/>
      <c r="EI112" s="179"/>
      <c r="EJ112" s="179"/>
    </row>
    <row r="113" spans="1:17" s="229" customFormat="1" ht="11.25" customHeight="1" x14ac:dyDescent="0.2">
      <c r="A113" s="842" t="s">
        <v>8</v>
      </c>
      <c r="B113" s="836" t="s">
        <v>531</v>
      </c>
      <c r="C113" s="821" t="s">
        <v>417</v>
      </c>
      <c r="D113" s="821"/>
      <c r="E113" s="821"/>
      <c r="F113" s="821"/>
      <c r="G113" s="821"/>
      <c r="H113" s="821"/>
      <c r="I113" s="821"/>
      <c r="J113" s="821"/>
      <c r="K113" s="821"/>
      <c r="L113" s="821"/>
      <c r="M113" s="821"/>
      <c r="N113" s="810" t="s">
        <v>40</v>
      </c>
      <c r="O113" s="810" t="s">
        <v>52</v>
      </c>
      <c r="P113" s="1021" t="s">
        <v>53</v>
      </c>
      <c r="Q113" s="1022"/>
    </row>
    <row r="114" spans="1:17" s="229" customFormat="1" ht="15" customHeight="1" x14ac:dyDescent="0.2">
      <c r="A114" s="842"/>
      <c r="B114" s="836"/>
      <c r="C114" s="821" t="s">
        <v>54</v>
      </c>
      <c r="D114" s="821"/>
      <c r="E114" s="821" t="s">
        <v>403</v>
      </c>
      <c r="F114" s="821"/>
      <c r="G114" s="821"/>
      <c r="H114" s="821"/>
      <c r="I114" s="821"/>
      <c r="J114" s="821"/>
      <c r="K114" s="821"/>
      <c r="L114" s="821"/>
      <c r="M114" s="821"/>
      <c r="N114" s="810"/>
      <c r="O114" s="810"/>
      <c r="P114" s="1023"/>
      <c r="Q114" s="1024"/>
    </row>
    <row r="115" spans="1:17" s="229" customFormat="1" ht="64.5" customHeight="1" x14ac:dyDescent="0.2">
      <c r="A115" s="842"/>
      <c r="B115" s="836"/>
      <c r="C115" s="818" t="s">
        <v>74</v>
      </c>
      <c r="D115" s="818"/>
      <c r="E115" s="819" t="s">
        <v>356</v>
      </c>
      <c r="F115" s="820"/>
      <c r="G115" s="820"/>
      <c r="H115" s="820"/>
      <c r="I115" s="820"/>
      <c r="J115" s="820"/>
      <c r="K115" s="820"/>
      <c r="L115" s="820"/>
      <c r="M115" s="820"/>
      <c r="N115" s="232"/>
      <c r="O115" s="232"/>
      <c r="P115" s="928"/>
      <c r="Q115" s="1020"/>
    </row>
    <row r="116" spans="1:17" s="229" customFormat="1" ht="165" customHeight="1" x14ac:dyDescent="0.2">
      <c r="A116" s="842"/>
      <c r="B116" s="836"/>
      <c r="C116" s="818" t="s">
        <v>88</v>
      </c>
      <c r="D116" s="818"/>
      <c r="E116" s="819" t="s">
        <v>89</v>
      </c>
      <c r="F116" s="820"/>
      <c r="G116" s="820"/>
      <c r="H116" s="820"/>
      <c r="I116" s="820"/>
      <c r="J116" s="820"/>
      <c r="K116" s="820"/>
      <c r="L116" s="820"/>
      <c r="M116" s="820"/>
      <c r="N116" s="232"/>
      <c r="O116" s="232"/>
      <c r="P116" s="928"/>
      <c r="Q116" s="1020"/>
    </row>
    <row r="117" spans="1:17" s="229" customFormat="1" ht="63" customHeight="1" x14ac:dyDescent="0.2">
      <c r="A117" s="842"/>
      <c r="B117" s="836"/>
      <c r="C117" s="818" t="s">
        <v>68</v>
      </c>
      <c r="D117" s="818"/>
      <c r="E117" s="819" t="s">
        <v>357</v>
      </c>
      <c r="F117" s="819"/>
      <c r="G117" s="819"/>
      <c r="H117" s="819"/>
      <c r="I117" s="819"/>
      <c r="J117" s="819"/>
      <c r="K117" s="819"/>
      <c r="L117" s="819"/>
      <c r="M117" s="819"/>
      <c r="N117" s="232"/>
      <c r="O117" s="232"/>
      <c r="P117" s="928"/>
      <c r="Q117" s="1020"/>
    </row>
    <row r="118" spans="1:17" s="229" customFormat="1" ht="30.75" customHeight="1" x14ac:dyDescent="0.2">
      <c r="A118" s="842"/>
      <c r="B118" s="836"/>
      <c r="C118" s="818" t="s">
        <v>82</v>
      </c>
      <c r="D118" s="818"/>
      <c r="E118" s="819" t="s">
        <v>90</v>
      </c>
      <c r="F118" s="819"/>
      <c r="G118" s="819"/>
      <c r="H118" s="819"/>
      <c r="I118" s="819"/>
      <c r="J118" s="819"/>
      <c r="K118" s="819"/>
      <c r="L118" s="819"/>
      <c r="M118" s="819"/>
      <c r="N118" s="232"/>
      <c r="O118" s="232"/>
      <c r="P118" s="928"/>
      <c r="Q118" s="1020"/>
    </row>
    <row r="119" spans="1:17" s="229" customFormat="1" ht="11.25" customHeight="1" x14ac:dyDescent="0.2">
      <c r="A119" s="835" t="s">
        <v>10</v>
      </c>
      <c r="B119" s="836" t="s">
        <v>531</v>
      </c>
      <c r="C119" s="834" t="s">
        <v>462</v>
      </c>
      <c r="D119" s="834"/>
      <c r="E119" s="834"/>
      <c r="F119" s="834"/>
      <c r="G119" s="834"/>
      <c r="H119" s="834"/>
      <c r="I119" s="834"/>
      <c r="J119" s="834"/>
      <c r="K119" s="834"/>
      <c r="L119" s="834"/>
      <c r="M119" s="834"/>
      <c r="N119" s="810" t="s">
        <v>40</v>
      </c>
      <c r="O119" s="810" t="s">
        <v>52</v>
      </c>
      <c r="P119" s="1021" t="s">
        <v>53</v>
      </c>
      <c r="Q119" s="1022"/>
    </row>
    <row r="120" spans="1:17" s="229" customFormat="1" ht="15" customHeight="1" x14ac:dyDescent="0.2">
      <c r="A120" s="835"/>
      <c r="B120" s="836"/>
      <c r="C120" s="821" t="s">
        <v>54</v>
      </c>
      <c r="D120" s="821"/>
      <c r="E120" s="821" t="s">
        <v>403</v>
      </c>
      <c r="F120" s="821"/>
      <c r="G120" s="821"/>
      <c r="H120" s="821"/>
      <c r="I120" s="821"/>
      <c r="J120" s="821"/>
      <c r="K120" s="821"/>
      <c r="L120" s="821"/>
      <c r="M120" s="821"/>
      <c r="N120" s="810"/>
      <c r="O120" s="810"/>
      <c r="P120" s="1023"/>
      <c r="Q120" s="1024"/>
    </row>
    <row r="121" spans="1:17" s="229" customFormat="1" ht="60.75" customHeight="1" x14ac:dyDescent="0.2">
      <c r="A121" s="835"/>
      <c r="B121" s="836"/>
      <c r="C121" s="818" t="s">
        <v>418</v>
      </c>
      <c r="D121" s="818"/>
      <c r="E121" s="819" t="s">
        <v>420</v>
      </c>
      <c r="F121" s="819"/>
      <c r="G121" s="819"/>
      <c r="H121" s="819"/>
      <c r="I121" s="819"/>
      <c r="J121" s="819"/>
      <c r="K121" s="819"/>
      <c r="L121" s="819"/>
      <c r="M121" s="819"/>
      <c r="N121" s="231"/>
      <c r="O121" s="231"/>
      <c r="P121" s="997"/>
      <c r="Q121" s="998"/>
    </row>
    <row r="122" spans="1:17" s="229" customFormat="1" ht="28.5" customHeight="1" x14ac:dyDescent="0.2">
      <c r="A122" s="835"/>
      <c r="B122" s="836"/>
      <c r="C122" s="818" t="s">
        <v>419</v>
      </c>
      <c r="D122" s="818"/>
      <c r="E122" s="819" t="s">
        <v>421</v>
      </c>
      <c r="F122" s="819"/>
      <c r="G122" s="819"/>
      <c r="H122" s="819"/>
      <c r="I122" s="819"/>
      <c r="J122" s="819"/>
      <c r="K122" s="819"/>
      <c r="L122" s="819"/>
      <c r="M122" s="819"/>
      <c r="N122" s="231"/>
      <c r="O122" s="231"/>
      <c r="P122" s="997"/>
      <c r="Q122" s="998"/>
    </row>
    <row r="123" spans="1:17" s="229" customFormat="1" ht="41.25" customHeight="1" x14ac:dyDescent="0.2">
      <c r="A123" s="835"/>
      <c r="B123" s="836"/>
      <c r="C123" s="818" t="s">
        <v>74</v>
      </c>
      <c r="D123" s="818"/>
      <c r="E123" s="819" t="s">
        <v>422</v>
      </c>
      <c r="F123" s="820"/>
      <c r="G123" s="820"/>
      <c r="H123" s="820"/>
      <c r="I123" s="820"/>
      <c r="J123" s="820"/>
      <c r="K123" s="820"/>
      <c r="L123" s="820"/>
      <c r="M123" s="820"/>
      <c r="N123" s="232"/>
      <c r="O123" s="232"/>
      <c r="P123" s="928"/>
      <c r="Q123" s="1020"/>
    </row>
    <row r="124" spans="1:17" s="229" customFormat="1" ht="15" customHeight="1" x14ac:dyDescent="0.2">
      <c r="A124" s="835" t="s">
        <v>15</v>
      </c>
      <c r="B124" s="836" t="s">
        <v>531</v>
      </c>
      <c r="C124" s="834" t="s">
        <v>463</v>
      </c>
      <c r="D124" s="834"/>
      <c r="E124" s="834"/>
      <c r="F124" s="834"/>
      <c r="G124" s="834"/>
      <c r="H124" s="834"/>
      <c r="I124" s="834"/>
      <c r="J124" s="834"/>
      <c r="K124" s="834"/>
      <c r="L124" s="834"/>
      <c r="M124" s="834"/>
      <c r="N124" s="810" t="s">
        <v>40</v>
      </c>
      <c r="O124" s="810" t="s">
        <v>52</v>
      </c>
      <c r="P124" s="1021" t="s">
        <v>53</v>
      </c>
      <c r="Q124" s="1022"/>
    </row>
    <row r="125" spans="1:17" s="229" customFormat="1" ht="11.25" x14ac:dyDescent="0.2">
      <c r="A125" s="835"/>
      <c r="B125" s="836"/>
      <c r="C125" s="821" t="s">
        <v>54</v>
      </c>
      <c r="D125" s="821"/>
      <c r="E125" s="821" t="s">
        <v>403</v>
      </c>
      <c r="F125" s="821"/>
      <c r="G125" s="821"/>
      <c r="H125" s="821"/>
      <c r="I125" s="821"/>
      <c r="J125" s="821"/>
      <c r="K125" s="821"/>
      <c r="L125" s="821"/>
      <c r="M125" s="821"/>
      <c r="N125" s="810"/>
      <c r="O125" s="810"/>
      <c r="P125" s="1023"/>
      <c r="Q125" s="1024"/>
    </row>
    <row r="126" spans="1:17" s="229" customFormat="1" ht="63.75" customHeight="1" x14ac:dyDescent="0.2">
      <c r="A126" s="835"/>
      <c r="B126" s="836"/>
      <c r="C126" s="818" t="s">
        <v>418</v>
      </c>
      <c r="D126" s="818"/>
      <c r="E126" s="819" t="s">
        <v>420</v>
      </c>
      <c r="F126" s="819"/>
      <c r="G126" s="819"/>
      <c r="H126" s="819"/>
      <c r="I126" s="819"/>
      <c r="J126" s="819"/>
      <c r="K126" s="819"/>
      <c r="L126" s="819"/>
      <c r="M126" s="819"/>
      <c r="N126" s="231"/>
      <c r="O126" s="231"/>
      <c r="P126" s="997"/>
      <c r="Q126" s="998"/>
    </row>
    <row r="127" spans="1:17" s="229" customFormat="1" ht="41.25" customHeight="1" x14ac:dyDescent="0.2">
      <c r="A127" s="835"/>
      <c r="B127" s="836"/>
      <c r="C127" s="818" t="s">
        <v>419</v>
      </c>
      <c r="D127" s="818"/>
      <c r="E127" s="819" t="s">
        <v>421</v>
      </c>
      <c r="F127" s="819"/>
      <c r="G127" s="819"/>
      <c r="H127" s="819"/>
      <c r="I127" s="819"/>
      <c r="J127" s="819"/>
      <c r="K127" s="819"/>
      <c r="L127" s="819"/>
      <c r="M127" s="819"/>
      <c r="N127" s="231"/>
      <c r="O127" s="231"/>
      <c r="P127" s="997"/>
      <c r="Q127" s="998"/>
    </row>
    <row r="128" spans="1:17" s="229" customFormat="1" ht="41.25" customHeight="1" thickBot="1" x14ac:dyDescent="0.25">
      <c r="A128" s="835"/>
      <c r="B128" s="836"/>
      <c r="C128" s="818" t="s">
        <v>74</v>
      </c>
      <c r="D128" s="818"/>
      <c r="E128" s="819" t="s">
        <v>422</v>
      </c>
      <c r="F128" s="820"/>
      <c r="G128" s="820"/>
      <c r="H128" s="820"/>
      <c r="I128" s="820"/>
      <c r="J128" s="820"/>
      <c r="K128" s="820"/>
      <c r="L128" s="820"/>
      <c r="M128" s="820"/>
      <c r="N128" s="232"/>
      <c r="O128" s="232"/>
      <c r="P128" s="1030"/>
      <c r="Q128" s="1031"/>
    </row>
    <row r="129" spans="1:17" s="229" customFormat="1" ht="16.5" customHeight="1" x14ac:dyDescent="0.2">
      <c r="A129" s="835" t="s">
        <v>17</v>
      </c>
      <c r="B129" s="920" t="s">
        <v>531</v>
      </c>
      <c r="C129" s="922" t="s">
        <v>99</v>
      </c>
      <c r="D129" s="923"/>
      <c r="E129" s="923"/>
      <c r="F129" s="923"/>
      <c r="G129" s="923"/>
      <c r="H129" s="923"/>
      <c r="I129" s="923"/>
      <c r="J129" s="923"/>
      <c r="K129" s="923"/>
      <c r="L129" s="923"/>
      <c r="M129" s="923"/>
      <c r="N129" s="914" t="s">
        <v>40</v>
      </c>
      <c r="O129" s="914" t="s">
        <v>52</v>
      </c>
      <c r="P129" s="999" t="s">
        <v>53</v>
      </c>
      <c r="Q129" s="1000"/>
    </row>
    <row r="130" spans="1:17" s="229" customFormat="1" ht="14.1" customHeight="1" thickBot="1" x14ac:dyDescent="0.25">
      <c r="A130" s="835"/>
      <c r="B130" s="920"/>
      <c r="C130" s="916" t="s">
        <v>54</v>
      </c>
      <c r="D130" s="917"/>
      <c r="E130" s="917" t="s">
        <v>403</v>
      </c>
      <c r="F130" s="917"/>
      <c r="G130" s="917"/>
      <c r="H130" s="917"/>
      <c r="I130" s="917"/>
      <c r="J130" s="917"/>
      <c r="K130" s="917"/>
      <c r="L130" s="917"/>
      <c r="M130" s="917"/>
      <c r="N130" s="915"/>
      <c r="O130" s="915"/>
      <c r="P130" s="1001"/>
      <c r="Q130" s="1002"/>
    </row>
    <row r="131" spans="1:17" s="229" customFormat="1" ht="75.75" customHeight="1" x14ac:dyDescent="0.2">
      <c r="A131" s="835"/>
      <c r="B131" s="836"/>
      <c r="C131" s="919" t="s">
        <v>96</v>
      </c>
      <c r="D131" s="919"/>
      <c r="E131" s="918" t="s">
        <v>108</v>
      </c>
      <c r="F131" s="918"/>
      <c r="G131" s="918"/>
      <c r="H131" s="918"/>
      <c r="I131" s="918"/>
      <c r="J131" s="918"/>
      <c r="K131" s="918"/>
      <c r="L131" s="918"/>
      <c r="M131" s="918"/>
      <c r="N131" s="230"/>
      <c r="O131" s="230"/>
      <c r="P131" s="995"/>
      <c r="Q131" s="996"/>
    </row>
    <row r="132" spans="1:17" s="229" customFormat="1" ht="69" customHeight="1" x14ac:dyDescent="0.2">
      <c r="A132" s="835"/>
      <c r="B132" s="836"/>
      <c r="C132" s="818" t="s">
        <v>96</v>
      </c>
      <c r="D132" s="818"/>
      <c r="E132" s="819" t="s">
        <v>107</v>
      </c>
      <c r="F132" s="819"/>
      <c r="G132" s="819"/>
      <c r="H132" s="819"/>
      <c r="I132" s="819"/>
      <c r="J132" s="819"/>
      <c r="K132" s="819"/>
      <c r="L132" s="819"/>
      <c r="M132" s="819"/>
      <c r="N132" s="231"/>
      <c r="O132" s="231"/>
      <c r="P132" s="997"/>
      <c r="Q132" s="998"/>
    </row>
    <row r="133" spans="1:17" s="229" customFormat="1" ht="32.25" customHeight="1" x14ac:dyDescent="0.2">
      <c r="A133" s="835"/>
      <c r="B133" s="836"/>
      <c r="C133" s="818" t="s">
        <v>100</v>
      </c>
      <c r="D133" s="818"/>
      <c r="E133" s="819" t="s">
        <v>423</v>
      </c>
      <c r="F133" s="819"/>
      <c r="G133" s="819"/>
      <c r="H133" s="819"/>
      <c r="I133" s="819"/>
      <c r="J133" s="819"/>
      <c r="K133" s="819"/>
      <c r="L133" s="819"/>
      <c r="M133" s="819"/>
      <c r="N133" s="231"/>
      <c r="O133" s="231"/>
      <c r="P133" s="997"/>
      <c r="Q133" s="998"/>
    </row>
    <row r="134" spans="1:17" s="229" customFormat="1" ht="15.75" customHeight="1" x14ac:dyDescent="0.2">
      <c r="A134" s="835" t="s">
        <v>23</v>
      </c>
      <c r="B134" s="836" t="s">
        <v>531</v>
      </c>
      <c r="C134" s="909" t="s">
        <v>101</v>
      </c>
      <c r="D134" s="909"/>
      <c r="E134" s="909"/>
      <c r="F134" s="909"/>
      <c r="G134" s="909"/>
      <c r="H134" s="909"/>
      <c r="I134" s="909"/>
      <c r="J134" s="909"/>
      <c r="K134" s="909"/>
      <c r="L134" s="909"/>
      <c r="M134" s="909"/>
      <c r="N134" s="810" t="s">
        <v>40</v>
      </c>
      <c r="O134" s="810" t="s">
        <v>52</v>
      </c>
      <c r="P134" s="1021" t="s">
        <v>53</v>
      </c>
      <c r="Q134" s="1022"/>
    </row>
    <row r="135" spans="1:17" s="229" customFormat="1" ht="21" customHeight="1" x14ac:dyDescent="0.2">
      <c r="A135" s="835"/>
      <c r="B135" s="836"/>
      <c r="C135" s="810" t="s">
        <v>54</v>
      </c>
      <c r="D135" s="810"/>
      <c r="E135" s="810" t="s">
        <v>55</v>
      </c>
      <c r="F135" s="810"/>
      <c r="G135" s="810"/>
      <c r="H135" s="810"/>
      <c r="I135" s="810"/>
      <c r="J135" s="810"/>
      <c r="K135" s="810"/>
      <c r="L135" s="810"/>
      <c r="M135" s="810"/>
      <c r="N135" s="810"/>
      <c r="O135" s="810"/>
      <c r="P135" s="1023"/>
      <c r="Q135" s="1024"/>
    </row>
    <row r="136" spans="1:17" s="229" customFormat="1" ht="33.75" customHeight="1" x14ac:dyDescent="0.2">
      <c r="A136" s="835"/>
      <c r="B136" s="836"/>
      <c r="C136" s="818" t="s">
        <v>74</v>
      </c>
      <c r="D136" s="818"/>
      <c r="E136" s="819" t="s">
        <v>424</v>
      </c>
      <c r="F136" s="819"/>
      <c r="G136" s="819"/>
      <c r="H136" s="819"/>
      <c r="I136" s="819"/>
      <c r="J136" s="819"/>
      <c r="K136" s="819"/>
      <c r="L136" s="819"/>
      <c r="M136" s="819"/>
      <c r="N136" s="231"/>
      <c r="O136" s="231"/>
      <c r="P136" s="997"/>
      <c r="Q136" s="998"/>
    </row>
    <row r="137" spans="1:17" s="229" customFormat="1" ht="18" customHeight="1" x14ac:dyDescent="0.2">
      <c r="A137" s="835"/>
      <c r="B137" s="836"/>
      <c r="C137" s="921" t="s">
        <v>98</v>
      </c>
      <c r="D137" s="921"/>
      <c r="E137" s="819" t="s">
        <v>102</v>
      </c>
      <c r="F137" s="819"/>
      <c r="G137" s="819"/>
      <c r="H137" s="819"/>
      <c r="I137" s="819"/>
      <c r="J137" s="819"/>
      <c r="K137" s="819"/>
      <c r="L137" s="819"/>
      <c r="M137" s="819"/>
      <c r="N137" s="231"/>
      <c r="O137" s="231"/>
      <c r="P137" s="997"/>
      <c r="Q137" s="998"/>
    </row>
    <row r="138" spans="1:17" s="229" customFormat="1" ht="21.75" customHeight="1" x14ac:dyDescent="0.2">
      <c r="A138" s="835" t="s">
        <v>26</v>
      </c>
      <c r="B138" s="836" t="s">
        <v>531</v>
      </c>
      <c r="C138" s="909" t="s">
        <v>103</v>
      </c>
      <c r="D138" s="909"/>
      <c r="E138" s="909"/>
      <c r="F138" s="909"/>
      <c r="G138" s="909"/>
      <c r="H138" s="909"/>
      <c r="I138" s="909"/>
      <c r="J138" s="909"/>
      <c r="K138" s="909"/>
      <c r="L138" s="909"/>
      <c r="M138" s="909"/>
      <c r="N138" s="810" t="s">
        <v>40</v>
      </c>
      <c r="O138" s="810" t="s">
        <v>52</v>
      </c>
      <c r="P138" s="1021" t="s">
        <v>53</v>
      </c>
      <c r="Q138" s="1022"/>
    </row>
    <row r="139" spans="1:17" s="229" customFormat="1" ht="18" customHeight="1" x14ac:dyDescent="0.2">
      <c r="A139" s="835"/>
      <c r="B139" s="836"/>
      <c r="C139" s="810" t="s">
        <v>54</v>
      </c>
      <c r="D139" s="810"/>
      <c r="E139" s="810" t="s">
        <v>403</v>
      </c>
      <c r="F139" s="810"/>
      <c r="G139" s="810"/>
      <c r="H139" s="810"/>
      <c r="I139" s="810"/>
      <c r="J139" s="810"/>
      <c r="K139" s="810"/>
      <c r="L139" s="810"/>
      <c r="M139" s="810"/>
      <c r="N139" s="810"/>
      <c r="O139" s="810"/>
      <c r="P139" s="1023"/>
      <c r="Q139" s="1024"/>
    </row>
    <row r="140" spans="1:17" s="229" customFormat="1" ht="45.75" customHeight="1" x14ac:dyDescent="0.2">
      <c r="A140" s="835"/>
      <c r="B140" s="836"/>
      <c r="C140" s="818" t="s">
        <v>74</v>
      </c>
      <c r="D140" s="818"/>
      <c r="E140" s="819" t="s">
        <v>425</v>
      </c>
      <c r="F140" s="819"/>
      <c r="G140" s="819"/>
      <c r="H140" s="819"/>
      <c r="I140" s="819"/>
      <c r="J140" s="819"/>
      <c r="K140" s="819"/>
      <c r="L140" s="819"/>
      <c r="M140" s="819"/>
      <c r="N140" s="231"/>
      <c r="O140" s="231"/>
      <c r="P140" s="997"/>
      <c r="Q140" s="998"/>
    </row>
    <row r="141" spans="1:17" s="229" customFormat="1" ht="33.75" customHeight="1" x14ac:dyDescent="0.2">
      <c r="A141" s="835"/>
      <c r="B141" s="836"/>
      <c r="C141" s="921" t="s">
        <v>104</v>
      </c>
      <c r="D141" s="921"/>
      <c r="E141" s="819" t="s">
        <v>105</v>
      </c>
      <c r="F141" s="819"/>
      <c r="G141" s="819"/>
      <c r="H141" s="819"/>
      <c r="I141" s="819"/>
      <c r="J141" s="819"/>
      <c r="K141" s="819"/>
      <c r="L141" s="819"/>
      <c r="M141" s="819"/>
      <c r="N141" s="231"/>
      <c r="O141" s="231"/>
      <c r="P141" s="997"/>
      <c r="Q141" s="998"/>
    </row>
    <row r="142" spans="1:17" s="229" customFormat="1" ht="15" customHeight="1" x14ac:dyDescent="0.2">
      <c r="A142" s="835" t="s">
        <v>28</v>
      </c>
      <c r="B142" s="836" t="s">
        <v>531</v>
      </c>
      <c r="C142" s="909" t="s">
        <v>106</v>
      </c>
      <c r="D142" s="909"/>
      <c r="E142" s="909"/>
      <c r="F142" s="909"/>
      <c r="G142" s="909"/>
      <c r="H142" s="909"/>
      <c r="I142" s="909"/>
      <c r="J142" s="909"/>
      <c r="K142" s="909"/>
      <c r="L142" s="909"/>
      <c r="M142" s="909"/>
      <c r="N142" s="810" t="s">
        <v>40</v>
      </c>
      <c r="O142" s="810" t="s">
        <v>52</v>
      </c>
      <c r="P142" s="1021" t="s">
        <v>53</v>
      </c>
      <c r="Q142" s="1022"/>
    </row>
    <row r="143" spans="1:17" s="229" customFormat="1" ht="11.25" x14ac:dyDescent="0.2">
      <c r="A143" s="835"/>
      <c r="B143" s="836"/>
      <c r="C143" s="810" t="s">
        <v>54</v>
      </c>
      <c r="D143" s="810"/>
      <c r="E143" s="810" t="s">
        <v>55</v>
      </c>
      <c r="F143" s="810"/>
      <c r="G143" s="810"/>
      <c r="H143" s="810"/>
      <c r="I143" s="810"/>
      <c r="J143" s="810"/>
      <c r="K143" s="810"/>
      <c r="L143" s="810"/>
      <c r="M143" s="810"/>
      <c r="N143" s="810"/>
      <c r="O143" s="810"/>
      <c r="P143" s="1023"/>
      <c r="Q143" s="1024"/>
    </row>
    <row r="144" spans="1:17" s="229" customFormat="1" ht="32.25" customHeight="1" x14ac:dyDescent="0.2">
      <c r="A144" s="835"/>
      <c r="B144" s="836"/>
      <c r="C144" s="818" t="s">
        <v>74</v>
      </c>
      <c r="D144" s="818"/>
      <c r="E144" s="819" t="s">
        <v>426</v>
      </c>
      <c r="F144" s="819"/>
      <c r="G144" s="819"/>
      <c r="H144" s="819"/>
      <c r="I144" s="819"/>
      <c r="J144" s="819"/>
      <c r="K144" s="819"/>
      <c r="L144" s="819"/>
      <c r="M144" s="819"/>
      <c r="N144" s="231"/>
      <c r="O144" s="231"/>
      <c r="P144" s="997"/>
      <c r="Q144" s="998"/>
    </row>
    <row r="145" spans="1:17" s="229" customFormat="1" ht="32.25" customHeight="1" x14ac:dyDescent="0.2">
      <c r="A145" s="835"/>
      <c r="B145" s="836"/>
      <c r="C145" s="921" t="s">
        <v>96</v>
      </c>
      <c r="D145" s="921"/>
      <c r="E145" s="819" t="s">
        <v>427</v>
      </c>
      <c r="F145" s="819"/>
      <c r="G145" s="819"/>
      <c r="H145" s="819"/>
      <c r="I145" s="819"/>
      <c r="J145" s="819"/>
      <c r="K145" s="819"/>
      <c r="L145" s="819"/>
      <c r="M145" s="819"/>
      <c r="N145" s="231"/>
      <c r="O145" s="231"/>
      <c r="P145" s="997"/>
      <c r="Q145" s="998"/>
    </row>
    <row r="146" spans="1:17" s="229" customFormat="1" ht="15" customHeight="1" x14ac:dyDescent="0.2">
      <c r="A146" s="835" t="s">
        <v>33</v>
      </c>
      <c r="B146" s="905" t="s">
        <v>531</v>
      </c>
      <c r="C146" s="909" t="s">
        <v>358</v>
      </c>
      <c r="D146" s="909"/>
      <c r="E146" s="909"/>
      <c r="F146" s="909"/>
      <c r="G146" s="909"/>
      <c r="H146" s="909"/>
      <c r="I146" s="909"/>
      <c r="J146" s="909"/>
      <c r="K146" s="909"/>
      <c r="L146" s="909"/>
      <c r="M146" s="909"/>
      <c r="N146" s="810" t="s">
        <v>40</v>
      </c>
      <c r="O146" s="810" t="s">
        <v>52</v>
      </c>
      <c r="P146" s="1021" t="s">
        <v>53</v>
      </c>
      <c r="Q146" s="1022"/>
    </row>
    <row r="147" spans="1:17" s="229" customFormat="1" ht="11.25" x14ac:dyDescent="0.2">
      <c r="A147" s="835"/>
      <c r="B147" s="905"/>
      <c r="C147" s="810" t="s">
        <v>54</v>
      </c>
      <c r="D147" s="810"/>
      <c r="E147" s="810" t="s">
        <v>55</v>
      </c>
      <c r="F147" s="810"/>
      <c r="G147" s="810"/>
      <c r="H147" s="810"/>
      <c r="I147" s="810"/>
      <c r="J147" s="810"/>
      <c r="K147" s="810"/>
      <c r="L147" s="810"/>
      <c r="M147" s="810"/>
      <c r="N147" s="810"/>
      <c r="O147" s="810"/>
      <c r="P147" s="1023"/>
      <c r="Q147" s="1024"/>
    </row>
    <row r="148" spans="1:17" s="229" customFormat="1" ht="33.75" customHeight="1" x14ac:dyDescent="0.2">
      <c r="A148" s="835"/>
      <c r="B148" s="905"/>
      <c r="C148" s="818" t="s">
        <v>74</v>
      </c>
      <c r="D148" s="818"/>
      <c r="E148" s="819" t="s">
        <v>428</v>
      </c>
      <c r="F148" s="819"/>
      <c r="G148" s="819"/>
      <c r="H148" s="819"/>
      <c r="I148" s="819"/>
      <c r="J148" s="819"/>
      <c r="K148" s="819"/>
      <c r="L148" s="819"/>
      <c r="M148" s="819"/>
      <c r="N148" s="231"/>
      <c r="O148" s="231"/>
      <c r="P148" s="997"/>
      <c r="Q148" s="998"/>
    </row>
    <row r="149" spans="1:17" s="229" customFormat="1" ht="15" customHeight="1" x14ac:dyDescent="0.2">
      <c r="A149" s="835" t="s">
        <v>35</v>
      </c>
      <c r="B149" s="836" t="s">
        <v>531</v>
      </c>
      <c r="C149" s="909" t="s">
        <v>429</v>
      </c>
      <c r="D149" s="909"/>
      <c r="E149" s="909"/>
      <c r="F149" s="909"/>
      <c r="G149" s="909"/>
      <c r="H149" s="909"/>
      <c r="I149" s="909"/>
      <c r="J149" s="909"/>
      <c r="K149" s="909"/>
      <c r="L149" s="909"/>
      <c r="M149" s="909"/>
      <c r="N149" s="810" t="s">
        <v>40</v>
      </c>
      <c r="O149" s="810" t="s">
        <v>52</v>
      </c>
      <c r="P149" s="1021" t="s">
        <v>53</v>
      </c>
      <c r="Q149" s="1022"/>
    </row>
    <row r="150" spans="1:17" s="229" customFormat="1" ht="11.25" x14ac:dyDescent="0.2">
      <c r="A150" s="835"/>
      <c r="B150" s="836"/>
      <c r="C150" s="810" t="s">
        <v>54</v>
      </c>
      <c r="D150" s="810"/>
      <c r="E150" s="810" t="s">
        <v>403</v>
      </c>
      <c r="F150" s="810"/>
      <c r="G150" s="810"/>
      <c r="H150" s="810"/>
      <c r="I150" s="810"/>
      <c r="J150" s="810"/>
      <c r="K150" s="810"/>
      <c r="L150" s="810"/>
      <c r="M150" s="810"/>
      <c r="N150" s="810"/>
      <c r="O150" s="810"/>
      <c r="P150" s="1023"/>
      <c r="Q150" s="1024"/>
    </row>
    <row r="151" spans="1:17" s="229" customFormat="1" ht="33" customHeight="1" x14ac:dyDescent="0.2">
      <c r="A151" s="835"/>
      <c r="B151" s="836"/>
      <c r="C151" s="818" t="s">
        <v>74</v>
      </c>
      <c r="D151" s="818"/>
      <c r="E151" s="819" t="s">
        <v>430</v>
      </c>
      <c r="F151" s="819"/>
      <c r="G151" s="819"/>
      <c r="H151" s="819"/>
      <c r="I151" s="819"/>
      <c r="J151" s="819"/>
      <c r="K151" s="819"/>
      <c r="L151" s="819"/>
      <c r="M151" s="819"/>
      <c r="N151" s="231"/>
      <c r="O151" s="231"/>
      <c r="P151" s="997"/>
      <c r="Q151" s="998"/>
    </row>
    <row r="152" spans="1:17" s="229" customFormat="1" ht="15" customHeight="1" x14ac:dyDescent="0.2">
      <c r="A152" s="835" t="s">
        <v>433</v>
      </c>
      <c r="B152" s="836" t="s">
        <v>531</v>
      </c>
      <c r="C152" s="909" t="s">
        <v>109</v>
      </c>
      <c r="D152" s="909"/>
      <c r="E152" s="909"/>
      <c r="F152" s="909"/>
      <c r="G152" s="909"/>
      <c r="H152" s="909"/>
      <c r="I152" s="909"/>
      <c r="J152" s="909"/>
      <c r="K152" s="909"/>
      <c r="L152" s="909"/>
      <c r="M152" s="909"/>
      <c r="N152" s="810" t="s">
        <v>40</v>
      </c>
      <c r="O152" s="810" t="s">
        <v>52</v>
      </c>
      <c r="P152" s="1021" t="s">
        <v>53</v>
      </c>
      <c r="Q152" s="1022"/>
    </row>
    <row r="153" spans="1:17" s="229" customFormat="1" ht="11.25" x14ac:dyDescent="0.2">
      <c r="A153" s="835"/>
      <c r="B153" s="836"/>
      <c r="C153" s="810" t="s">
        <v>54</v>
      </c>
      <c r="D153" s="810"/>
      <c r="E153" s="810" t="s">
        <v>403</v>
      </c>
      <c r="F153" s="810"/>
      <c r="G153" s="810"/>
      <c r="H153" s="810"/>
      <c r="I153" s="810"/>
      <c r="J153" s="810"/>
      <c r="K153" s="810"/>
      <c r="L153" s="810"/>
      <c r="M153" s="810"/>
      <c r="N153" s="810"/>
      <c r="O153" s="810"/>
      <c r="P153" s="1023"/>
      <c r="Q153" s="1024"/>
    </row>
    <row r="154" spans="1:17" s="229" customFormat="1" ht="32.25" customHeight="1" x14ac:dyDescent="0.2">
      <c r="A154" s="835"/>
      <c r="B154" s="836"/>
      <c r="C154" s="818" t="s">
        <v>74</v>
      </c>
      <c r="D154" s="818"/>
      <c r="E154" s="819" t="s">
        <v>431</v>
      </c>
      <c r="F154" s="819"/>
      <c r="G154" s="819"/>
      <c r="H154" s="819"/>
      <c r="I154" s="819"/>
      <c r="J154" s="819"/>
      <c r="K154" s="819"/>
      <c r="L154" s="819"/>
      <c r="M154" s="819"/>
      <c r="N154" s="231"/>
      <c r="O154" s="231"/>
      <c r="P154" s="997"/>
      <c r="Q154" s="998"/>
    </row>
    <row r="155" spans="1:17" s="229" customFormat="1" ht="82.5" customHeight="1" x14ac:dyDescent="0.2">
      <c r="A155" s="835"/>
      <c r="B155" s="836"/>
      <c r="C155" s="921" t="s">
        <v>65</v>
      </c>
      <c r="D155" s="921"/>
      <c r="E155" s="932" t="s">
        <v>432</v>
      </c>
      <c r="F155" s="819"/>
      <c r="G155" s="819"/>
      <c r="H155" s="819"/>
      <c r="I155" s="819"/>
      <c r="J155" s="819"/>
      <c r="K155" s="819"/>
      <c r="L155" s="819"/>
      <c r="M155" s="819"/>
      <c r="N155" s="231"/>
      <c r="O155" s="231"/>
      <c r="P155" s="997"/>
      <c r="Q155" s="998"/>
    </row>
    <row r="156" spans="1:17" s="229" customFormat="1" ht="102.75" customHeight="1" x14ac:dyDescent="0.2">
      <c r="A156" s="835"/>
      <c r="B156" s="836"/>
      <c r="C156" s="814" t="s">
        <v>86</v>
      </c>
      <c r="D156" s="815"/>
      <c r="E156" s="816" t="s">
        <v>359</v>
      </c>
      <c r="F156" s="817"/>
      <c r="G156" s="817"/>
      <c r="H156" s="817"/>
      <c r="I156" s="817"/>
      <c r="J156" s="817"/>
      <c r="K156" s="817"/>
      <c r="L156" s="817"/>
      <c r="M156" s="945"/>
      <c r="N156" s="231"/>
      <c r="O156" s="231"/>
      <c r="P156" s="997"/>
      <c r="Q156" s="998"/>
    </row>
    <row r="157" spans="1:17" ht="21.75" customHeight="1" x14ac:dyDescent="0.25">
      <c r="A157" s="939" t="s">
        <v>523</v>
      </c>
      <c r="B157" s="940"/>
      <c r="C157" s="940"/>
      <c r="D157" s="940"/>
      <c r="E157" s="940"/>
      <c r="F157" s="940"/>
      <c r="G157" s="940"/>
      <c r="H157" s="940"/>
      <c r="I157" s="940"/>
      <c r="J157" s="940"/>
      <c r="K157" s="940"/>
      <c r="L157" s="940"/>
      <c r="M157" s="940"/>
      <c r="N157" s="940"/>
      <c r="O157" s="940"/>
      <c r="P157" s="940"/>
      <c r="Q157" s="941"/>
    </row>
    <row r="158" spans="1:17" ht="203.25" customHeight="1" x14ac:dyDescent="0.25">
      <c r="A158" s="942" t="s">
        <v>436</v>
      </c>
      <c r="B158" s="943"/>
      <c r="C158" s="943"/>
      <c r="D158" s="943"/>
      <c r="E158" s="943"/>
      <c r="F158" s="943"/>
      <c r="G158" s="943"/>
      <c r="H158" s="943"/>
      <c r="I158" s="943"/>
      <c r="J158" s="943"/>
      <c r="K158" s="943"/>
      <c r="L158" s="943"/>
      <c r="M158" s="943"/>
      <c r="N158" s="943"/>
      <c r="O158" s="943"/>
      <c r="P158" s="943"/>
      <c r="Q158" s="944"/>
    </row>
    <row r="159" spans="1:17" ht="33" customHeight="1" x14ac:dyDescent="0.25">
      <c r="A159" s="1025" t="s">
        <v>533</v>
      </c>
      <c r="B159" s="1026"/>
      <c r="C159" s="1026"/>
      <c r="D159" s="1026"/>
      <c r="E159" s="1026"/>
      <c r="F159" s="1026"/>
      <c r="G159" s="1026"/>
      <c r="H159" s="1026"/>
      <c r="I159" s="1026"/>
      <c r="J159" s="1026"/>
      <c r="K159" s="1026"/>
      <c r="L159" s="1026"/>
      <c r="M159" s="1026"/>
      <c r="N159" s="1026"/>
      <c r="O159" s="1026"/>
      <c r="P159" s="1026"/>
      <c r="Q159" s="1027"/>
    </row>
    <row r="160" spans="1:17" ht="85.5" customHeight="1" x14ac:dyDescent="0.25">
      <c r="A160" s="911" t="s">
        <v>45</v>
      </c>
      <c r="B160" s="912"/>
      <c r="C160" s="912"/>
      <c r="D160" s="912"/>
      <c r="E160" s="912"/>
      <c r="F160" s="912"/>
      <c r="G160" s="912"/>
      <c r="H160" s="912"/>
      <c r="I160" s="912"/>
      <c r="J160" s="912"/>
      <c r="K160" s="912"/>
      <c r="L160" s="912"/>
      <c r="M160" s="912"/>
      <c r="N160" s="912"/>
      <c r="O160" s="912"/>
      <c r="P160" s="912"/>
      <c r="Q160" s="913"/>
    </row>
    <row r="161" spans="1:17" ht="21.75" customHeight="1" x14ac:dyDescent="0.25">
      <c r="A161" s="875" t="s">
        <v>46</v>
      </c>
      <c r="B161" s="876"/>
      <c r="C161" s="876"/>
      <c r="D161" s="876"/>
      <c r="E161" s="876"/>
      <c r="F161" s="876"/>
      <c r="G161" s="876"/>
      <c r="H161" s="876"/>
      <c r="I161" s="876"/>
      <c r="J161" s="876"/>
      <c r="K161" s="876"/>
      <c r="L161" s="876"/>
      <c r="M161" s="876"/>
      <c r="N161" s="876"/>
      <c r="O161" s="876"/>
      <c r="P161" s="876"/>
      <c r="Q161" s="877"/>
    </row>
    <row r="162" spans="1:17" ht="15" customHeight="1" x14ac:dyDescent="0.25">
      <c r="A162" s="789" t="s">
        <v>47</v>
      </c>
      <c r="B162" s="790"/>
      <c r="C162" s="790"/>
      <c r="D162" s="790"/>
      <c r="E162" s="790"/>
      <c r="F162" s="790"/>
      <c r="G162" s="790"/>
      <c r="H162" s="790"/>
      <c r="I162" s="790"/>
      <c r="J162" s="790"/>
      <c r="K162" s="790"/>
      <c r="L162" s="790"/>
      <c r="M162" s="790"/>
      <c r="N162" s="790"/>
      <c r="O162" s="790"/>
      <c r="P162" s="790"/>
      <c r="Q162" s="791"/>
    </row>
    <row r="163" spans="1:17" x14ac:dyDescent="0.25">
      <c r="A163" s="789"/>
      <c r="B163" s="790"/>
      <c r="C163" s="790"/>
      <c r="D163" s="790"/>
      <c r="E163" s="790"/>
      <c r="F163" s="790"/>
      <c r="G163" s="790"/>
      <c r="H163" s="790"/>
      <c r="I163" s="790"/>
      <c r="J163" s="790"/>
      <c r="K163" s="790"/>
      <c r="L163" s="790"/>
      <c r="M163" s="790"/>
      <c r="N163" s="790"/>
      <c r="O163" s="790"/>
      <c r="P163" s="790"/>
      <c r="Q163" s="791"/>
    </row>
    <row r="164" spans="1:17" x14ac:dyDescent="0.25">
      <c r="A164" s="789"/>
      <c r="B164" s="790"/>
      <c r="C164" s="790"/>
      <c r="D164" s="790"/>
      <c r="E164" s="790"/>
      <c r="F164" s="790"/>
      <c r="G164" s="790"/>
      <c r="H164" s="790"/>
      <c r="I164" s="790"/>
      <c r="J164" s="790"/>
      <c r="K164" s="790"/>
      <c r="L164" s="790"/>
      <c r="M164" s="790"/>
      <c r="N164" s="790"/>
      <c r="O164" s="790"/>
      <c r="P164" s="790"/>
      <c r="Q164" s="791"/>
    </row>
    <row r="165" spans="1:17" x14ac:dyDescent="0.25">
      <c r="A165" s="792"/>
      <c r="B165" s="793"/>
      <c r="C165" s="793"/>
      <c r="D165" s="793"/>
      <c r="E165" s="793"/>
      <c r="F165" s="793"/>
      <c r="G165" s="793"/>
      <c r="H165" s="793"/>
      <c r="I165" s="793"/>
      <c r="J165" s="793"/>
      <c r="K165" s="793"/>
      <c r="L165" s="793"/>
      <c r="M165" s="793"/>
      <c r="N165" s="793"/>
      <c r="O165" s="793"/>
      <c r="P165" s="793"/>
      <c r="Q165" s="794"/>
    </row>
    <row r="166" spans="1:17" x14ac:dyDescent="0.25">
      <c r="A166" s="795" t="s">
        <v>112</v>
      </c>
      <c r="B166" s="796"/>
      <c r="C166" s="796"/>
      <c r="D166" s="796"/>
      <c r="E166" s="796"/>
      <c r="F166" s="796"/>
      <c r="G166" s="797"/>
      <c r="H166" s="238"/>
      <c r="I166" s="946" t="s">
        <v>111</v>
      </c>
      <c r="J166" s="946"/>
      <c r="K166" s="946"/>
      <c r="L166" s="946"/>
      <c r="M166" s="946"/>
      <c r="N166" s="946"/>
      <c r="O166" s="946"/>
      <c r="P166" s="947"/>
      <c r="Q166" s="948"/>
    </row>
    <row r="167" spans="1:17" ht="15.75" thickBot="1" x14ac:dyDescent="0.3">
      <c r="A167" s="936" t="s">
        <v>113</v>
      </c>
      <c r="B167" s="937"/>
      <c r="C167" s="937"/>
      <c r="D167" s="937"/>
      <c r="E167" s="937"/>
      <c r="F167" s="937"/>
      <c r="G167" s="938"/>
      <c r="H167" s="235"/>
      <c r="I167" s="933" t="s">
        <v>48</v>
      </c>
      <c r="J167" s="933"/>
      <c r="K167" s="933"/>
      <c r="L167" s="933"/>
      <c r="M167" s="933"/>
      <c r="N167" s="933"/>
      <c r="O167" s="933"/>
      <c r="P167" s="934"/>
      <c r="Q167" s="935"/>
    </row>
    <row r="168" spans="1:17" ht="15.75" thickBot="1" x14ac:dyDescent="0.3">
      <c r="A168" s="587" t="s">
        <v>38</v>
      </c>
      <c r="B168" s="588"/>
      <c r="C168" s="588"/>
      <c r="D168" s="588"/>
      <c r="E168" s="588"/>
      <c r="F168" s="588"/>
      <c r="G168" s="588"/>
      <c r="H168" s="588"/>
      <c r="I168" s="588"/>
      <c r="J168" s="588"/>
      <c r="K168" s="588"/>
      <c r="L168" s="588"/>
      <c r="M168" s="588"/>
      <c r="N168" s="588"/>
      <c r="O168" s="588"/>
      <c r="P168" s="588"/>
      <c r="Q168" s="589"/>
    </row>
    <row r="169" spans="1:17" x14ac:dyDescent="0.25">
      <c r="A169" s="931"/>
      <c r="B169" s="540"/>
      <c r="C169" s="540"/>
      <c r="D169" s="540"/>
      <c r="E169" s="540"/>
      <c r="F169" s="540"/>
      <c r="G169" s="540"/>
      <c r="H169" s="540"/>
      <c r="I169" s="540"/>
      <c r="J169" s="540"/>
      <c r="K169" s="540"/>
      <c r="L169" s="540"/>
      <c r="M169" s="540"/>
      <c r="N169" s="540"/>
      <c r="O169" s="540"/>
      <c r="P169" s="540"/>
      <c r="Q169" s="541"/>
    </row>
    <row r="170" spans="1:17" x14ac:dyDescent="0.25">
      <c r="A170" s="539"/>
      <c r="B170" s="540"/>
      <c r="C170" s="540"/>
      <c r="D170" s="540"/>
      <c r="E170" s="540"/>
      <c r="F170" s="540"/>
      <c r="G170" s="540"/>
      <c r="H170" s="540"/>
      <c r="I170" s="540"/>
      <c r="J170" s="540"/>
      <c r="K170" s="540"/>
      <c r="L170" s="540"/>
      <c r="M170" s="540"/>
      <c r="N170" s="540"/>
      <c r="O170" s="540"/>
      <c r="P170" s="540"/>
      <c r="Q170" s="541"/>
    </row>
    <row r="171" spans="1:17" ht="15.75" thickBot="1" x14ac:dyDescent="0.3">
      <c r="A171" s="542"/>
      <c r="B171" s="543"/>
      <c r="C171" s="543"/>
      <c r="D171" s="543"/>
      <c r="E171" s="543"/>
      <c r="F171" s="543"/>
      <c r="G171" s="543"/>
      <c r="H171" s="543"/>
      <c r="I171" s="543"/>
      <c r="J171" s="543"/>
      <c r="K171" s="543"/>
      <c r="L171" s="543"/>
      <c r="M171" s="543"/>
      <c r="N171" s="543"/>
      <c r="O171" s="543"/>
      <c r="P171" s="543"/>
      <c r="Q171" s="544"/>
    </row>
  </sheetData>
  <protectedRanges>
    <protectedRange sqref="Q48" name="Rango1_1_1"/>
  </protectedRanges>
  <mergeCells count="463">
    <mergeCell ref="A159:Q159"/>
    <mergeCell ref="P155:Q155"/>
    <mergeCell ref="P156:Q156"/>
    <mergeCell ref="H20:H21"/>
    <mergeCell ref="P146:Q147"/>
    <mergeCell ref="P148:Q148"/>
    <mergeCell ref="P149:Q150"/>
    <mergeCell ref="P151:Q151"/>
    <mergeCell ref="P152:Q153"/>
    <mergeCell ref="P154:Q154"/>
    <mergeCell ref="P145:Q145"/>
    <mergeCell ref="P131:Q131"/>
    <mergeCell ref="P132:Q132"/>
    <mergeCell ref="P133:Q133"/>
    <mergeCell ref="P134:Q135"/>
    <mergeCell ref="P136:Q136"/>
    <mergeCell ref="P128:Q128"/>
    <mergeCell ref="P129:Q130"/>
    <mergeCell ref="P140:Q140"/>
    <mergeCell ref="P141:Q141"/>
    <mergeCell ref="P142:Q143"/>
    <mergeCell ref="P144:Q144"/>
    <mergeCell ref="P138:Q139"/>
    <mergeCell ref="P117:Q117"/>
    <mergeCell ref="P118:Q118"/>
    <mergeCell ref="P119:Q120"/>
    <mergeCell ref="P121:Q121"/>
    <mergeCell ref="P122:Q122"/>
    <mergeCell ref="P137:Q137"/>
    <mergeCell ref="P123:Q123"/>
    <mergeCell ref="P124:Q125"/>
    <mergeCell ref="P126:Q126"/>
    <mergeCell ref="P127:Q127"/>
    <mergeCell ref="P110:Q110"/>
    <mergeCell ref="P111:Q111"/>
    <mergeCell ref="P112:Q112"/>
    <mergeCell ref="P113:Q114"/>
    <mergeCell ref="P115:Q115"/>
    <mergeCell ref="P116:Q116"/>
    <mergeCell ref="P102:Q103"/>
    <mergeCell ref="P104:Q104"/>
    <mergeCell ref="P105:Q105"/>
    <mergeCell ref="P106:Q107"/>
    <mergeCell ref="P108:Q108"/>
    <mergeCell ref="P109:Q109"/>
    <mergeCell ref="P95:Q95"/>
    <mergeCell ref="P96:Q96"/>
    <mergeCell ref="P97:Q98"/>
    <mergeCell ref="P99:Q99"/>
    <mergeCell ref="P100:Q100"/>
    <mergeCell ref="P101:Q101"/>
    <mergeCell ref="P88:Q88"/>
    <mergeCell ref="P89:Q89"/>
    <mergeCell ref="P90:Q91"/>
    <mergeCell ref="P92:Q92"/>
    <mergeCell ref="P93:Q93"/>
    <mergeCell ref="P94:Q94"/>
    <mergeCell ref="P82:Q82"/>
    <mergeCell ref="P83:Q83"/>
    <mergeCell ref="P84:Q84"/>
    <mergeCell ref="P85:Q85"/>
    <mergeCell ref="P86:Q86"/>
    <mergeCell ref="P87:Q87"/>
    <mergeCell ref="P72:Q72"/>
    <mergeCell ref="P73:Q73"/>
    <mergeCell ref="P76:Q76"/>
    <mergeCell ref="P77:Q77"/>
    <mergeCell ref="P78:Q78"/>
    <mergeCell ref="P79:Q79"/>
    <mergeCell ref="P74:Q75"/>
    <mergeCell ref="P80:Q81"/>
    <mergeCell ref="P64:Q64"/>
    <mergeCell ref="P67:Q67"/>
    <mergeCell ref="P68:Q68"/>
    <mergeCell ref="P69:Q69"/>
    <mergeCell ref="P70:Q70"/>
    <mergeCell ref="P71:Q71"/>
    <mergeCell ref="P58:Q59"/>
    <mergeCell ref="P62:Q63"/>
    <mergeCell ref="P65:Q66"/>
    <mergeCell ref="P60:Q60"/>
    <mergeCell ref="P61:Q61"/>
    <mergeCell ref="P53:Q54"/>
    <mergeCell ref="A11:H11"/>
    <mergeCell ref="P20:P21"/>
    <mergeCell ref="P24:P25"/>
    <mergeCell ref="L32:P32"/>
    <mergeCell ref="B12:F12"/>
    <mergeCell ref="B25:F25"/>
    <mergeCell ref="B24:F24"/>
    <mergeCell ref="B23:F23"/>
    <mergeCell ref="B20:F21"/>
    <mergeCell ref="B15:F15"/>
    <mergeCell ref="B16:F16"/>
    <mergeCell ref="A34:Q34"/>
    <mergeCell ref="B50:Q50"/>
    <mergeCell ref="J40:Q40"/>
    <mergeCell ref="J41:Q41"/>
    <mergeCell ref="B53:B54"/>
    <mergeCell ref="B35:G35"/>
    <mergeCell ref="A29:A31"/>
    <mergeCell ref="A20:A24"/>
    <mergeCell ref="A25:A28"/>
    <mergeCell ref="J38:Q38"/>
    <mergeCell ref="J39:Q39"/>
    <mergeCell ref="B40:G40"/>
    <mergeCell ref="N124:N125"/>
    <mergeCell ref="O124:O125"/>
    <mergeCell ref="Q24:Q25"/>
    <mergeCell ref="B13:F13"/>
    <mergeCell ref="K30:O30"/>
    <mergeCell ref="K17:O17"/>
    <mergeCell ref="K18:O18"/>
    <mergeCell ref="K19:O19"/>
    <mergeCell ref="K20:O21"/>
    <mergeCell ref="K28:O28"/>
    <mergeCell ref="B22:F22"/>
    <mergeCell ref="K26:O26"/>
    <mergeCell ref="B27:F27"/>
    <mergeCell ref="B32:G32"/>
    <mergeCell ref="B31:F31"/>
    <mergeCell ref="B30:F30"/>
    <mergeCell ref="B29:F29"/>
    <mergeCell ref="B28:F28"/>
    <mergeCell ref="B18:F18"/>
    <mergeCell ref="B19:F19"/>
    <mergeCell ref="G20:G21"/>
    <mergeCell ref="P55:Q55"/>
    <mergeCell ref="P56:Q56"/>
    <mergeCell ref="P57:Q57"/>
    <mergeCell ref="R14:S16"/>
    <mergeCell ref="E111:M111"/>
    <mergeCell ref="K22:O22"/>
    <mergeCell ref="K23:O23"/>
    <mergeCell ref="K24:O25"/>
    <mergeCell ref="Q20:Q21"/>
    <mergeCell ref="K29:O29"/>
    <mergeCell ref="B17:F17"/>
    <mergeCell ref="O106:O107"/>
    <mergeCell ref="K31:O31"/>
    <mergeCell ref="C97:M97"/>
    <mergeCell ref="C100:D100"/>
    <mergeCell ref="E94:M94"/>
    <mergeCell ref="C95:D95"/>
    <mergeCell ref="B51:Q51"/>
    <mergeCell ref="B52:Q52"/>
    <mergeCell ref="C53:M53"/>
    <mergeCell ref="N53:N54"/>
    <mergeCell ref="O53:O54"/>
    <mergeCell ref="C54:D54"/>
    <mergeCell ref="E54:M54"/>
    <mergeCell ref="A48:Q48"/>
    <mergeCell ref="A49:Q49"/>
    <mergeCell ref="A53:A54"/>
    <mergeCell ref="B149:B151"/>
    <mergeCell ref="A168:Q168"/>
    <mergeCell ref="A169:Q171"/>
    <mergeCell ref="A152:A156"/>
    <mergeCell ref="B152:B156"/>
    <mergeCell ref="C152:M152"/>
    <mergeCell ref="C154:D154"/>
    <mergeCell ref="E154:M154"/>
    <mergeCell ref="C155:D155"/>
    <mergeCell ref="E155:M155"/>
    <mergeCell ref="C151:D151"/>
    <mergeCell ref="E151:M151"/>
    <mergeCell ref="N152:N153"/>
    <mergeCell ref="O152:O153"/>
    <mergeCell ref="C153:D153"/>
    <mergeCell ref="E153:M153"/>
    <mergeCell ref="A161:Q161"/>
    <mergeCell ref="I167:Q167"/>
    <mergeCell ref="A167:G167"/>
    <mergeCell ref="A157:Q157"/>
    <mergeCell ref="A158:Q158"/>
    <mergeCell ref="C156:D156"/>
    <mergeCell ref="E156:M156"/>
    <mergeCell ref="I166:Q166"/>
    <mergeCell ref="E145:M145"/>
    <mergeCell ref="C150:D150"/>
    <mergeCell ref="E150:M150"/>
    <mergeCell ref="E148:M148"/>
    <mergeCell ref="N146:N147"/>
    <mergeCell ref="O146:O147"/>
    <mergeCell ref="C147:D147"/>
    <mergeCell ref="N149:N150"/>
    <mergeCell ref="O149:O150"/>
    <mergeCell ref="C149:M149"/>
    <mergeCell ref="E147:M147"/>
    <mergeCell ref="O138:O139"/>
    <mergeCell ref="C139:D139"/>
    <mergeCell ref="E139:M139"/>
    <mergeCell ref="C143:D143"/>
    <mergeCell ref="E143:M143"/>
    <mergeCell ref="C142:M142"/>
    <mergeCell ref="N142:N143"/>
    <mergeCell ref="C140:D140"/>
    <mergeCell ref="A138:A141"/>
    <mergeCell ref="B138:B141"/>
    <mergeCell ref="C138:M138"/>
    <mergeCell ref="C141:D141"/>
    <mergeCell ref="E141:M141"/>
    <mergeCell ref="O142:O143"/>
    <mergeCell ref="C144:D144"/>
    <mergeCell ref="A146:A148"/>
    <mergeCell ref="C146:M146"/>
    <mergeCell ref="C148:D148"/>
    <mergeCell ref="N106:N107"/>
    <mergeCell ref="N119:N120"/>
    <mergeCell ref="C114:D114"/>
    <mergeCell ref="E114:M114"/>
    <mergeCell ref="C115:D115"/>
    <mergeCell ref="E115:M115"/>
    <mergeCell ref="C117:D117"/>
    <mergeCell ref="E117:M117"/>
    <mergeCell ref="C109:D109"/>
    <mergeCell ref="E109:M109"/>
    <mergeCell ref="C107:D107"/>
    <mergeCell ref="E107:M107"/>
    <mergeCell ref="E140:M140"/>
    <mergeCell ref="E108:M108"/>
    <mergeCell ref="E144:M144"/>
    <mergeCell ref="C145:D145"/>
    <mergeCell ref="N138:N139"/>
    <mergeCell ref="E135:M135"/>
    <mergeCell ref="A142:A145"/>
    <mergeCell ref="B142:B145"/>
    <mergeCell ref="O119:O120"/>
    <mergeCell ref="C120:D120"/>
    <mergeCell ref="E120:M120"/>
    <mergeCell ref="E112:M112"/>
    <mergeCell ref="N113:N114"/>
    <mergeCell ref="O113:O114"/>
    <mergeCell ref="C116:D116"/>
    <mergeCell ref="E116:M116"/>
    <mergeCell ref="A102:A105"/>
    <mergeCell ref="A106:A112"/>
    <mergeCell ref="B106:B112"/>
    <mergeCell ref="C106:M106"/>
    <mergeCell ref="C110:D110"/>
    <mergeCell ref="E110:M110"/>
    <mergeCell ref="C112:D112"/>
    <mergeCell ref="C108:D108"/>
    <mergeCell ref="E104:M104"/>
    <mergeCell ref="C111:D111"/>
    <mergeCell ref="C105:D105"/>
    <mergeCell ref="E105:M105"/>
    <mergeCell ref="C102:M102"/>
    <mergeCell ref="C103:D103"/>
    <mergeCell ref="E103:M103"/>
    <mergeCell ref="C104:D104"/>
    <mergeCell ref="E132:M132"/>
    <mergeCell ref="N134:N135"/>
    <mergeCell ref="O134:O135"/>
    <mergeCell ref="C135:D135"/>
    <mergeCell ref="C134:M134"/>
    <mergeCell ref="A160:Q160"/>
    <mergeCell ref="N129:N130"/>
    <mergeCell ref="O129:O130"/>
    <mergeCell ref="C130:D130"/>
    <mergeCell ref="E130:M130"/>
    <mergeCell ref="E137:M137"/>
    <mergeCell ref="E131:M131"/>
    <mergeCell ref="A149:A151"/>
    <mergeCell ref="A134:A137"/>
    <mergeCell ref="C131:D131"/>
    <mergeCell ref="B134:B137"/>
    <mergeCell ref="A129:A133"/>
    <mergeCell ref="B129:B133"/>
    <mergeCell ref="C136:D136"/>
    <mergeCell ref="C137:D137"/>
    <mergeCell ref="C129:M129"/>
    <mergeCell ref="C133:D133"/>
    <mergeCell ref="E133:M133"/>
    <mergeCell ref="E136:M136"/>
    <mergeCell ref="B146:B148"/>
    <mergeCell ref="C55:D55"/>
    <mergeCell ref="E55:M55"/>
    <mergeCell ref="E88:M88"/>
    <mergeCell ref="B97:B101"/>
    <mergeCell ref="A97:A101"/>
    <mergeCell ref="A62:A64"/>
    <mergeCell ref="B62:B64"/>
    <mergeCell ref="C62:M62"/>
    <mergeCell ref="C88:D88"/>
    <mergeCell ref="A80:A89"/>
    <mergeCell ref="C90:M90"/>
    <mergeCell ref="B80:B89"/>
    <mergeCell ref="C80:M80"/>
    <mergeCell ref="C84:D84"/>
    <mergeCell ref="E84:M84"/>
    <mergeCell ref="E83:M83"/>
    <mergeCell ref="C87:D87"/>
    <mergeCell ref="E81:M81"/>
    <mergeCell ref="C82:D82"/>
    <mergeCell ref="C56:D56"/>
    <mergeCell ref="E56:M56"/>
    <mergeCell ref="C57:D57"/>
    <mergeCell ref="E57:M57"/>
    <mergeCell ref="D2:Q2"/>
    <mergeCell ref="A5:Q5"/>
    <mergeCell ref="I11:J32"/>
    <mergeCell ref="A15:A19"/>
    <mergeCell ref="K11:Q11"/>
    <mergeCell ref="K16:O16"/>
    <mergeCell ref="A7:C8"/>
    <mergeCell ref="M3:Q3"/>
    <mergeCell ref="J3:L3"/>
    <mergeCell ref="D3:I3"/>
    <mergeCell ref="A1:C3"/>
    <mergeCell ref="L1:Q1"/>
    <mergeCell ref="D1:K1"/>
    <mergeCell ref="B14:F14"/>
    <mergeCell ref="A9:Q9"/>
    <mergeCell ref="A55:A57"/>
    <mergeCell ref="B55:B57"/>
    <mergeCell ref="D7:E7"/>
    <mergeCell ref="D8:E8"/>
    <mergeCell ref="A6:Q6"/>
    <mergeCell ref="A4:Q4"/>
    <mergeCell ref="K8:Q8"/>
    <mergeCell ref="F8:J8"/>
    <mergeCell ref="F7:J7"/>
    <mergeCell ref="K7:M7"/>
    <mergeCell ref="B36:G36"/>
    <mergeCell ref="B37:G37"/>
    <mergeCell ref="N7:Q7"/>
    <mergeCell ref="J36:Q36"/>
    <mergeCell ref="K15:O15"/>
    <mergeCell ref="A10:Q10"/>
    <mergeCell ref="J37:Q37"/>
    <mergeCell ref="J35:Q35"/>
    <mergeCell ref="A33:Q33"/>
    <mergeCell ref="K12:O12"/>
    <mergeCell ref="K13:O13"/>
    <mergeCell ref="K14:O14"/>
    <mergeCell ref="B26:F26"/>
    <mergeCell ref="A12:A14"/>
    <mergeCell ref="A58:A61"/>
    <mergeCell ref="B58:B61"/>
    <mergeCell ref="C58:M58"/>
    <mergeCell ref="N58:N59"/>
    <mergeCell ref="N65:N66"/>
    <mergeCell ref="A65:A73"/>
    <mergeCell ref="B65:B73"/>
    <mergeCell ref="C65:M65"/>
    <mergeCell ref="C67:D67"/>
    <mergeCell ref="O65:O66"/>
    <mergeCell ref="C66:D66"/>
    <mergeCell ref="E66:M66"/>
    <mergeCell ref="C64:D64"/>
    <mergeCell ref="E64:M64"/>
    <mergeCell ref="O58:O59"/>
    <mergeCell ref="N62:N63"/>
    <mergeCell ref="O62:O63"/>
    <mergeCell ref="E75:M75"/>
    <mergeCell ref="C63:D63"/>
    <mergeCell ref="E63:M63"/>
    <mergeCell ref="C61:D61"/>
    <mergeCell ref="E61:M61"/>
    <mergeCell ref="E68:M68"/>
    <mergeCell ref="C69:D69"/>
    <mergeCell ref="E69:M69"/>
    <mergeCell ref="C70:D70"/>
    <mergeCell ref="E70:M70"/>
    <mergeCell ref="C71:D71"/>
    <mergeCell ref="C72:D72"/>
    <mergeCell ref="E72:M72"/>
    <mergeCell ref="C73:D73"/>
    <mergeCell ref="E73:M73"/>
    <mergeCell ref="E67:M67"/>
    <mergeCell ref="A74:A79"/>
    <mergeCell ref="B74:B79"/>
    <mergeCell ref="C79:D79"/>
    <mergeCell ref="E79:M79"/>
    <mergeCell ref="C76:D76"/>
    <mergeCell ref="E76:M76"/>
    <mergeCell ref="C77:D77"/>
    <mergeCell ref="E77:M77"/>
    <mergeCell ref="C74:M74"/>
    <mergeCell ref="C75:D75"/>
    <mergeCell ref="C101:D101"/>
    <mergeCell ref="E101:M101"/>
    <mergeCell ref="E96:M96"/>
    <mergeCell ref="C92:D92"/>
    <mergeCell ref="C93:D93"/>
    <mergeCell ref="E93:M93"/>
    <mergeCell ref="C98:D98"/>
    <mergeCell ref="E98:M98"/>
    <mergeCell ref="C99:D99"/>
    <mergeCell ref="E99:M99"/>
    <mergeCell ref="C127:D127"/>
    <mergeCell ref="C118:D118"/>
    <mergeCell ref="E118:M118"/>
    <mergeCell ref="C94:D94"/>
    <mergeCell ref="E95:M95"/>
    <mergeCell ref="C124:M124"/>
    <mergeCell ref="C125:D125"/>
    <mergeCell ref="A119:A123"/>
    <mergeCell ref="B119:B123"/>
    <mergeCell ref="C119:M119"/>
    <mergeCell ref="C123:D123"/>
    <mergeCell ref="E123:M123"/>
    <mergeCell ref="E121:M121"/>
    <mergeCell ref="C122:D122"/>
    <mergeCell ref="E122:M122"/>
    <mergeCell ref="C121:D121"/>
    <mergeCell ref="A124:A128"/>
    <mergeCell ref="B124:B128"/>
    <mergeCell ref="A90:A96"/>
    <mergeCell ref="B90:B96"/>
    <mergeCell ref="B102:B105"/>
    <mergeCell ref="C113:M113"/>
    <mergeCell ref="A113:A118"/>
    <mergeCell ref="B113:B118"/>
    <mergeCell ref="C91:D91"/>
    <mergeCell ref="E91:M91"/>
    <mergeCell ref="N80:N81"/>
    <mergeCell ref="E78:M78"/>
    <mergeCell ref="C81:D81"/>
    <mergeCell ref="E92:M92"/>
    <mergeCell ref="N90:N91"/>
    <mergeCell ref="E71:M71"/>
    <mergeCell ref="C68:D68"/>
    <mergeCell ref="E86:M86"/>
    <mergeCell ref="B41:G41"/>
    <mergeCell ref="B38:G38"/>
    <mergeCell ref="B39:G39"/>
    <mergeCell ref="C83:D83"/>
    <mergeCell ref="E87:M87"/>
    <mergeCell ref="C89:D89"/>
    <mergeCell ref="E89:M89"/>
    <mergeCell ref="C85:D85"/>
    <mergeCell ref="E85:M85"/>
    <mergeCell ref="C86:D86"/>
    <mergeCell ref="C59:D59"/>
    <mergeCell ref="E59:M59"/>
    <mergeCell ref="C60:D60"/>
    <mergeCell ref="E60:M60"/>
    <mergeCell ref="A162:Q164"/>
    <mergeCell ref="A165:Q165"/>
    <mergeCell ref="A166:G166"/>
    <mergeCell ref="A42:Q42"/>
    <mergeCell ref="A43:Q47"/>
    <mergeCell ref="N74:N75"/>
    <mergeCell ref="O74:O75"/>
    <mergeCell ref="E82:M82"/>
    <mergeCell ref="C78:D78"/>
    <mergeCell ref="E100:M100"/>
    <mergeCell ref="O90:O91"/>
    <mergeCell ref="O80:O81"/>
    <mergeCell ref="N102:N103"/>
    <mergeCell ref="O102:O103"/>
    <mergeCell ref="N97:N98"/>
    <mergeCell ref="O97:O98"/>
    <mergeCell ref="C96:D96"/>
    <mergeCell ref="C132:D132"/>
    <mergeCell ref="E127:M127"/>
    <mergeCell ref="C128:D128"/>
    <mergeCell ref="E128:M128"/>
    <mergeCell ref="E125:M125"/>
    <mergeCell ref="C126:D126"/>
    <mergeCell ref="E126:M126"/>
  </mergeCells>
  <printOptions horizontalCentered="1" verticalCentered="1"/>
  <pageMargins left="0.70866141732283472" right="0.31496062992125984" top="0" bottom="0" header="0" footer="0"/>
  <pageSetup scale="65" orientation="landscape" r:id="rId1"/>
  <rowBreaks count="1" manualBreakCount="1">
    <brk id="144"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1"/>
  <sheetViews>
    <sheetView showGridLines="0" view="pageBreakPreview" zoomScale="80" zoomScaleNormal="100" zoomScaleSheetLayoutView="80" workbookViewId="0">
      <selection activeCell="F3" sqref="F3:J3"/>
    </sheetView>
  </sheetViews>
  <sheetFormatPr baseColWidth="10" defaultColWidth="10.85546875" defaultRowHeight="15" x14ac:dyDescent="0.25"/>
  <cols>
    <col min="3" max="10" width="12.7109375" customWidth="1"/>
  </cols>
  <sheetData>
    <row r="1" spans="1:11" x14ac:dyDescent="0.25">
      <c r="A1" s="1110"/>
      <c r="B1" s="1111"/>
      <c r="C1" s="1114" t="str">
        <f>INSTRUCTIVO!C1</f>
        <v>ASEGURAMIENTO SANITARIO</v>
      </c>
      <c r="D1" s="1114"/>
      <c r="E1" s="1114"/>
      <c r="F1" s="1114"/>
      <c r="G1" s="1114" t="str">
        <f>INSTRUCTIVO!G1</f>
        <v>REGISTROS SANITARIOS Y TRAMITES ASOCIADOS</v>
      </c>
      <c r="H1" s="1114"/>
      <c r="I1" s="1114"/>
      <c r="J1" s="1114"/>
    </row>
    <row r="2" spans="1:11" ht="17.25" customHeight="1" x14ac:dyDescent="0.25">
      <c r="A2" s="1110"/>
      <c r="B2" s="1111"/>
      <c r="C2" s="1115" t="str">
        <f>INSTRUCTIVO!C2</f>
        <v>FORMATO ÚNICO DE DILIGENCIAMIENTO DE REACTIVOS DE DIAGNÓSTICO IN VITRO</v>
      </c>
      <c r="D2" s="1115"/>
      <c r="E2" s="1115"/>
      <c r="F2" s="1115"/>
      <c r="G2" s="1115"/>
      <c r="H2" s="1115"/>
      <c r="I2" s="1115"/>
      <c r="J2" s="1115"/>
    </row>
    <row r="3" spans="1:11" ht="13.5" customHeight="1" thickBot="1" x14ac:dyDescent="0.3">
      <c r="A3" s="1112"/>
      <c r="B3" s="1113"/>
      <c r="C3" s="1116" t="str">
        <f>INSTRUCTIVO!C3</f>
        <v>Código: ASS-RSA-FM006</v>
      </c>
      <c r="D3" s="1116"/>
      <c r="E3" s="1116"/>
      <c r="F3" s="1117" t="str">
        <f>INSTRUCTIVO!F3</f>
        <v>Versión: 10</v>
      </c>
      <c r="G3" s="1118"/>
      <c r="H3" s="338" t="str">
        <f>INSTRUCTIVO!H3</f>
        <v>Fecha de Emisión: 2023-07-28</v>
      </c>
      <c r="I3" s="339"/>
      <c r="J3" s="340"/>
    </row>
    <row r="4" spans="1:11" ht="48" hidden="1" customHeight="1" x14ac:dyDescent="0.25">
      <c r="A4" s="77"/>
      <c r="B4" s="76"/>
      <c r="C4" s="76"/>
      <c r="D4" s="76"/>
      <c r="E4" s="76"/>
      <c r="F4" s="76"/>
      <c r="G4" s="76"/>
      <c r="H4" s="76"/>
      <c r="I4" s="76"/>
      <c r="J4" s="75"/>
    </row>
    <row r="5" spans="1:11" ht="145.5" customHeight="1" thickTop="1" x14ac:dyDescent="0.25">
      <c r="A5" s="1091" t="s">
        <v>338</v>
      </c>
      <c r="B5" s="1091"/>
      <c r="C5" s="1091"/>
      <c r="D5" s="1091"/>
      <c r="E5" s="1091"/>
      <c r="F5" s="1091"/>
      <c r="G5" s="1091"/>
      <c r="H5" s="1091"/>
      <c r="I5" s="1091"/>
      <c r="J5" s="1092"/>
      <c r="K5" s="4"/>
    </row>
    <row r="6" spans="1:11" ht="204" customHeight="1" x14ac:dyDescent="0.25">
      <c r="A6" s="1091"/>
      <c r="B6" s="1091"/>
      <c r="C6" s="1091"/>
      <c r="D6" s="1091"/>
      <c r="E6" s="1091"/>
      <c r="F6" s="1091"/>
      <c r="G6" s="1091"/>
      <c r="H6" s="1091"/>
      <c r="I6" s="1091"/>
      <c r="J6" s="1092"/>
      <c r="K6" s="4"/>
    </row>
    <row r="7" spans="1:11" x14ac:dyDescent="0.25">
      <c r="A7" s="1093" t="s">
        <v>309</v>
      </c>
      <c r="B7" s="1093"/>
      <c r="C7" s="1093"/>
      <c r="D7" s="1093"/>
      <c r="E7" s="1093"/>
      <c r="F7" s="1093"/>
      <c r="G7" s="1093"/>
      <c r="H7" s="1093"/>
      <c r="I7" s="1093"/>
      <c r="J7" s="1094"/>
      <c r="K7" s="4"/>
    </row>
    <row r="8" spans="1:11" x14ac:dyDescent="0.25">
      <c r="A8" s="1095" t="s">
        <v>308</v>
      </c>
      <c r="B8" s="1096"/>
      <c r="C8" s="1043"/>
      <c r="D8" s="1072"/>
      <c r="E8" s="1072"/>
      <c r="F8" s="1072"/>
      <c r="G8" s="1072"/>
      <c r="H8" s="1072"/>
      <c r="I8" s="1072"/>
      <c r="J8" s="1072"/>
      <c r="K8" s="4"/>
    </row>
    <row r="9" spans="1:11" x14ac:dyDescent="0.25">
      <c r="A9" s="74" t="s">
        <v>307</v>
      </c>
      <c r="B9" s="73"/>
      <c r="C9" s="72"/>
      <c r="D9" s="71"/>
      <c r="E9" s="71"/>
      <c r="F9" s="71"/>
      <c r="G9" s="71"/>
      <c r="H9" s="71"/>
      <c r="I9" s="71"/>
      <c r="J9" s="70"/>
    </row>
    <row r="10" spans="1:11" x14ac:dyDescent="0.25">
      <c r="A10" s="1095" t="s">
        <v>306</v>
      </c>
      <c r="B10" s="1097"/>
      <c r="C10" s="1098"/>
      <c r="D10" s="1099"/>
      <c r="E10" s="1100"/>
      <c r="F10" s="1095" t="s">
        <v>305</v>
      </c>
      <c r="G10" s="1096"/>
      <c r="H10" s="1071"/>
      <c r="I10" s="1072"/>
      <c r="J10" s="1101"/>
    </row>
    <row r="11" spans="1:11" x14ac:dyDescent="0.25">
      <c r="A11" s="1102" t="s">
        <v>304</v>
      </c>
      <c r="B11" s="1103"/>
      <c r="C11" s="1104"/>
      <c r="D11" s="1104"/>
      <c r="E11" s="1104"/>
      <c r="F11" s="1104"/>
      <c r="G11" s="1104"/>
      <c r="H11" s="1104"/>
      <c r="I11" s="1104"/>
      <c r="J11" s="1104"/>
      <c r="K11" s="4"/>
    </row>
    <row r="12" spans="1:11" x14ac:dyDescent="0.25">
      <c r="A12" s="1105"/>
      <c r="B12" s="1106"/>
      <c r="C12" s="1106"/>
      <c r="D12" s="1106"/>
      <c r="E12" s="1106"/>
      <c r="F12" s="1106"/>
      <c r="G12" s="1106"/>
      <c r="H12" s="1106"/>
      <c r="I12" s="1106"/>
      <c r="J12" s="1107"/>
    </row>
    <row r="13" spans="1:11" x14ac:dyDescent="0.25">
      <c r="A13" s="65" t="s">
        <v>137</v>
      </c>
      <c r="B13" s="1058" t="s">
        <v>230</v>
      </c>
      <c r="C13" s="1057"/>
      <c r="D13" s="1057"/>
      <c r="E13" s="1057"/>
      <c r="F13" s="1057"/>
      <c r="G13" s="1057"/>
      <c r="H13" s="64" t="s">
        <v>229</v>
      </c>
      <c r="I13" s="64" t="s">
        <v>137</v>
      </c>
      <c r="J13" s="69" t="s">
        <v>228</v>
      </c>
    </row>
    <row r="14" spans="1:11" ht="36.75" customHeight="1" x14ac:dyDescent="0.25">
      <c r="A14" s="62" t="s">
        <v>41</v>
      </c>
      <c r="B14" s="1056" t="s">
        <v>303</v>
      </c>
      <c r="C14" s="1057"/>
      <c r="D14" s="1057"/>
      <c r="E14" s="1057"/>
      <c r="F14" s="1057"/>
      <c r="G14" s="1057"/>
      <c r="H14" s="61"/>
      <c r="I14" s="61"/>
      <c r="J14" s="60"/>
      <c r="K14" s="4"/>
    </row>
    <row r="15" spans="1:11" ht="36" customHeight="1" x14ac:dyDescent="0.25">
      <c r="A15" s="62">
        <v>2</v>
      </c>
      <c r="B15" s="1056" t="s">
        <v>302</v>
      </c>
      <c r="C15" s="1057"/>
      <c r="D15" s="1057"/>
      <c r="E15" s="1057"/>
      <c r="F15" s="1057"/>
      <c r="G15" s="1057"/>
      <c r="H15" s="61"/>
      <c r="I15" s="61"/>
      <c r="J15" s="67"/>
    </row>
    <row r="16" spans="1:11" x14ac:dyDescent="0.25">
      <c r="A16" s="1108" t="s">
        <v>301</v>
      </c>
      <c r="B16" s="1109"/>
      <c r="C16" s="1109"/>
      <c r="D16" s="1109"/>
      <c r="E16" s="1109"/>
      <c r="F16" s="1109"/>
      <c r="G16" s="1109"/>
      <c r="H16" s="1109"/>
      <c r="I16" s="1109"/>
      <c r="J16" s="1109"/>
      <c r="K16" s="4"/>
    </row>
    <row r="17" spans="1:11" x14ac:dyDescent="0.25">
      <c r="A17" s="1068" t="s">
        <v>300</v>
      </c>
      <c r="B17" s="1069"/>
      <c r="C17" s="1070"/>
      <c r="D17" s="1071"/>
      <c r="E17" s="1072"/>
      <c r="F17" s="1072"/>
      <c r="G17" s="1072"/>
      <c r="H17" s="1072"/>
      <c r="I17" s="1072"/>
      <c r="J17" s="1072"/>
      <c r="K17" s="4"/>
    </row>
    <row r="18" spans="1:11" x14ac:dyDescent="0.25">
      <c r="A18" s="1073" t="s">
        <v>299</v>
      </c>
      <c r="B18" s="1074"/>
      <c r="C18" s="1074"/>
      <c r="D18" s="1077"/>
      <c r="E18" s="1077"/>
      <c r="F18" s="1077"/>
      <c r="G18" s="1077"/>
      <c r="H18" s="1077"/>
      <c r="I18" s="1077"/>
      <c r="J18" s="1078"/>
    </row>
    <row r="19" spans="1:11" x14ac:dyDescent="0.25">
      <c r="A19" s="1075"/>
      <c r="B19" s="1076"/>
      <c r="C19" s="1076"/>
      <c r="D19" s="1079"/>
      <c r="E19" s="1079"/>
      <c r="F19" s="1079"/>
      <c r="G19" s="1079"/>
      <c r="H19" s="1079"/>
      <c r="I19" s="1079"/>
      <c r="J19" s="1080"/>
    </row>
    <row r="20" spans="1:11" x14ac:dyDescent="0.25">
      <c r="A20" s="1082" t="s">
        <v>298</v>
      </c>
      <c r="B20" s="1090"/>
      <c r="C20" s="1090"/>
      <c r="D20" s="68"/>
      <c r="E20" s="68"/>
      <c r="F20" s="68"/>
      <c r="G20" s="68"/>
      <c r="H20" s="68"/>
      <c r="I20" s="68"/>
      <c r="J20" s="68"/>
      <c r="K20" s="4"/>
    </row>
    <row r="21" spans="1:11" x14ac:dyDescent="0.25">
      <c r="A21" s="1082" t="s">
        <v>297</v>
      </c>
      <c r="B21" s="1083"/>
      <c r="C21" s="1083"/>
      <c r="D21" s="1084"/>
      <c r="E21" s="1084"/>
      <c r="F21" s="1084"/>
      <c r="G21" s="1084"/>
      <c r="H21" s="1084"/>
      <c r="I21" s="1084"/>
      <c r="J21" s="1084"/>
      <c r="K21" s="4"/>
    </row>
    <row r="22" spans="1:11" x14ac:dyDescent="0.25">
      <c r="A22" s="1073" t="s">
        <v>296</v>
      </c>
      <c r="B22" s="1074"/>
      <c r="C22" s="1074"/>
      <c r="D22" s="1074"/>
      <c r="E22" s="1074"/>
      <c r="F22" s="1074"/>
      <c r="G22" s="1074"/>
      <c r="H22" s="1074"/>
      <c r="I22" s="1074"/>
      <c r="J22" s="1074"/>
      <c r="K22" s="4"/>
    </row>
    <row r="23" spans="1:11" x14ac:dyDescent="0.25">
      <c r="A23" s="1081"/>
      <c r="B23" s="1079"/>
      <c r="C23" s="1079"/>
      <c r="D23" s="1079"/>
      <c r="E23" s="1079"/>
      <c r="F23" s="1079"/>
      <c r="G23" s="1079"/>
      <c r="H23" s="1079"/>
      <c r="I23" s="1079"/>
      <c r="J23" s="1079"/>
      <c r="K23" s="4"/>
    </row>
    <row r="24" spans="1:11" x14ac:dyDescent="0.25">
      <c r="A24" s="1073" t="s">
        <v>295</v>
      </c>
      <c r="B24" s="1074"/>
      <c r="C24" s="1074"/>
      <c r="D24" s="1077"/>
      <c r="E24" s="1077"/>
      <c r="F24" s="1077"/>
      <c r="G24" s="1077"/>
      <c r="H24" s="1077"/>
      <c r="I24" s="1077"/>
      <c r="J24" s="1077"/>
      <c r="K24" s="4"/>
    </row>
    <row r="25" spans="1:11" x14ac:dyDescent="0.25">
      <c r="A25" s="1081"/>
      <c r="B25" s="1079"/>
      <c r="C25" s="1079"/>
      <c r="D25" s="1079"/>
      <c r="E25" s="1079"/>
      <c r="F25" s="1079"/>
      <c r="G25" s="1079"/>
      <c r="H25" s="1079"/>
      <c r="I25" s="1079"/>
      <c r="J25" s="1079"/>
      <c r="K25" s="4"/>
    </row>
    <row r="26" spans="1:11" x14ac:dyDescent="0.25">
      <c r="A26" s="1085" t="s">
        <v>294</v>
      </c>
      <c r="B26" s="1086"/>
      <c r="C26" s="1086"/>
      <c r="D26" s="1086"/>
      <c r="E26" s="1086"/>
      <c r="F26" s="1086"/>
      <c r="G26" s="1086"/>
      <c r="H26" s="1086"/>
      <c r="I26" s="1086"/>
      <c r="J26" s="1087"/>
    </row>
    <row r="27" spans="1:11" x14ac:dyDescent="0.25">
      <c r="A27" s="65" t="s">
        <v>137</v>
      </c>
      <c r="B27" s="1088" t="s">
        <v>230</v>
      </c>
      <c r="C27" s="1057"/>
      <c r="D27" s="1057"/>
      <c r="E27" s="1057"/>
      <c r="F27" s="1057"/>
      <c r="G27" s="1057"/>
      <c r="H27" s="64" t="s">
        <v>229</v>
      </c>
      <c r="I27" s="64" t="s">
        <v>137</v>
      </c>
      <c r="J27" s="63" t="s">
        <v>228</v>
      </c>
      <c r="K27" s="4"/>
    </row>
    <row r="28" spans="1:11" ht="40.5" customHeight="1" x14ac:dyDescent="0.25">
      <c r="A28" s="62" t="s">
        <v>41</v>
      </c>
      <c r="B28" s="1089" t="s">
        <v>360</v>
      </c>
      <c r="C28" s="1057"/>
      <c r="D28" s="1057"/>
      <c r="E28" s="1057"/>
      <c r="F28" s="1057"/>
      <c r="G28" s="1057"/>
      <c r="H28" s="61"/>
      <c r="I28" s="61"/>
      <c r="J28" s="67"/>
    </row>
    <row r="29" spans="1:11" ht="14.25" customHeight="1" x14ac:dyDescent="0.25">
      <c r="A29" s="62">
        <v>2</v>
      </c>
      <c r="B29" s="1061" t="s">
        <v>289</v>
      </c>
      <c r="C29" s="1062"/>
      <c r="D29" s="1062"/>
      <c r="E29" s="1062"/>
      <c r="F29" s="1062"/>
      <c r="G29" s="1063"/>
      <c r="H29" s="61"/>
      <c r="I29" s="61"/>
      <c r="J29" s="67"/>
    </row>
    <row r="30" spans="1:11" ht="36" customHeight="1" x14ac:dyDescent="0.25">
      <c r="A30" s="57">
        <v>3</v>
      </c>
      <c r="B30" s="1056" t="s">
        <v>293</v>
      </c>
      <c r="C30" s="1057"/>
      <c r="D30" s="1057"/>
      <c r="E30" s="1057"/>
      <c r="F30" s="1057"/>
      <c r="G30" s="1057"/>
      <c r="H30" s="59"/>
      <c r="I30" s="59"/>
      <c r="J30" s="58"/>
      <c r="K30" s="4"/>
    </row>
    <row r="31" spans="1:11" ht="36" customHeight="1" x14ac:dyDescent="0.25">
      <c r="A31" s="57">
        <v>4</v>
      </c>
      <c r="B31" s="1042" t="s">
        <v>292</v>
      </c>
      <c r="C31" s="1064"/>
      <c r="D31" s="1064"/>
      <c r="E31" s="1064"/>
      <c r="F31" s="1064"/>
      <c r="G31" s="1065"/>
      <c r="H31" s="59"/>
      <c r="I31" s="59"/>
      <c r="J31" s="58"/>
      <c r="K31" s="4"/>
    </row>
    <row r="32" spans="1:11" ht="33" customHeight="1" x14ac:dyDescent="0.25">
      <c r="A32" s="57">
        <v>5</v>
      </c>
      <c r="B32" s="1042" t="s">
        <v>291</v>
      </c>
      <c r="C32" s="1052"/>
      <c r="D32" s="1052"/>
      <c r="E32" s="1052"/>
      <c r="F32" s="1052"/>
      <c r="G32" s="1053"/>
      <c r="H32" s="56"/>
      <c r="I32" s="56"/>
      <c r="J32" s="66"/>
    </row>
    <row r="33" spans="1:11" ht="23.25" customHeight="1" x14ac:dyDescent="0.25">
      <c r="A33" s="1066" t="s">
        <v>290</v>
      </c>
      <c r="B33" s="1067"/>
      <c r="C33" s="1067"/>
      <c r="D33" s="1067"/>
      <c r="E33" s="1067"/>
      <c r="F33" s="1067"/>
      <c r="G33" s="1067"/>
      <c r="H33" s="1067"/>
      <c r="I33" s="1067"/>
      <c r="J33" s="1067"/>
      <c r="K33" s="4"/>
    </row>
    <row r="34" spans="1:11" x14ac:dyDescent="0.25">
      <c r="A34" s="65" t="s">
        <v>137</v>
      </c>
      <c r="B34" s="1058" t="s">
        <v>230</v>
      </c>
      <c r="C34" s="1057"/>
      <c r="D34" s="1057"/>
      <c r="E34" s="1057"/>
      <c r="F34" s="1057"/>
      <c r="G34" s="1057"/>
      <c r="H34" s="64" t="s">
        <v>229</v>
      </c>
      <c r="I34" s="64" t="s">
        <v>137</v>
      </c>
      <c r="J34" s="63" t="s">
        <v>228</v>
      </c>
      <c r="K34" s="4"/>
    </row>
    <row r="35" spans="1:11" ht="39.75" customHeight="1" x14ac:dyDescent="0.25">
      <c r="A35" s="62" t="s">
        <v>41</v>
      </c>
      <c r="B35" s="1056" t="s">
        <v>384</v>
      </c>
      <c r="C35" s="1057"/>
      <c r="D35" s="1057"/>
      <c r="E35" s="1057"/>
      <c r="F35" s="1057"/>
      <c r="G35" s="1057"/>
      <c r="H35" s="61"/>
      <c r="I35" s="61"/>
      <c r="J35" s="67"/>
    </row>
    <row r="36" spans="1:11" ht="14.25" customHeight="1" x14ac:dyDescent="0.25">
      <c r="A36" s="62">
        <v>2</v>
      </c>
      <c r="B36" s="1061" t="s">
        <v>289</v>
      </c>
      <c r="C36" s="1062"/>
      <c r="D36" s="1062"/>
      <c r="E36" s="1062"/>
      <c r="F36" s="1062"/>
      <c r="G36" s="1063"/>
      <c r="H36" s="61"/>
      <c r="I36" s="61"/>
      <c r="J36" s="67"/>
    </row>
    <row r="37" spans="1:11" ht="28.5" customHeight="1" x14ac:dyDescent="0.25">
      <c r="A37" s="57">
        <v>3</v>
      </c>
      <c r="B37" s="1056" t="s">
        <v>283</v>
      </c>
      <c r="C37" s="1057"/>
      <c r="D37" s="1057"/>
      <c r="E37" s="1057"/>
      <c r="F37" s="1057"/>
      <c r="G37" s="1057"/>
      <c r="H37" s="59"/>
      <c r="I37" s="59"/>
      <c r="J37" s="58"/>
      <c r="K37" s="4"/>
    </row>
    <row r="38" spans="1:11" x14ac:dyDescent="0.25">
      <c r="A38" s="57">
        <v>4</v>
      </c>
      <c r="B38" s="1042" t="s">
        <v>281</v>
      </c>
      <c r="C38" s="1043"/>
      <c r="D38" s="1043"/>
      <c r="E38" s="1043"/>
      <c r="F38" s="1043"/>
      <c r="G38" s="1044"/>
      <c r="H38" s="59"/>
      <c r="I38" s="59"/>
      <c r="J38" s="58"/>
      <c r="K38" s="4"/>
    </row>
    <row r="39" spans="1:11" x14ac:dyDescent="0.25">
      <c r="A39" s="57">
        <v>5</v>
      </c>
      <c r="B39" s="1045" t="s">
        <v>288</v>
      </c>
      <c r="C39" s="1045"/>
      <c r="D39" s="1045"/>
      <c r="E39" s="1045"/>
      <c r="F39" s="1045"/>
      <c r="G39" s="1045"/>
      <c r="H39" s="56"/>
      <c r="I39" s="56"/>
      <c r="J39" s="55"/>
      <c r="K39" s="4"/>
    </row>
    <row r="40" spans="1:11" x14ac:dyDescent="0.25">
      <c r="A40" s="57">
        <v>6</v>
      </c>
      <c r="B40" s="1042" t="s">
        <v>287</v>
      </c>
      <c r="C40" s="1052"/>
      <c r="D40" s="1052"/>
      <c r="E40" s="1052"/>
      <c r="F40" s="1052"/>
      <c r="G40" s="1053"/>
      <c r="H40" s="56"/>
      <c r="I40" s="56"/>
      <c r="J40" s="55"/>
      <c r="K40" s="4"/>
    </row>
    <row r="41" spans="1:11" x14ac:dyDescent="0.25">
      <c r="A41" s="57">
        <v>7</v>
      </c>
      <c r="B41" s="1042" t="s">
        <v>286</v>
      </c>
      <c r="C41" s="1052"/>
      <c r="D41" s="1052"/>
      <c r="E41" s="1052"/>
      <c r="F41" s="1052"/>
      <c r="G41" s="1053"/>
      <c r="H41" s="56"/>
      <c r="I41" s="56"/>
      <c r="J41" s="66"/>
    </row>
    <row r="42" spans="1:11" ht="33.75" customHeight="1" x14ac:dyDescent="0.25">
      <c r="A42" s="1054" t="s">
        <v>285</v>
      </c>
      <c r="B42" s="1055"/>
      <c r="C42" s="1055"/>
      <c r="D42" s="1055"/>
      <c r="E42" s="1055"/>
      <c r="F42" s="1055"/>
      <c r="G42" s="1055"/>
      <c r="H42" s="1055"/>
      <c r="I42" s="1055"/>
      <c r="J42" s="1055"/>
      <c r="K42" s="4"/>
    </row>
    <row r="43" spans="1:11" x14ac:dyDescent="0.25">
      <c r="A43" s="65" t="s">
        <v>137</v>
      </c>
      <c r="B43" s="1058" t="s">
        <v>230</v>
      </c>
      <c r="C43" s="1057"/>
      <c r="D43" s="1057"/>
      <c r="E43" s="1057"/>
      <c r="F43" s="1057"/>
      <c r="G43" s="1057"/>
      <c r="H43" s="64" t="s">
        <v>229</v>
      </c>
      <c r="I43" s="64" t="s">
        <v>137</v>
      </c>
      <c r="J43" s="63" t="s">
        <v>228</v>
      </c>
      <c r="K43" s="4"/>
    </row>
    <row r="44" spans="1:11" ht="41.25" customHeight="1" x14ac:dyDescent="0.25">
      <c r="A44" s="62" t="s">
        <v>41</v>
      </c>
      <c r="B44" s="1056" t="s">
        <v>384</v>
      </c>
      <c r="C44" s="1057"/>
      <c r="D44" s="1057"/>
      <c r="E44" s="1057"/>
      <c r="F44" s="1057"/>
      <c r="G44" s="1057"/>
      <c r="H44" s="61"/>
      <c r="I44" s="61"/>
      <c r="J44" s="60"/>
      <c r="K44" s="4"/>
    </row>
    <row r="45" spans="1:11" ht="14.25" customHeight="1" x14ac:dyDescent="0.25">
      <c r="A45" s="62">
        <v>2</v>
      </c>
      <c r="B45" s="1042" t="s">
        <v>284</v>
      </c>
      <c r="C45" s="1059"/>
      <c r="D45" s="1059"/>
      <c r="E45" s="1059"/>
      <c r="F45" s="1059"/>
      <c r="G45" s="1060"/>
      <c r="H45" s="61"/>
      <c r="I45" s="61"/>
      <c r="J45" s="60"/>
      <c r="K45" s="4"/>
    </row>
    <row r="46" spans="1:11" ht="33" customHeight="1" x14ac:dyDescent="0.25">
      <c r="A46" s="57" t="s">
        <v>43</v>
      </c>
      <c r="B46" s="1056" t="s">
        <v>283</v>
      </c>
      <c r="C46" s="1057"/>
      <c r="D46" s="1057"/>
      <c r="E46" s="1057"/>
      <c r="F46" s="1057"/>
      <c r="G46" s="1057"/>
      <c r="H46" s="59"/>
      <c r="I46" s="59"/>
      <c r="J46" s="58"/>
      <c r="K46" s="4"/>
    </row>
    <row r="47" spans="1:11" ht="30" customHeight="1" x14ac:dyDescent="0.25">
      <c r="A47" s="57" t="s">
        <v>225</v>
      </c>
      <c r="B47" s="1034" t="s">
        <v>282</v>
      </c>
      <c r="C47" s="1035"/>
      <c r="D47" s="1035"/>
      <c r="E47" s="1035"/>
      <c r="F47" s="1035"/>
      <c r="G47" s="1036"/>
      <c r="H47" s="59"/>
      <c r="I47" s="59"/>
      <c r="J47" s="58"/>
      <c r="K47" s="4"/>
    </row>
    <row r="48" spans="1:11" ht="29.25" customHeight="1" x14ac:dyDescent="0.25">
      <c r="A48" s="57" t="s">
        <v>224</v>
      </c>
      <c r="B48" s="1042" t="s">
        <v>281</v>
      </c>
      <c r="C48" s="1043"/>
      <c r="D48" s="1043"/>
      <c r="E48" s="1043"/>
      <c r="F48" s="1043"/>
      <c r="G48" s="1044"/>
      <c r="H48" s="59"/>
      <c r="I48" s="59"/>
      <c r="J48" s="58"/>
      <c r="K48" s="4"/>
    </row>
    <row r="49" spans="1:11" ht="48.75" customHeight="1" x14ac:dyDescent="0.25">
      <c r="A49" s="57" t="s">
        <v>223</v>
      </c>
      <c r="B49" s="1045" t="s">
        <v>280</v>
      </c>
      <c r="C49" s="1045"/>
      <c r="D49" s="1045"/>
      <c r="E49" s="1045"/>
      <c r="F49" s="1045"/>
      <c r="G49" s="1045"/>
      <c r="H49" s="56"/>
      <c r="I49" s="56"/>
      <c r="J49" s="55"/>
      <c r="K49" s="4"/>
    </row>
    <row r="50" spans="1:11" ht="84" customHeight="1" x14ac:dyDescent="0.25">
      <c r="A50" s="1046" t="s">
        <v>437</v>
      </c>
      <c r="B50" s="1047"/>
      <c r="C50" s="1047"/>
      <c r="D50" s="1047"/>
      <c r="E50" s="1047"/>
      <c r="F50" s="1047"/>
      <c r="G50" s="1047"/>
      <c r="H50" s="1047"/>
      <c r="I50" s="1047"/>
      <c r="J50" s="1047"/>
      <c r="K50" s="4"/>
    </row>
    <row r="51" spans="1:11" ht="74.25" customHeight="1" x14ac:dyDescent="0.25">
      <c r="A51" s="1048" t="s">
        <v>362</v>
      </c>
      <c r="B51" s="1048"/>
      <c r="C51" s="1048"/>
      <c r="D51" s="1048"/>
      <c r="E51" s="1048"/>
      <c r="F51" s="1048"/>
      <c r="G51" s="1048"/>
      <c r="H51" s="1048"/>
      <c r="I51" s="1048"/>
      <c r="J51" s="1049"/>
      <c r="K51" s="54"/>
    </row>
    <row r="52" spans="1:11" ht="15" customHeight="1" x14ac:dyDescent="0.25">
      <c r="A52" s="1050" t="s">
        <v>192</v>
      </c>
      <c r="B52" s="1050"/>
      <c r="C52" s="1050"/>
      <c r="D52" s="1050"/>
      <c r="E52" s="1050"/>
      <c r="F52" s="1050"/>
      <c r="G52" s="1050"/>
      <c r="H52" s="1050"/>
      <c r="I52" s="1050"/>
      <c r="J52" s="1051"/>
      <c r="K52" s="48"/>
    </row>
    <row r="53" spans="1:11" x14ac:dyDescent="0.25">
      <c r="A53" s="53"/>
      <c r="B53" s="52"/>
      <c r="C53" s="52"/>
      <c r="D53" s="52"/>
      <c r="E53" s="52"/>
      <c r="F53" s="52"/>
      <c r="G53" s="52"/>
      <c r="H53" s="52"/>
      <c r="I53" s="52"/>
      <c r="J53" s="52"/>
      <c r="K53" s="48"/>
    </row>
    <row r="54" spans="1:11" x14ac:dyDescent="0.25">
      <c r="A54" s="51" t="s">
        <v>191</v>
      </c>
      <c r="B54" s="50"/>
      <c r="C54" s="50"/>
      <c r="D54" s="50"/>
      <c r="E54" s="50"/>
      <c r="F54" s="50"/>
      <c r="G54" s="50"/>
      <c r="H54" s="50"/>
      <c r="I54" s="50"/>
      <c r="J54" s="49"/>
      <c r="K54" s="38"/>
    </row>
    <row r="55" spans="1:11" ht="15" customHeight="1" x14ac:dyDescent="0.25">
      <c r="A55" s="1037" t="s">
        <v>190</v>
      </c>
      <c r="B55" s="1038"/>
      <c r="C55" s="1038"/>
      <c r="D55" s="1038"/>
      <c r="E55" s="1038"/>
      <c r="F55" s="1038"/>
      <c r="G55" s="1038"/>
      <c r="H55" s="1038"/>
      <c r="I55" s="1038"/>
      <c r="J55" s="1038"/>
      <c r="K55" s="48"/>
    </row>
    <row r="56" spans="1:11" x14ac:dyDescent="0.25">
      <c r="A56" s="1039"/>
      <c r="B56" s="1040"/>
      <c r="C56" s="1040"/>
      <c r="D56" s="1040"/>
      <c r="E56" s="1040"/>
      <c r="F56" s="1040"/>
      <c r="G56" s="1040"/>
      <c r="H56" s="1040"/>
      <c r="I56" s="1040"/>
      <c r="J56" s="1041"/>
      <c r="K56" s="38"/>
    </row>
    <row r="57" spans="1:11" x14ac:dyDescent="0.25">
      <c r="A57" s="29"/>
      <c r="B57" s="33" t="s">
        <v>189</v>
      </c>
      <c r="C57" s="33"/>
      <c r="D57" s="1033" t="s">
        <v>277</v>
      </c>
      <c r="E57" s="1033"/>
      <c r="F57" s="33" t="s">
        <v>187</v>
      </c>
      <c r="G57" s="36" t="s">
        <v>279</v>
      </c>
      <c r="H57" s="33" t="s">
        <v>186</v>
      </c>
      <c r="I57" s="1033" t="s">
        <v>278</v>
      </c>
      <c r="J57" s="1033"/>
      <c r="K57" s="4"/>
    </row>
    <row r="58" spans="1:11" x14ac:dyDescent="0.25">
      <c r="A58" s="29"/>
      <c r="B58" s="33" t="s">
        <v>188</v>
      </c>
      <c r="C58" s="33"/>
      <c r="D58" s="1033" t="s">
        <v>277</v>
      </c>
      <c r="E58" s="1033"/>
      <c r="F58" s="33" t="s">
        <v>187</v>
      </c>
      <c r="G58" s="36" t="s">
        <v>279</v>
      </c>
      <c r="H58" s="33" t="s">
        <v>186</v>
      </c>
      <c r="I58" s="1033" t="s">
        <v>278</v>
      </c>
      <c r="J58" s="1033"/>
      <c r="K58" s="4"/>
    </row>
    <row r="59" spans="1:11" x14ac:dyDescent="0.25">
      <c r="A59" s="29"/>
      <c r="B59" s="33" t="s">
        <v>185</v>
      </c>
      <c r="C59" s="33"/>
      <c r="D59" s="1033" t="s">
        <v>277</v>
      </c>
      <c r="E59" s="1033"/>
      <c r="F59" s="33" t="s">
        <v>184</v>
      </c>
      <c r="G59" s="1032" t="s">
        <v>276</v>
      </c>
      <c r="H59" s="1032"/>
      <c r="I59" s="1032"/>
      <c r="J59" s="1032"/>
      <c r="K59" s="4"/>
    </row>
    <row r="60" spans="1:11" ht="15.75" thickBot="1" x14ac:dyDescent="0.3">
      <c r="A60" s="47"/>
      <c r="B60" s="46"/>
      <c r="C60" s="34"/>
      <c r="D60" s="34"/>
      <c r="E60" s="34"/>
      <c r="F60" s="46"/>
      <c r="G60" s="34"/>
      <c r="H60" s="34"/>
      <c r="I60" s="34"/>
      <c r="K60" s="4"/>
    </row>
    <row r="61" spans="1:11" x14ac:dyDescent="0.25">
      <c r="C61" s="32"/>
      <c r="D61" s="32"/>
      <c r="E61" s="32"/>
      <c r="G61" s="32"/>
      <c r="H61" s="32"/>
      <c r="I61" s="32"/>
      <c r="J61" s="32"/>
    </row>
  </sheetData>
  <mergeCells count="69">
    <mergeCell ref="A1:B3"/>
    <mergeCell ref="C1:F1"/>
    <mergeCell ref="G1:J1"/>
    <mergeCell ref="C2:J2"/>
    <mergeCell ref="C3:E3"/>
    <mergeCell ref="H3:J3"/>
    <mergeCell ref="F3:G3"/>
    <mergeCell ref="A20:C20"/>
    <mergeCell ref="B15:G15"/>
    <mergeCell ref="A5:J6"/>
    <mergeCell ref="A7:J7"/>
    <mergeCell ref="A8:C8"/>
    <mergeCell ref="D8:J8"/>
    <mergeCell ref="A10:B10"/>
    <mergeCell ref="C10:E10"/>
    <mergeCell ref="F10:G10"/>
    <mergeCell ref="H10:J10"/>
    <mergeCell ref="A11:B11"/>
    <mergeCell ref="C11:J11"/>
    <mergeCell ref="A12:J12"/>
    <mergeCell ref="B13:G13"/>
    <mergeCell ref="B14:G14"/>
    <mergeCell ref="A16:J16"/>
    <mergeCell ref="A17:C17"/>
    <mergeCell ref="D17:J17"/>
    <mergeCell ref="A18:C19"/>
    <mergeCell ref="D18:J19"/>
    <mergeCell ref="B30:G30"/>
    <mergeCell ref="A25:J25"/>
    <mergeCell ref="B29:G29"/>
    <mergeCell ref="A23:J23"/>
    <mergeCell ref="A21:C21"/>
    <mergeCell ref="D21:J21"/>
    <mergeCell ref="A22:J22"/>
    <mergeCell ref="A24:C24"/>
    <mergeCell ref="D24:J24"/>
    <mergeCell ref="A26:J26"/>
    <mergeCell ref="B27:G27"/>
    <mergeCell ref="B28:G28"/>
    <mergeCell ref="B34:G34"/>
    <mergeCell ref="B31:G31"/>
    <mergeCell ref="B32:G32"/>
    <mergeCell ref="A33:J33"/>
    <mergeCell ref="B35:G35"/>
    <mergeCell ref="B36:G36"/>
    <mergeCell ref="B38:G38"/>
    <mergeCell ref="B39:G39"/>
    <mergeCell ref="B40:G40"/>
    <mergeCell ref="B37:G37"/>
    <mergeCell ref="B41:G41"/>
    <mergeCell ref="A42:J42"/>
    <mergeCell ref="B46:G46"/>
    <mergeCell ref="B43:G43"/>
    <mergeCell ref="B44:G44"/>
    <mergeCell ref="B45:G45"/>
    <mergeCell ref="B47:G47"/>
    <mergeCell ref="A55:J55"/>
    <mergeCell ref="A56:J56"/>
    <mergeCell ref="B48:G48"/>
    <mergeCell ref="B49:G49"/>
    <mergeCell ref="A50:J50"/>
    <mergeCell ref="A51:J51"/>
    <mergeCell ref="A52:J52"/>
    <mergeCell ref="G59:J59"/>
    <mergeCell ref="I58:J58"/>
    <mergeCell ref="I57:J57"/>
    <mergeCell ref="D57:E57"/>
    <mergeCell ref="D58:E58"/>
    <mergeCell ref="D59:E59"/>
  </mergeCells>
  <printOptions horizontalCentered="1" verticalCentered="1"/>
  <pageMargins left="0.70866141732283472" right="0.70866141732283472" top="0.74803149606299213" bottom="0.74803149606299213" header="0.31496062992125984" footer="0.31496062992125984"/>
  <pageSetup paperSize="14"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showGridLines="0" view="pageBreakPreview" zoomScale="80" zoomScaleNormal="100" zoomScaleSheetLayoutView="80" workbookViewId="0">
      <selection activeCell="F3" sqref="F3:J3"/>
    </sheetView>
  </sheetViews>
  <sheetFormatPr baseColWidth="10" defaultColWidth="10.85546875" defaultRowHeight="15" x14ac:dyDescent="0.25"/>
  <cols>
    <col min="7" max="10" width="12.7109375" customWidth="1"/>
    <col min="11" max="11" width="0" hidden="1" customWidth="1"/>
  </cols>
  <sheetData>
    <row r="1" spans="1:11" ht="15" customHeight="1" x14ac:dyDescent="0.25">
      <c r="A1" s="1110"/>
      <c r="B1" s="1111"/>
      <c r="C1" s="1145" t="str">
        <f>INSTRUCTIVO!C1</f>
        <v>ASEGURAMIENTO SANITARIO</v>
      </c>
      <c r="D1" s="1145"/>
      <c r="E1" s="1145"/>
      <c r="F1" s="1145"/>
      <c r="G1" s="1114" t="str">
        <f>INSTRUCTIVO!G1</f>
        <v>REGISTROS SANITARIOS Y TRAMITES ASOCIADOS</v>
      </c>
      <c r="H1" s="1114"/>
      <c r="I1" s="1114"/>
      <c r="J1" s="1114"/>
    </row>
    <row r="2" spans="1:11" ht="16.5" customHeight="1" x14ac:dyDescent="0.25">
      <c r="A2" s="1110"/>
      <c r="B2" s="1111"/>
      <c r="C2" s="1115" t="str">
        <f>INSTRUCTIVO!C2</f>
        <v>FORMATO ÚNICO DE DILIGENCIAMIENTO DE REACTIVOS DE DIAGNÓSTICO IN VITRO</v>
      </c>
      <c r="D2" s="1115"/>
      <c r="E2" s="1115"/>
      <c r="F2" s="1115"/>
      <c r="G2" s="1115"/>
      <c r="H2" s="1115"/>
      <c r="I2" s="1115"/>
      <c r="J2" s="1115"/>
    </row>
    <row r="3" spans="1:11" ht="15" customHeight="1" thickBot="1" x14ac:dyDescent="0.3">
      <c r="A3" s="1112"/>
      <c r="B3" s="1113"/>
      <c r="C3" s="1116" t="str">
        <f>INSTRUCTIVO!C3</f>
        <v>Código: ASS-RSA-FM006</v>
      </c>
      <c r="D3" s="1116"/>
      <c r="E3" s="1116"/>
      <c r="F3" s="1117" t="str">
        <f>INSTRUCTIVO!F3</f>
        <v>Versión: 10</v>
      </c>
      <c r="G3" s="1118"/>
      <c r="H3" s="338" t="str">
        <f>INSTRUCTIVO!H3</f>
        <v>Fecha de Emisión: 2023-07-28</v>
      </c>
      <c r="I3" s="339"/>
      <c r="J3" s="340"/>
    </row>
    <row r="4" spans="1:11" ht="16.5" thickTop="1" thickBot="1" x14ac:dyDescent="0.3">
      <c r="A4" s="104"/>
      <c r="B4" s="102"/>
      <c r="C4" s="103"/>
      <c r="D4" s="103"/>
      <c r="E4" s="103"/>
      <c r="F4" s="103"/>
      <c r="G4" s="102"/>
      <c r="H4" s="102"/>
      <c r="I4" s="102"/>
      <c r="J4" s="101"/>
    </row>
    <row r="5" spans="1:11" ht="15.75" thickBot="1" x14ac:dyDescent="0.3">
      <c r="A5" s="1146" t="s">
        <v>316</v>
      </c>
      <c r="B5" s="1147"/>
      <c r="C5" s="1147"/>
      <c r="D5" s="1147"/>
      <c r="E5" s="1147"/>
      <c r="F5" s="1147"/>
      <c r="G5" s="1147"/>
      <c r="H5" s="1147"/>
      <c r="I5" s="1147"/>
      <c r="J5" s="1148"/>
    </row>
    <row r="6" spans="1:11" x14ac:dyDescent="0.25">
      <c r="A6" s="100"/>
      <c r="B6" s="83"/>
      <c r="C6" s="83"/>
      <c r="D6" s="83"/>
      <c r="E6" s="83"/>
      <c r="F6" s="83"/>
      <c r="G6" s="83"/>
      <c r="H6" s="83"/>
      <c r="I6" s="83"/>
      <c r="J6" s="99"/>
    </row>
    <row r="7" spans="1:11" x14ac:dyDescent="0.25">
      <c r="A7" s="98" t="s">
        <v>137</v>
      </c>
      <c r="B7" s="1143" t="s">
        <v>230</v>
      </c>
      <c r="C7" s="1144"/>
      <c r="D7" s="1144"/>
      <c r="E7" s="1144"/>
      <c r="F7" s="1144"/>
      <c r="G7" s="1144"/>
      <c r="H7" s="97" t="s">
        <v>229</v>
      </c>
      <c r="I7" s="97" t="s">
        <v>137</v>
      </c>
      <c r="J7" s="96" t="s">
        <v>228</v>
      </c>
    </row>
    <row r="8" spans="1:11" ht="63" customHeight="1" x14ac:dyDescent="0.25">
      <c r="A8" s="95">
        <v>1</v>
      </c>
      <c r="B8" s="1119" t="s">
        <v>361</v>
      </c>
      <c r="C8" s="1120"/>
      <c r="D8" s="1120"/>
      <c r="E8" s="1120"/>
      <c r="F8" s="1120"/>
      <c r="G8" s="1121"/>
      <c r="H8" s="94"/>
      <c r="I8" s="94"/>
      <c r="J8" s="93"/>
    </row>
    <row r="9" spans="1:11" ht="34.5" customHeight="1" x14ac:dyDescent="0.25">
      <c r="A9" s="95">
        <v>2</v>
      </c>
      <c r="B9" s="1119" t="s">
        <v>315</v>
      </c>
      <c r="C9" s="1120"/>
      <c r="D9" s="1120"/>
      <c r="E9" s="1120"/>
      <c r="F9" s="1120"/>
      <c r="G9" s="1121"/>
      <c r="H9" s="94"/>
      <c r="I9" s="94"/>
      <c r="J9" s="93"/>
    </row>
    <row r="10" spans="1:11" ht="35.25" customHeight="1" x14ac:dyDescent="0.25">
      <c r="A10" s="95">
        <v>3</v>
      </c>
      <c r="B10" s="1122" t="s">
        <v>387</v>
      </c>
      <c r="C10" s="1123"/>
      <c r="D10" s="1123"/>
      <c r="E10" s="1123"/>
      <c r="F10" s="1123"/>
      <c r="G10" s="1124"/>
      <c r="H10" s="94"/>
      <c r="I10" s="94"/>
      <c r="J10" s="93"/>
    </row>
    <row r="11" spans="1:11" ht="15.75" customHeight="1" x14ac:dyDescent="0.25">
      <c r="A11" s="95">
        <v>4</v>
      </c>
      <c r="B11" s="1122" t="s">
        <v>314</v>
      </c>
      <c r="C11" s="1131"/>
      <c r="D11" s="1131"/>
      <c r="E11" s="1131"/>
      <c r="F11" s="1131"/>
      <c r="G11" s="1132"/>
      <c r="H11" s="94"/>
      <c r="I11" s="94"/>
      <c r="J11" s="93"/>
    </row>
    <row r="12" spans="1:11" ht="27" customHeight="1" x14ac:dyDescent="0.25">
      <c r="A12" s="95">
        <v>5</v>
      </c>
      <c r="B12" s="1128" t="s">
        <v>313</v>
      </c>
      <c r="C12" s="1129"/>
      <c r="D12" s="1129"/>
      <c r="E12" s="1129"/>
      <c r="F12" s="1129"/>
      <c r="G12" s="1130"/>
      <c r="H12" s="94"/>
      <c r="I12" s="94"/>
      <c r="J12" s="93"/>
    </row>
    <row r="13" spans="1:11" x14ac:dyDescent="0.25">
      <c r="A13" s="82"/>
      <c r="B13" s="88"/>
      <c r="C13" s="88"/>
      <c r="D13" s="88"/>
      <c r="E13" s="88"/>
      <c r="F13" s="88"/>
      <c r="G13" s="88"/>
      <c r="H13" s="81"/>
      <c r="I13" s="81"/>
      <c r="J13" s="81"/>
      <c r="K13" s="4"/>
    </row>
    <row r="14" spans="1:11" ht="15.75" thickBot="1" x14ac:dyDescent="0.3">
      <c r="A14" s="82"/>
      <c r="B14" s="81"/>
      <c r="C14" s="81"/>
      <c r="D14" s="81"/>
      <c r="E14" s="81"/>
      <c r="F14" s="81"/>
      <c r="G14" s="81"/>
      <c r="H14" s="81"/>
      <c r="I14" s="81"/>
      <c r="J14" s="81"/>
      <c r="K14" s="4"/>
    </row>
    <row r="15" spans="1:11" ht="74.25" customHeight="1" x14ac:dyDescent="0.25">
      <c r="A15" s="1138" t="s">
        <v>312</v>
      </c>
      <c r="B15" s="1139"/>
      <c r="C15" s="1139"/>
      <c r="D15" s="1139"/>
      <c r="E15" s="1139"/>
      <c r="F15" s="1139"/>
      <c r="G15" s="1139"/>
      <c r="H15" s="1139"/>
      <c r="I15" s="1139"/>
      <c r="J15" s="1140"/>
    </row>
    <row r="16" spans="1:11" x14ac:dyDescent="0.25">
      <c r="A16" s="1141"/>
      <c r="B16" s="1142"/>
      <c r="C16" s="1142"/>
      <c r="D16" s="1142"/>
      <c r="E16" s="1142"/>
      <c r="F16" s="1142"/>
      <c r="G16" s="1142"/>
      <c r="H16" s="1142"/>
      <c r="I16" s="1142"/>
      <c r="J16" s="1142"/>
      <c r="K16" s="4"/>
    </row>
    <row r="17" spans="1:11" x14ac:dyDescent="0.25">
      <c r="A17" s="1137" t="s">
        <v>192</v>
      </c>
      <c r="B17" s="1134"/>
      <c r="C17" s="1134"/>
      <c r="D17" s="1134"/>
      <c r="E17" s="1134"/>
      <c r="F17" s="1134"/>
      <c r="G17" s="1134"/>
      <c r="H17" s="1134"/>
      <c r="I17" s="1134"/>
      <c r="J17" s="1134"/>
      <c r="K17" s="4"/>
    </row>
    <row r="18" spans="1:11" x14ac:dyDescent="0.25">
      <c r="A18" s="1137"/>
      <c r="B18" s="1134"/>
      <c r="C18" s="1134"/>
      <c r="D18" s="1134"/>
      <c r="E18" s="1134"/>
      <c r="F18" s="1134"/>
      <c r="G18" s="1134"/>
      <c r="H18" s="1134"/>
      <c r="I18" s="1134"/>
      <c r="J18" s="1134"/>
      <c r="K18" s="4"/>
    </row>
    <row r="19" spans="1:11" x14ac:dyDescent="0.25">
      <c r="A19" s="1137" t="s">
        <v>247</v>
      </c>
      <c r="B19" s="1134"/>
      <c r="C19" s="1134"/>
      <c r="D19" s="1134"/>
      <c r="E19" s="1134"/>
      <c r="F19" s="1134"/>
      <c r="G19" s="1134"/>
      <c r="H19" s="1134"/>
      <c r="I19" s="1134"/>
      <c r="J19" s="1134"/>
      <c r="K19" s="4"/>
    </row>
    <row r="20" spans="1:11" x14ac:dyDescent="0.25">
      <c r="A20" s="89"/>
      <c r="B20" s="88"/>
      <c r="C20" s="1127"/>
      <c r="D20" s="1127"/>
      <c r="E20" s="1127"/>
      <c r="F20" s="1127"/>
      <c r="G20" s="1127"/>
      <c r="H20" s="1127"/>
      <c r="I20" s="88"/>
      <c r="J20" s="87"/>
    </row>
    <row r="21" spans="1:11" x14ac:dyDescent="0.25">
      <c r="A21" s="1133" t="s">
        <v>311</v>
      </c>
      <c r="B21" s="1134"/>
      <c r="C21" s="1134"/>
      <c r="D21" s="1134"/>
      <c r="E21" s="1134"/>
      <c r="F21" s="1134"/>
      <c r="G21" s="1134"/>
      <c r="H21" s="1134"/>
      <c r="I21" s="1134"/>
      <c r="J21" s="1134"/>
      <c r="K21" s="4"/>
    </row>
    <row r="22" spans="1:11" ht="15.75" thickBot="1" x14ac:dyDescent="0.3">
      <c r="A22" s="92"/>
      <c r="B22" s="91"/>
      <c r="C22" s="91"/>
      <c r="D22" s="91"/>
      <c r="E22" s="91"/>
      <c r="F22" s="91"/>
      <c r="G22" s="91"/>
      <c r="H22" s="91"/>
      <c r="I22" s="91"/>
      <c r="J22" s="90"/>
    </row>
    <row r="23" spans="1:11" x14ac:dyDescent="0.25">
      <c r="A23" s="89"/>
      <c r="B23" s="88"/>
      <c r="C23" s="88"/>
      <c r="D23" s="88"/>
      <c r="E23" s="88"/>
      <c r="F23" s="88"/>
      <c r="G23" s="88"/>
      <c r="H23" s="88"/>
      <c r="I23" s="88"/>
      <c r="J23" s="87"/>
    </row>
    <row r="24" spans="1:11" x14ac:dyDescent="0.25">
      <c r="A24" s="82"/>
      <c r="B24" s="83" t="s">
        <v>310</v>
      </c>
      <c r="C24" s="81"/>
      <c r="D24" s="86"/>
      <c r="E24" s="83" t="s">
        <v>187</v>
      </c>
      <c r="F24" s="86"/>
      <c r="G24" s="85" t="s">
        <v>186</v>
      </c>
      <c r="H24" s="1135"/>
      <c r="I24" s="1135"/>
      <c r="J24" s="1136"/>
    </row>
    <row r="25" spans="1:11" x14ac:dyDescent="0.25">
      <c r="A25" s="82"/>
      <c r="B25" s="83" t="s">
        <v>188</v>
      </c>
      <c r="C25" s="81"/>
      <c r="D25" s="84"/>
      <c r="E25" s="83" t="s">
        <v>187</v>
      </c>
      <c r="F25" s="84"/>
      <c r="G25" s="85" t="s">
        <v>186</v>
      </c>
      <c r="H25" s="1125"/>
      <c r="I25" s="1125"/>
      <c r="J25" s="1126"/>
    </row>
    <row r="26" spans="1:11" x14ac:dyDescent="0.25">
      <c r="A26" s="82"/>
      <c r="B26" s="83" t="s">
        <v>185</v>
      </c>
      <c r="C26" s="81"/>
      <c r="D26" s="84"/>
      <c r="E26" s="83" t="s">
        <v>184</v>
      </c>
      <c r="F26" s="1135"/>
      <c r="G26" s="1135"/>
      <c r="H26" s="1135"/>
      <c r="I26" s="1135"/>
      <c r="J26" s="1136"/>
    </row>
    <row r="27" spans="1:11" x14ac:dyDescent="0.25">
      <c r="A27" s="82"/>
      <c r="B27" s="81"/>
      <c r="C27" s="81"/>
      <c r="D27" s="81"/>
      <c r="E27" s="81"/>
      <c r="F27" s="1125"/>
      <c r="G27" s="1125"/>
      <c r="H27" s="1125"/>
      <c r="I27" s="1125"/>
      <c r="J27" s="1126"/>
    </row>
    <row r="28" spans="1:11" ht="15.75" thickBot="1" x14ac:dyDescent="0.3">
      <c r="A28" s="80"/>
      <c r="B28" s="79"/>
      <c r="C28" s="79"/>
      <c r="D28" s="79"/>
      <c r="E28" s="79"/>
      <c r="F28" s="79"/>
      <c r="G28" s="79"/>
      <c r="H28" s="79"/>
      <c r="I28" s="79"/>
      <c r="J28" s="78"/>
    </row>
  </sheetData>
  <mergeCells count="25">
    <mergeCell ref="B7:G7"/>
    <mergeCell ref="A1:B3"/>
    <mergeCell ref="C1:F1"/>
    <mergeCell ref="G1:J1"/>
    <mergeCell ref="C2:J2"/>
    <mergeCell ref="C3:E3"/>
    <mergeCell ref="A5:J5"/>
    <mergeCell ref="H3:J3"/>
    <mergeCell ref="F3:G3"/>
    <mergeCell ref="B8:G8"/>
    <mergeCell ref="B9:G9"/>
    <mergeCell ref="B10:G10"/>
    <mergeCell ref="F27:J27"/>
    <mergeCell ref="C20:H20"/>
    <mergeCell ref="B12:G12"/>
    <mergeCell ref="B11:G11"/>
    <mergeCell ref="A21:J21"/>
    <mergeCell ref="H24:J24"/>
    <mergeCell ref="A17:J17"/>
    <mergeCell ref="A18:J18"/>
    <mergeCell ref="A19:J19"/>
    <mergeCell ref="H25:J25"/>
    <mergeCell ref="F26:J26"/>
    <mergeCell ref="A15:J15"/>
    <mergeCell ref="A16:J16"/>
  </mergeCells>
  <pageMargins left="1.0986614173228348" right="0.70866141732283472" top="0.74803149606299213" bottom="0.74803149606299213" header="0.31496062992125984" footer="0.31496062992125984"/>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K32"/>
  <sheetViews>
    <sheetView showGridLines="0" view="pageBreakPreview" topLeftCell="D1" zoomScale="80" zoomScaleNormal="100" zoomScaleSheetLayoutView="80" workbookViewId="0">
      <selection activeCell="F3" sqref="F3:K4"/>
    </sheetView>
  </sheetViews>
  <sheetFormatPr baseColWidth="10" defaultColWidth="10.85546875" defaultRowHeight="15" x14ac:dyDescent="0.25"/>
  <cols>
    <col min="6" max="6" width="11.85546875" customWidth="1"/>
    <col min="7" max="7" width="13.28515625" customWidth="1"/>
    <col min="12" max="13" width="0" hidden="1" customWidth="1"/>
  </cols>
  <sheetData>
    <row r="1" spans="1:219" ht="15" customHeight="1" x14ac:dyDescent="0.25">
      <c r="A1" s="1153"/>
      <c r="B1" s="1153"/>
      <c r="C1" s="1145" t="str">
        <f>INSTRUCTIVO!C1</f>
        <v>ASEGURAMIENTO SANITARIO</v>
      </c>
      <c r="D1" s="1145"/>
      <c r="E1" s="1145"/>
      <c r="F1" s="1145"/>
      <c r="G1" s="1145" t="str">
        <f>INSTRUCTIVO!G1</f>
        <v>REGISTROS SANITARIOS Y TRAMITES ASOCIADOS</v>
      </c>
      <c r="H1" s="1145"/>
      <c r="I1" s="1145"/>
      <c r="J1" s="1145"/>
      <c r="K1" s="1145"/>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c r="GS1" s="110"/>
      <c r="GT1" s="110"/>
      <c r="GU1" s="110"/>
      <c r="GV1" s="110"/>
      <c r="GW1" s="110"/>
      <c r="GX1" s="110"/>
      <c r="GY1" s="110"/>
      <c r="GZ1" s="110"/>
      <c r="HA1" s="110"/>
      <c r="HB1" s="110"/>
      <c r="HC1" s="110"/>
      <c r="HD1" s="110"/>
      <c r="HE1" s="110"/>
      <c r="HF1" s="110"/>
      <c r="HG1" s="110"/>
      <c r="HH1" s="110"/>
      <c r="HI1" s="110"/>
      <c r="HJ1" s="110"/>
      <c r="HK1" s="110"/>
    </row>
    <row r="2" spans="1:219" ht="15" customHeight="1" x14ac:dyDescent="0.25">
      <c r="A2" s="1153"/>
      <c r="B2" s="1153"/>
      <c r="C2" s="1155" t="str">
        <f>INSTRUCTIVO!C2</f>
        <v>FORMATO ÚNICO DE DILIGENCIAMIENTO DE REACTIVOS DE DIAGNÓSTICO IN VITRO</v>
      </c>
      <c r="D2" s="1155"/>
      <c r="E2" s="1155"/>
      <c r="F2" s="1155"/>
      <c r="G2" s="1155"/>
      <c r="H2" s="1155"/>
      <c r="I2" s="1155"/>
      <c r="J2" s="1155"/>
      <c r="K2" s="1155"/>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row>
    <row r="3" spans="1:219" ht="15" customHeight="1" thickBot="1" x14ac:dyDescent="0.3">
      <c r="A3" s="1154"/>
      <c r="B3" s="1154"/>
      <c r="C3" s="1156" t="str">
        <f>INSTRUCTIVO!C3</f>
        <v>Código: ASS-RSA-FM006</v>
      </c>
      <c r="D3" s="1156"/>
      <c r="E3" s="1156"/>
      <c r="F3" s="1157" t="str">
        <f>INSTRUCTIVO!F3</f>
        <v>Versión: 10</v>
      </c>
      <c r="G3" s="1157"/>
      <c r="H3" s="1157" t="str">
        <f>INSTRUCTIVO!H3</f>
        <v>Fecha de Emisión: 2023-07-28</v>
      </c>
      <c r="I3" s="1157"/>
      <c r="J3" s="1157"/>
      <c r="K3" s="1157"/>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row>
    <row r="4" spans="1:219" ht="16.5" thickTop="1" thickBot="1" x14ac:dyDescent="0.3">
      <c r="A4" s="120"/>
      <c r="B4" s="119"/>
      <c r="C4" s="119"/>
      <c r="D4" s="119"/>
      <c r="E4" s="119"/>
      <c r="F4" s="110"/>
      <c r="G4" s="110"/>
      <c r="H4" s="110"/>
      <c r="I4" s="110"/>
      <c r="J4" s="110"/>
      <c r="K4" s="303"/>
      <c r="L4" s="110"/>
      <c r="M4" s="118"/>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row>
    <row r="5" spans="1:219" x14ac:dyDescent="0.25">
      <c r="A5" s="1158" t="s">
        <v>330</v>
      </c>
      <c r="B5" s="1159"/>
      <c r="C5" s="1159"/>
      <c r="D5" s="1159"/>
      <c r="E5" s="1159"/>
      <c r="F5" s="1159"/>
      <c r="G5" s="1159"/>
      <c r="H5" s="1159"/>
      <c r="I5" s="1159"/>
      <c r="J5" s="1159"/>
      <c r="K5" s="116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row>
    <row r="6" spans="1:219" ht="15.75" thickBot="1" x14ac:dyDescent="0.3">
      <c r="A6" s="1161"/>
      <c r="B6" s="1162"/>
      <c r="C6" s="1162"/>
      <c r="D6" s="1162"/>
      <c r="E6" s="1162"/>
      <c r="F6" s="1162"/>
      <c r="G6" s="1162"/>
      <c r="H6" s="1162"/>
      <c r="I6" s="1162"/>
      <c r="J6" s="1162"/>
      <c r="K6" s="1163"/>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row>
    <row r="7" spans="1:219" x14ac:dyDescent="0.25">
      <c r="A7" s="150"/>
      <c r="B7" s="106"/>
      <c r="C7" s="106"/>
      <c r="D7" s="106"/>
      <c r="E7" s="117"/>
      <c r="F7" s="106"/>
      <c r="G7" s="106"/>
      <c r="H7" s="106"/>
      <c r="I7" s="106"/>
      <c r="J7" s="106"/>
      <c r="K7" s="105"/>
      <c r="L7" s="111"/>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c r="HA7" s="110"/>
      <c r="HB7" s="110"/>
      <c r="HC7" s="110"/>
      <c r="HD7" s="110"/>
      <c r="HE7" s="110"/>
      <c r="HF7" s="110"/>
      <c r="HG7" s="110"/>
      <c r="HH7" s="110"/>
      <c r="HI7" s="110"/>
      <c r="HJ7" s="110"/>
      <c r="HK7" s="110"/>
    </row>
    <row r="8" spans="1:219" x14ac:dyDescent="0.25">
      <c r="A8" s="1164" t="s">
        <v>329</v>
      </c>
      <c r="B8" s="1165"/>
      <c r="C8" s="1165"/>
      <c r="D8" s="1165"/>
      <c r="E8" s="1165"/>
      <c r="F8" s="1165"/>
      <c r="G8" s="1165"/>
      <c r="H8" s="1165"/>
      <c r="I8" s="1165"/>
      <c r="J8" s="1165"/>
      <c r="K8" s="1166"/>
      <c r="L8" s="116"/>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row>
    <row r="9" spans="1:219" x14ac:dyDescent="0.25">
      <c r="A9" s="1167"/>
      <c r="B9" s="1168"/>
      <c r="C9" s="1168"/>
      <c r="D9" s="1168"/>
      <c r="E9" s="1168"/>
      <c r="F9" s="1168"/>
      <c r="G9" s="1168"/>
      <c r="H9" s="1168"/>
      <c r="I9" s="1168"/>
      <c r="J9" s="1168"/>
      <c r="K9" s="1169"/>
      <c r="L9" s="114"/>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row>
    <row r="10" spans="1:219" x14ac:dyDescent="0.25">
      <c r="A10" s="1149" t="s">
        <v>328</v>
      </c>
      <c r="B10" s="1150"/>
      <c r="C10" s="1150"/>
      <c r="D10" s="1150"/>
      <c r="E10" s="1151"/>
      <c r="F10" s="1151"/>
      <c r="G10" s="1151"/>
      <c r="H10" s="1151"/>
      <c r="I10" s="1151"/>
      <c r="J10" s="1151"/>
      <c r="K10" s="1152"/>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row>
    <row r="11" spans="1:219" x14ac:dyDescent="0.25">
      <c r="A11" s="1172"/>
      <c r="B11" s="1173"/>
      <c r="C11" s="1173"/>
      <c r="D11" s="1173"/>
      <c r="E11" s="1173"/>
      <c r="F11" s="1173"/>
      <c r="G11" s="1173"/>
      <c r="H11" s="1173"/>
      <c r="I11" s="1173"/>
      <c r="J11" s="1173"/>
      <c r="K11" s="1174"/>
      <c r="L11" s="114"/>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row>
    <row r="12" spans="1:219" x14ac:dyDescent="0.25">
      <c r="A12" s="1175"/>
      <c r="B12" s="1176"/>
      <c r="C12" s="1176"/>
      <c r="D12" s="1176"/>
      <c r="E12" s="1176"/>
      <c r="F12" s="1176"/>
      <c r="G12" s="1176"/>
      <c r="H12" s="1176"/>
      <c r="I12" s="1176"/>
      <c r="J12" s="1176"/>
      <c r="K12" s="1177"/>
      <c r="L12" s="111"/>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0"/>
      <c r="FZ12" s="110"/>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row>
    <row r="13" spans="1:219" x14ac:dyDescent="0.25">
      <c r="A13" s="1149" t="s">
        <v>327</v>
      </c>
      <c r="B13" s="1150"/>
      <c r="C13" s="1150"/>
      <c r="D13" s="1150"/>
      <c r="E13" s="1151"/>
      <c r="F13" s="1151"/>
      <c r="G13" s="112" t="s">
        <v>326</v>
      </c>
      <c r="H13" s="1170"/>
      <c r="I13" s="1170"/>
      <c r="J13" s="1170"/>
      <c r="K13" s="1171"/>
      <c r="L13" s="111"/>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row>
    <row r="14" spans="1:219" x14ac:dyDescent="0.25">
      <c r="A14" s="1178" t="s">
        <v>325</v>
      </c>
      <c r="B14" s="1179"/>
      <c r="C14" s="1179"/>
      <c r="D14" s="1168"/>
      <c r="E14" s="1168"/>
      <c r="F14" s="1168"/>
      <c r="G14" s="112" t="s">
        <v>324</v>
      </c>
      <c r="H14" s="1170"/>
      <c r="I14" s="1170"/>
      <c r="J14" s="1170"/>
      <c r="K14" s="1171"/>
      <c r="L14" s="111"/>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row>
    <row r="15" spans="1:219" x14ac:dyDescent="0.25">
      <c r="A15" s="1178" t="s">
        <v>323</v>
      </c>
      <c r="B15" s="1179"/>
      <c r="C15" s="1179"/>
      <c r="D15" s="1168"/>
      <c r="E15" s="1168"/>
      <c r="F15" s="1168"/>
      <c r="G15" s="1168"/>
      <c r="H15" s="1168"/>
      <c r="I15" s="1168"/>
      <c r="J15" s="1168"/>
      <c r="K15" s="1169"/>
      <c r="L15" s="4"/>
    </row>
    <row r="16" spans="1:219" x14ac:dyDescent="0.25">
      <c r="A16" s="1172"/>
      <c r="B16" s="1173"/>
      <c r="C16" s="1173"/>
      <c r="D16" s="1173"/>
      <c r="E16" s="1173"/>
      <c r="F16" s="1173"/>
      <c r="G16" s="1173"/>
      <c r="H16" s="1173"/>
      <c r="I16" s="1173"/>
      <c r="J16" s="1173"/>
      <c r="K16" s="1174"/>
    </row>
    <row r="17" spans="1:12" x14ac:dyDescent="0.25">
      <c r="A17" s="1175"/>
      <c r="B17" s="1176"/>
      <c r="C17" s="1176"/>
      <c r="D17" s="1176"/>
      <c r="E17" s="1176"/>
      <c r="F17" s="1176"/>
      <c r="G17" s="1176"/>
      <c r="H17" s="1176"/>
      <c r="I17" s="1176"/>
      <c r="J17" s="1176"/>
      <c r="K17" s="1177"/>
      <c r="L17" s="4"/>
    </row>
    <row r="18" spans="1:12" x14ac:dyDescent="0.25">
      <c r="A18" s="1149" t="s">
        <v>322</v>
      </c>
      <c r="B18" s="1150"/>
      <c r="C18" s="1150"/>
      <c r="D18" s="1150"/>
      <c r="E18" s="1150"/>
      <c r="F18" s="149"/>
      <c r="G18" s="148" t="s">
        <v>321</v>
      </c>
      <c r="H18" s="149"/>
      <c r="I18" s="109" t="s">
        <v>320</v>
      </c>
      <c r="J18" s="1151"/>
      <c r="K18" s="1152"/>
      <c r="L18" s="4"/>
    </row>
    <row r="19" spans="1:12" x14ac:dyDescent="0.25">
      <c r="A19" s="1178" t="s">
        <v>319</v>
      </c>
      <c r="B19" s="1179"/>
      <c r="C19" s="1179"/>
      <c r="D19" s="1179"/>
      <c r="E19" s="1173"/>
      <c r="F19" s="1173"/>
      <c r="G19" s="1173"/>
      <c r="H19" s="1173"/>
      <c r="I19" s="1173"/>
      <c r="J19" s="1173"/>
      <c r="K19" s="1174"/>
      <c r="L19" s="4"/>
    </row>
    <row r="20" spans="1:12" x14ac:dyDescent="0.25">
      <c r="A20" s="1172"/>
      <c r="B20" s="1173"/>
      <c r="C20" s="1173"/>
      <c r="D20" s="1173"/>
      <c r="E20" s="1173"/>
      <c r="F20" s="1173"/>
      <c r="G20" s="1173"/>
      <c r="H20" s="1173"/>
      <c r="I20" s="1173"/>
      <c r="J20" s="1173"/>
      <c r="K20" s="1174"/>
      <c r="L20" s="4"/>
    </row>
    <row r="21" spans="1:12" x14ac:dyDescent="0.25">
      <c r="A21" s="1175"/>
      <c r="B21" s="1176"/>
      <c r="C21" s="1176"/>
      <c r="D21" s="1176"/>
      <c r="E21" s="1176"/>
      <c r="F21" s="1176"/>
      <c r="G21" s="1176"/>
      <c r="H21" s="1176"/>
      <c r="I21" s="1176"/>
      <c r="J21" s="1176"/>
      <c r="K21" s="1177"/>
    </row>
    <row r="22" spans="1:12" ht="15.75" thickBot="1" x14ac:dyDescent="0.3">
      <c r="A22" s="1183"/>
      <c r="B22" s="1184"/>
      <c r="C22" s="1184"/>
      <c r="D22" s="1184"/>
      <c r="E22" s="1184"/>
      <c r="F22" s="1184"/>
      <c r="G22" s="1184"/>
      <c r="H22" s="1184"/>
      <c r="I22" s="1184"/>
      <c r="J22" s="1184"/>
      <c r="K22" s="1185"/>
      <c r="L22" s="4"/>
    </row>
    <row r="23" spans="1:12" x14ac:dyDescent="0.25">
      <c r="A23" s="151"/>
      <c r="B23" s="148"/>
      <c r="C23" s="148"/>
      <c r="D23" s="148"/>
      <c r="E23" s="148"/>
      <c r="F23" s="148"/>
      <c r="G23" s="148"/>
      <c r="H23" s="148"/>
      <c r="I23" s="148"/>
      <c r="J23" s="148"/>
      <c r="K23" s="152"/>
      <c r="L23" s="4"/>
    </row>
    <row r="24" spans="1:12" x14ac:dyDescent="0.25">
      <c r="A24" s="151"/>
      <c r="B24" s="148"/>
      <c r="C24" s="148"/>
      <c r="D24" s="148"/>
      <c r="E24" s="148"/>
      <c r="F24" s="148"/>
      <c r="G24" s="148"/>
      <c r="H24" s="148"/>
      <c r="I24" s="148"/>
      <c r="J24" s="148"/>
      <c r="K24" s="152"/>
      <c r="L24" s="4"/>
    </row>
    <row r="25" spans="1:12" x14ac:dyDescent="0.25">
      <c r="A25" s="150"/>
      <c r="B25" s="106"/>
      <c r="C25" s="106"/>
      <c r="D25" s="106"/>
      <c r="E25" s="106"/>
      <c r="F25" s="106"/>
      <c r="G25" s="106"/>
      <c r="H25" s="106"/>
      <c r="I25" s="106"/>
      <c r="J25" s="106"/>
      <c r="K25" s="105"/>
      <c r="L25" s="4"/>
    </row>
    <row r="26" spans="1:12" x14ac:dyDescent="0.25">
      <c r="A26" s="153" t="s">
        <v>318</v>
      </c>
      <c r="B26" s="1168"/>
      <c r="C26" s="1168"/>
      <c r="D26" s="1168"/>
      <c r="E26" s="148"/>
      <c r="F26" s="148"/>
      <c r="G26" s="148"/>
      <c r="H26" s="148"/>
      <c r="I26" s="148"/>
      <c r="J26" s="148"/>
      <c r="K26" s="152"/>
      <c r="L26" s="4"/>
    </row>
    <row r="27" spans="1:12" x14ac:dyDescent="0.25">
      <c r="A27" s="151" t="s">
        <v>317</v>
      </c>
      <c r="B27" s="1151"/>
      <c r="C27" s="1151"/>
      <c r="D27" s="1151"/>
      <c r="E27" s="148"/>
      <c r="F27" s="108"/>
      <c r="G27" s="148"/>
      <c r="H27" s="148"/>
      <c r="I27" s="148"/>
      <c r="J27" s="148"/>
      <c r="K27" s="152"/>
      <c r="L27" s="4"/>
    </row>
    <row r="28" spans="1:12" x14ac:dyDescent="0.25">
      <c r="A28" s="151"/>
      <c r="B28" s="148"/>
      <c r="C28" s="148"/>
      <c r="D28" s="148"/>
      <c r="E28" s="148"/>
      <c r="F28" s="148"/>
      <c r="G28" s="148"/>
      <c r="H28" s="148"/>
      <c r="I28" s="148"/>
      <c r="J28" s="148"/>
      <c r="K28" s="152"/>
      <c r="L28" s="4"/>
    </row>
    <row r="29" spans="1:12" x14ac:dyDescent="0.25">
      <c r="A29" s="150"/>
      <c r="B29" s="106"/>
      <c r="C29" s="106"/>
      <c r="D29" s="106"/>
      <c r="E29" s="106"/>
      <c r="F29" s="106"/>
      <c r="G29" s="106"/>
      <c r="H29" s="106"/>
      <c r="I29" s="106"/>
      <c r="J29" s="106"/>
      <c r="K29" s="105"/>
      <c r="L29" s="4"/>
    </row>
    <row r="30" spans="1:12" x14ac:dyDescent="0.25">
      <c r="A30" s="1178" t="s">
        <v>310</v>
      </c>
      <c r="B30" s="1179"/>
      <c r="C30" s="149"/>
      <c r="D30" s="148" t="s">
        <v>187</v>
      </c>
      <c r="E30" s="149"/>
      <c r="F30" s="107" t="s">
        <v>186</v>
      </c>
      <c r="G30" s="149"/>
      <c r="H30" s="149"/>
      <c r="I30" s="149"/>
      <c r="J30" s="106"/>
      <c r="K30" s="105"/>
      <c r="L30" s="4"/>
    </row>
    <row r="31" spans="1:12" x14ac:dyDescent="0.25">
      <c r="A31" s="150"/>
      <c r="B31" s="106"/>
      <c r="C31" s="106"/>
      <c r="D31" s="106"/>
      <c r="E31" s="106"/>
      <c r="F31" s="106"/>
      <c r="G31" s="106"/>
      <c r="H31" s="106"/>
      <c r="I31" s="106"/>
      <c r="J31" s="106"/>
      <c r="K31" s="105"/>
    </row>
    <row r="32" spans="1:12" ht="15.75" thickBot="1" x14ac:dyDescent="0.3">
      <c r="A32" s="1180"/>
      <c r="B32" s="1181"/>
      <c r="C32" s="1181"/>
      <c r="D32" s="1181"/>
      <c r="E32" s="1181"/>
      <c r="F32" s="1181"/>
      <c r="G32" s="1181"/>
      <c r="H32" s="1181"/>
      <c r="I32" s="1181"/>
      <c r="J32" s="1181"/>
      <c r="K32" s="1182"/>
    </row>
  </sheetData>
  <mergeCells count="35">
    <mergeCell ref="A15:C15"/>
    <mergeCell ref="D15:K15"/>
    <mergeCell ref="A16:K16"/>
    <mergeCell ref="B27:D27"/>
    <mergeCell ref="J18:K18"/>
    <mergeCell ref="A17:K17"/>
    <mergeCell ref="A18:E18"/>
    <mergeCell ref="A30:B30"/>
    <mergeCell ref="A32:K32"/>
    <mergeCell ref="A19:D19"/>
    <mergeCell ref="E19:K19"/>
    <mergeCell ref="A20:K20"/>
    <mergeCell ref="A21:K21"/>
    <mergeCell ref="A22:K22"/>
    <mergeCell ref="B26:D26"/>
    <mergeCell ref="D14:F14"/>
    <mergeCell ref="H14:K14"/>
    <mergeCell ref="A11:K11"/>
    <mergeCell ref="A12:K12"/>
    <mergeCell ref="A13:D13"/>
    <mergeCell ref="E13:F13"/>
    <mergeCell ref="H13:K13"/>
    <mergeCell ref="A14:C14"/>
    <mergeCell ref="A10:D10"/>
    <mergeCell ref="E10:K10"/>
    <mergeCell ref="A1:B3"/>
    <mergeCell ref="C1:F1"/>
    <mergeCell ref="G1:K1"/>
    <mergeCell ref="C2:K2"/>
    <mergeCell ref="C3:E3"/>
    <mergeCell ref="F3:G3"/>
    <mergeCell ref="H3:K3"/>
    <mergeCell ref="A5:K6"/>
    <mergeCell ref="A8:K8"/>
    <mergeCell ref="A9:K9"/>
  </mergeCells>
  <pageMargins left="0.70866141732283472" right="0.70866141732283472" top="0.74803149606299213" bottom="0.74803149606299213" header="0.31496062992125984"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22</vt:i4>
      </vt:variant>
    </vt:vector>
  </HeadingPairs>
  <TitlesOfParts>
    <vt:vector size="33" baseType="lpstr">
      <vt:lpstr>INSTRUCTIVO</vt:lpstr>
      <vt:lpstr>INFORMACIÓN BASICA</vt:lpstr>
      <vt:lpstr>NOTIFICACIÓN ELECTRÓNICA</vt:lpstr>
      <vt:lpstr>RSCEP</vt:lpstr>
      <vt:lpstr>RSA</vt:lpstr>
      <vt:lpstr>MOD</vt:lpstr>
      <vt:lpstr>CERTIF</vt:lpstr>
      <vt:lpstr>AUT</vt:lpstr>
      <vt:lpstr>DESG</vt:lpstr>
      <vt:lpstr>CPFE</vt:lpstr>
      <vt:lpstr>Hoja2</vt:lpstr>
      <vt:lpstr>AREA</vt:lpstr>
      <vt:lpstr>AUT!Área_de_impresión</vt:lpstr>
      <vt:lpstr>CERTIF!Área_de_impresión</vt:lpstr>
      <vt:lpstr>CPFE!Área_de_impresión</vt:lpstr>
      <vt:lpstr>DESG!Área_de_impresión</vt:lpstr>
      <vt:lpstr>'INFORMACIÓN BASICA'!Área_de_impresión</vt:lpstr>
      <vt:lpstr>INSTRUCTIVO!Área_de_impresión</vt:lpstr>
      <vt:lpstr>MOD!Área_de_impresión</vt:lpstr>
      <vt:lpstr>RSA!Área_de_impresión</vt:lpstr>
      <vt:lpstr>RSCEP!Área_de_impresión</vt:lpstr>
      <vt:lpstr>CANT</vt:lpstr>
      <vt:lpstr>MOD</vt:lpstr>
      <vt:lpstr>AUT!Títulos_a_imprimir</vt:lpstr>
      <vt:lpstr>CERTIF!Títulos_a_imprimir</vt:lpstr>
      <vt:lpstr>CPFE!Títulos_a_imprimir</vt:lpstr>
      <vt:lpstr>DESG!Títulos_a_imprimir</vt:lpstr>
      <vt:lpstr>'INFORMACIÓN BASICA'!Títulos_a_imprimir</vt:lpstr>
      <vt:lpstr>INSTRUCTIVO!Títulos_a_imprimir</vt:lpstr>
      <vt:lpstr>MOD!Títulos_a_imprimir</vt:lpstr>
      <vt:lpstr>RSA!Títulos_a_imprimir</vt:lpstr>
      <vt:lpstr>RSCEP!Títulos_a_imprimir</vt:lpstr>
      <vt:lpstr>TRAMITE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 Montaño Yaruro</dc:creator>
  <cp:lastModifiedBy>Elsy Ramirez Cifuentes</cp:lastModifiedBy>
  <cp:lastPrinted>2021-04-30T18:04:06Z</cp:lastPrinted>
  <dcterms:created xsi:type="dcterms:W3CDTF">2017-04-07T17:04:50Z</dcterms:created>
  <dcterms:modified xsi:type="dcterms:W3CDTF">2024-01-17T14:58:52Z</dcterms:modified>
</cp:coreProperties>
</file>